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drawings/drawing1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3.xml" ContentType="application/vnd.openxmlformats-officedocument.drawing+xml"/>
  <Override PartName="/xl/drawings/drawing1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Unidades compartidas\Equipo Seguimiento OAPI_2019\02_Proyectos inversión\Seguimiento\POAs Inversión\04_Diciembre\"/>
    </mc:Choice>
  </mc:AlternateContent>
  <bookViews>
    <workbookView xWindow="0" yWindow="0" windowWidth="28800" windowHeight="12330" tabRatio="840" firstSheet="1" activeTab="17"/>
  </bookViews>
  <sheets>
    <sheet name="Sección 1. Metas - Magnitud" sheetId="13" r:id="rId1"/>
    <sheet name="Sección 2. Metas - Presupuesto" sheetId="42" r:id="rId2"/>
    <sheet name="Sección 3. Metas Producto" sheetId="5" r:id="rId3"/>
    <sheet name="11" sheetId="14" r:id="rId4"/>
    <sheet name="ACT_11" sheetId="34" r:id="rId5"/>
    <sheet name="12" sheetId="15" r:id="rId6"/>
    <sheet name="ACT_12" sheetId="36" r:id="rId7"/>
    <sheet name="13" sheetId="16" r:id="rId8"/>
    <sheet name="ACT_13" sheetId="37" r:id="rId9"/>
    <sheet name="14" sheetId="17" r:id="rId10"/>
    <sheet name="ACT_14" sheetId="38" r:id="rId11"/>
    <sheet name="15" sheetId="18" r:id="rId12"/>
    <sheet name="ACT_15" sheetId="39" r:id="rId13"/>
    <sheet name="16" sheetId="19" r:id="rId14"/>
    <sheet name="ACT_16" sheetId="40" r:id="rId15"/>
    <sheet name="17" sheetId="20" r:id="rId16"/>
    <sheet name="ACT_17" sheetId="41" r:id="rId17"/>
    <sheet name="18" sheetId="43" r:id="rId18"/>
    <sheet name="ACT 18" sheetId="44" r:id="rId19"/>
    <sheet name="Variables" sheetId="35" state="hidden" r:id="rId20"/>
    <sheet name="Sección 4. Territorialización" sheetId="9" state="hidden" r:id="rId21"/>
  </sheets>
  <externalReferences>
    <externalReference r:id="rId22"/>
    <externalReference r:id="rId23"/>
  </externalReferences>
  <definedNames>
    <definedName name="_xlnm._FilterDatabase" localSheetId="4" hidden="1">ACT_11!$A$14:$J$20</definedName>
    <definedName name="_xlnm._FilterDatabase" localSheetId="6" hidden="1">ACT_12!$A$13:$J$17</definedName>
    <definedName name="_xlnm._FilterDatabase" localSheetId="8" hidden="1">ACT_13!$A$13:$GI$26</definedName>
    <definedName name="_xlnm._FilterDatabase" localSheetId="10" hidden="1">ACT_14!$A$13:$GO$25</definedName>
    <definedName name="_xlnm._FilterDatabase" localSheetId="12" hidden="1">ACT_15!$A$13:$GM$28</definedName>
    <definedName name="_xlnm._FilterDatabase" localSheetId="16" hidden="1">ACT_17!$A$13:$J$17</definedName>
    <definedName name="_xlnm._FilterDatabase" localSheetId="0" hidden="1">'Sección 1. Metas - Magnitud'!$A$13:$Z$34</definedName>
    <definedName name="_xlnm._FilterDatabase" localSheetId="1" hidden="1">'Sección 2. Metas - Presupuesto'!$A$12:$AA$37</definedName>
    <definedName name="_xlnm._FilterDatabase" localSheetId="19" hidden="1">Variables!$C$2:$C$8</definedName>
    <definedName name="_xlnm.Print_Area" localSheetId="3">'11'!$A$1:$H$57</definedName>
    <definedName name="_xlnm.Print_Area" localSheetId="5">'12'!$A$1:$H$57</definedName>
    <definedName name="_xlnm.Print_Area" localSheetId="7">'13'!$A$1:$H$57</definedName>
    <definedName name="_xlnm.Print_Area" localSheetId="9">'14'!$A$1:$H$57</definedName>
    <definedName name="_xlnm.Print_Area" localSheetId="11">'15'!$A$1:$H$57</definedName>
    <definedName name="_xlnm.Print_Area" localSheetId="13">'16'!$A$1:$H$57</definedName>
    <definedName name="_xlnm.Print_Area" localSheetId="15">'17'!$A$1:$H$57</definedName>
    <definedName name="_xlnm.Print_Area" localSheetId="17">'18'!$A$1:$H$57</definedName>
    <definedName name="_xlnm.Print_Area" localSheetId="2">'Sección 3. Metas Producto'!$A$1:$AF$12</definedName>
    <definedName name="_xlnm.Print_Area" localSheetId="20">'Sección 4. Territorialización'!$A$1:$S$63</definedName>
    <definedName name="CONDICION_POBLACIONAL" localSheetId="17">#REF!</definedName>
    <definedName name="CONDICION_POBLACIONAL" localSheetId="18">#REF!</definedName>
    <definedName name="CONDICION_POBLACIONAL" localSheetId="4">[1]Variables!$C$1:$C$24</definedName>
    <definedName name="CONDICION_POBLACIONAL" localSheetId="6">[1]Variables!$C$1:$C$24</definedName>
    <definedName name="CONDICION_POBLACIONAL" localSheetId="8">[1]Variables!$C$1:$C$24</definedName>
    <definedName name="CONDICION_POBLACIONAL" localSheetId="10">[1]Variables!$C$1:$C$24</definedName>
    <definedName name="CONDICION_POBLACIONAL" localSheetId="12">[1]Variables!$C$1:$C$24</definedName>
    <definedName name="CONDICION_POBLACIONAL" localSheetId="14">[1]Variables!$C$1:$C$24</definedName>
    <definedName name="CONDICION_POBLACIONAL" localSheetId="16">[1]Variables!$C$1:$C$24</definedName>
    <definedName name="CONDICION_POBLACIONAL" localSheetId="19">#REF!</definedName>
    <definedName name="CONDICION_POBLACIONAL">[2]Variables!$C$1:$C$24</definedName>
    <definedName name="GRUPO_ETAREO" localSheetId="17">#REF!</definedName>
    <definedName name="GRUPO_ETAREO" localSheetId="18">#REF!</definedName>
    <definedName name="GRUPO_ETAREO" localSheetId="4">[1]Variables!$A$1:$A$8</definedName>
    <definedName name="GRUPO_ETAREO" localSheetId="6">[1]Variables!$A$1:$A$8</definedName>
    <definedName name="GRUPO_ETAREO" localSheetId="8">[1]Variables!$A$1:$A$8</definedName>
    <definedName name="GRUPO_ETAREO" localSheetId="10">[1]Variables!$A$1:$A$8</definedName>
    <definedName name="GRUPO_ETAREO" localSheetId="12">[1]Variables!$A$1:$A$8</definedName>
    <definedName name="GRUPO_ETAREO" localSheetId="14">[1]Variables!$A$1:$A$8</definedName>
    <definedName name="GRUPO_ETAREO" localSheetId="16">[1]Variables!$A$1:$A$8</definedName>
    <definedName name="GRUPO_ETAREO">[2]Variables!$A$1:$A$8</definedName>
    <definedName name="GRUPO_ETAREOS" localSheetId="5">#REF!</definedName>
    <definedName name="GRUPO_ETAREOS" localSheetId="7">#REF!</definedName>
    <definedName name="GRUPO_ETAREOS" localSheetId="9">#REF!</definedName>
    <definedName name="GRUPO_ETAREOS" localSheetId="11">#REF!</definedName>
    <definedName name="GRUPO_ETAREOS" localSheetId="13">#REF!</definedName>
    <definedName name="GRUPO_ETAREOS" localSheetId="15">#REF!</definedName>
    <definedName name="GRUPO_ETAREOS" localSheetId="17">#REF!</definedName>
    <definedName name="GRUPO_ETAREOS" localSheetId="18">#REF!</definedName>
    <definedName name="GRUPO_ETAREOS" localSheetId="4">#REF!</definedName>
    <definedName name="GRUPO_ETAREOS" localSheetId="6">#REF!</definedName>
    <definedName name="GRUPO_ETAREOS" localSheetId="8">#REF!</definedName>
    <definedName name="GRUPO_ETAREOS" localSheetId="10">#REF!</definedName>
    <definedName name="GRUPO_ETAREOS" localSheetId="12">#REF!</definedName>
    <definedName name="GRUPO_ETAREOS" localSheetId="14">#REF!</definedName>
    <definedName name="GRUPO_ETAREOS" localSheetId="16">#REF!</definedName>
    <definedName name="GRUPO_ETAREOS" localSheetId="1">#REF!</definedName>
    <definedName name="GRUPO_ETAREOS" localSheetId="20">#REF!</definedName>
    <definedName name="GRUPO_ETAREOS">#REF!</definedName>
    <definedName name="GRUPO_ETARIO" localSheetId="5">#REF!</definedName>
    <definedName name="GRUPO_ETARIO" localSheetId="7">#REF!</definedName>
    <definedName name="GRUPO_ETARIO" localSheetId="9">#REF!</definedName>
    <definedName name="GRUPO_ETARIO" localSheetId="11">#REF!</definedName>
    <definedName name="GRUPO_ETARIO" localSheetId="13">#REF!</definedName>
    <definedName name="GRUPO_ETARIO" localSheetId="15">#REF!</definedName>
    <definedName name="GRUPO_ETARIO" localSheetId="17">#REF!</definedName>
    <definedName name="GRUPO_ETARIO" localSheetId="18">#REF!</definedName>
    <definedName name="GRUPO_ETARIO" localSheetId="4">#REF!</definedName>
    <definedName name="GRUPO_ETARIO" localSheetId="6">#REF!</definedName>
    <definedName name="GRUPO_ETARIO" localSheetId="8">#REF!</definedName>
    <definedName name="GRUPO_ETARIO" localSheetId="10">#REF!</definedName>
    <definedName name="GRUPO_ETARIO" localSheetId="12">#REF!</definedName>
    <definedName name="GRUPO_ETARIO" localSheetId="14">#REF!</definedName>
    <definedName name="GRUPO_ETARIO" localSheetId="16">#REF!</definedName>
    <definedName name="GRUPO_ETARIO" localSheetId="1">#REF!</definedName>
    <definedName name="GRUPO_ETARIO">#REF!</definedName>
    <definedName name="GRUPO_ETNICO" localSheetId="5">#REF!</definedName>
    <definedName name="GRUPO_ETNICO" localSheetId="7">#REF!</definedName>
    <definedName name="GRUPO_ETNICO" localSheetId="9">#REF!</definedName>
    <definedName name="GRUPO_ETNICO" localSheetId="11">#REF!</definedName>
    <definedName name="GRUPO_ETNICO" localSheetId="13">#REF!</definedName>
    <definedName name="GRUPO_ETNICO" localSheetId="15">#REF!</definedName>
    <definedName name="GRUPO_ETNICO" localSheetId="17">#REF!</definedName>
    <definedName name="GRUPO_ETNICO" localSheetId="18">#REF!</definedName>
    <definedName name="GRUPO_ETNICO" localSheetId="4">#REF!</definedName>
    <definedName name="GRUPO_ETNICO" localSheetId="6">#REF!</definedName>
    <definedName name="GRUPO_ETNICO" localSheetId="8">#REF!</definedName>
    <definedName name="GRUPO_ETNICO" localSheetId="10">#REF!</definedName>
    <definedName name="GRUPO_ETNICO" localSheetId="12">#REF!</definedName>
    <definedName name="GRUPO_ETNICO" localSheetId="14">#REF!</definedName>
    <definedName name="GRUPO_ETNICO" localSheetId="16">#REF!</definedName>
    <definedName name="GRUPO_ETNICO" localSheetId="1">#REF!</definedName>
    <definedName name="GRUPO_ETNICO">#REF!</definedName>
    <definedName name="GRUPOETNICO" localSheetId="5">#REF!</definedName>
    <definedName name="GRUPOETNICO" localSheetId="7">#REF!</definedName>
    <definedName name="GRUPOETNICO" localSheetId="9">#REF!</definedName>
    <definedName name="GRUPOETNICO" localSheetId="11">#REF!</definedName>
    <definedName name="GRUPOETNICO" localSheetId="13">#REF!</definedName>
    <definedName name="GRUPOETNICO" localSheetId="15">#REF!</definedName>
    <definedName name="GRUPOETNICO" localSheetId="17">#REF!</definedName>
    <definedName name="GRUPOETNICO" localSheetId="18">#REF!</definedName>
    <definedName name="GRUPOETNICO" localSheetId="4">#REF!</definedName>
    <definedName name="GRUPOETNICO" localSheetId="6">#REF!</definedName>
    <definedName name="GRUPOETNICO" localSheetId="8">#REF!</definedName>
    <definedName name="GRUPOETNICO" localSheetId="10">#REF!</definedName>
    <definedName name="GRUPOETNICO" localSheetId="12">#REF!</definedName>
    <definedName name="GRUPOETNICO" localSheetId="14">#REF!</definedName>
    <definedName name="GRUPOETNICO" localSheetId="16">#REF!</definedName>
    <definedName name="GRUPOETNICO" localSheetId="1">#REF!</definedName>
    <definedName name="GRUPOETNICO" localSheetId="20">#REF!</definedName>
    <definedName name="GRUPOETNICO">#REF!</definedName>
    <definedName name="GRUPOS_ETNICOS" localSheetId="17">#REF!</definedName>
    <definedName name="GRUPOS_ETNICOS" localSheetId="18">#REF!</definedName>
    <definedName name="GRUPOS_ETNICOS" localSheetId="4">[1]Variables!$H$1:$H$8</definedName>
    <definedName name="GRUPOS_ETNICOS" localSheetId="6">[1]Variables!$H$1:$H$8</definedName>
    <definedName name="GRUPOS_ETNICOS" localSheetId="8">[1]Variables!$H$1:$H$8</definedName>
    <definedName name="GRUPOS_ETNICOS" localSheetId="10">[1]Variables!$H$1:$H$8</definedName>
    <definedName name="GRUPOS_ETNICOS" localSheetId="12">[1]Variables!$H$1:$H$8</definedName>
    <definedName name="GRUPOS_ETNICOS" localSheetId="14">[1]Variables!$H$1:$H$8</definedName>
    <definedName name="GRUPOS_ETNICOS" localSheetId="16">[1]Variables!$H$1:$H$8</definedName>
    <definedName name="GRUPOS_ETNICOS" localSheetId="19">#REF!</definedName>
    <definedName name="GRUPOS_ETNICOS">[2]Variables!$H$1:$H$8</definedName>
    <definedName name="LOCALIDAD" localSheetId="5">#REF!</definedName>
    <definedName name="LOCALIDAD" localSheetId="7">#REF!</definedName>
    <definedName name="LOCALIDAD" localSheetId="9">#REF!</definedName>
    <definedName name="LOCALIDAD" localSheetId="11">#REF!</definedName>
    <definedName name="LOCALIDAD" localSheetId="13">#REF!</definedName>
    <definedName name="LOCALIDAD" localSheetId="15">#REF!</definedName>
    <definedName name="LOCALIDAD" localSheetId="17">#REF!</definedName>
    <definedName name="LOCALIDAD" localSheetId="18">#REF!</definedName>
    <definedName name="LOCALIDAD" localSheetId="4">#REF!</definedName>
    <definedName name="LOCALIDAD" localSheetId="6">#REF!</definedName>
    <definedName name="LOCALIDAD" localSheetId="8">#REF!</definedName>
    <definedName name="LOCALIDAD" localSheetId="10">#REF!</definedName>
    <definedName name="LOCALIDAD" localSheetId="12">#REF!</definedName>
    <definedName name="LOCALIDAD" localSheetId="14">#REF!</definedName>
    <definedName name="LOCALIDAD" localSheetId="16">#REF!</definedName>
    <definedName name="LOCALIDAD" localSheetId="1">#REF!</definedName>
    <definedName name="LOCALIDAD">#REF!</definedName>
    <definedName name="LOCALIZACION" localSheetId="5">#REF!</definedName>
    <definedName name="LOCALIZACION" localSheetId="7">#REF!</definedName>
    <definedName name="LOCALIZACION" localSheetId="9">#REF!</definedName>
    <definedName name="LOCALIZACION" localSheetId="11">#REF!</definedName>
    <definedName name="LOCALIZACION" localSheetId="13">#REF!</definedName>
    <definedName name="LOCALIZACION" localSheetId="15">#REF!</definedName>
    <definedName name="LOCALIZACION" localSheetId="17">#REF!</definedName>
    <definedName name="LOCALIZACION" localSheetId="18">#REF!</definedName>
    <definedName name="LOCALIZACION" localSheetId="4">#REF!</definedName>
    <definedName name="LOCALIZACION" localSheetId="6">#REF!</definedName>
    <definedName name="LOCALIZACION" localSheetId="8">#REF!</definedName>
    <definedName name="LOCALIZACION" localSheetId="10">#REF!</definedName>
    <definedName name="LOCALIZACION" localSheetId="12">#REF!</definedName>
    <definedName name="LOCALIZACION" localSheetId="14">#REF!</definedName>
    <definedName name="LOCALIZACION" localSheetId="16">#REF!</definedName>
    <definedName name="LOCALIZACION" localSheetId="1">#REF!</definedName>
    <definedName name="LOCALIZACION">#REF!</definedName>
    <definedName name="_xlnm.Print_Titles" localSheetId="3">'11'!$1:$6</definedName>
    <definedName name="_xlnm.Print_Titles" localSheetId="5">'12'!$1:$6</definedName>
    <definedName name="_xlnm.Print_Titles" localSheetId="7">'13'!$1:$6</definedName>
    <definedName name="_xlnm.Print_Titles" localSheetId="9">'14'!$1:$6</definedName>
    <definedName name="_xlnm.Print_Titles" localSheetId="11">'15'!$1:$6</definedName>
    <definedName name="_xlnm.Print_Titles" localSheetId="13">'16'!$1:$6</definedName>
    <definedName name="_xlnm.Print_Titles" localSheetId="17">'18'!$1:$7</definedName>
  </definedNames>
  <calcPr calcId="162913"/>
</workbook>
</file>

<file path=xl/calcChain.xml><?xml version="1.0" encoding="utf-8"?>
<calcChain xmlns="http://schemas.openxmlformats.org/spreadsheetml/2006/main">
  <c r="G29" i="16" l="1"/>
  <c r="G29" i="15"/>
  <c r="AD12" i="5" l="1"/>
  <c r="D40" i="17" l="1"/>
  <c r="C20" i="38"/>
  <c r="C17" i="38"/>
  <c r="C14" i="38"/>
  <c r="C26" i="38" s="1"/>
  <c r="B40" i="16" l="1"/>
  <c r="B38" i="16"/>
  <c r="B37" i="16"/>
  <c r="B34" i="16"/>
  <c r="B32" i="16"/>
  <c r="B31" i="16"/>
  <c r="B30" i="16"/>
  <c r="D40" i="16"/>
  <c r="D38" i="16"/>
  <c r="D37" i="16"/>
  <c r="D36" i="16"/>
  <c r="D34" i="16"/>
  <c r="D32" i="16"/>
  <c r="D30" i="16"/>
  <c r="C24" i="37"/>
  <c r="C14" i="37"/>
  <c r="M13" i="42" l="1"/>
  <c r="D39" i="15" l="1"/>
  <c r="K15" i="42" l="1"/>
  <c r="C17" i="41" l="1"/>
  <c r="C18" i="37" l="1"/>
  <c r="C16" i="36"/>
  <c r="C15" i="36"/>
  <c r="C14" i="36"/>
  <c r="D37" i="15"/>
  <c r="F25" i="18" l="1"/>
  <c r="F24" i="18"/>
  <c r="H15" i="44" l="1"/>
  <c r="D39" i="17"/>
  <c r="D38" i="17"/>
  <c r="D37" i="17"/>
  <c r="D35" i="17"/>
  <c r="D34" i="17"/>
  <c r="D32" i="17"/>
  <c r="D31" i="15"/>
  <c r="B31" i="15"/>
  <c r="F25" i="15"/>
  <c r="F24" i="15"/>
  <c r="D40" i="14" l="1"/>
  <c r="D34" i="14"/>
  <c r="D33" i="14"/>
  <c r="D32" i="14"/>
  <c r="D31" i="14"/>
  <c r="D30" i="14"/>
  <c r="F25" i="17" l="1"/>
  <c r="F24" i="17"/>
  <c r="N36" i="42"/>
  <c r="O36" i="42"/>
  <c r="P36" i="42"/>
  <c r="Q36" i="42"/>
  <c r="R36" i="42"/>
  <c r="S36" i="42"/>
  <c r="T36" i="42"/>
  <c r="U36" i="42"/>
  <c r="V36" i="42"/>
  <c r="W36" i="42"/>
  <c r="X36" i="42"/>
  <c r="M36" i="42"/>
  <c r="H16" i="41"/>
  <c r="H14" i="41"/>
  <c r="H18" i="41" s="1"/>
  <c r="H20" i="39"/>
  <c r="H27" i="39"/>
  <c r="B35" i="18" s="1"/>
  <c r="H22" i="39"/>
  <c r="H28" i="39"/>
  <c r="C28" i="39" s="1"/>
  <c r="H15" i="39"/>
  <c r="H16" i="39"/>
  <c r="D40" i="18"/>
  <c r="W27" i="13" s="1"/>
  <c r="D38" i="18"/>
  <c r="F38" i="18" s="1"/>
  <c r="D37" i="18"/>
  <c r="F37" i="18" s="1"/>
  <c r="D35" i="18"/>
  <c r="R27" i="13" s="1"/>
  <c r="D34" i="18"/>
  <c r="D32" i="18"/>
  <c r="D31" i="18"/>
  <c r="B31" i="18"/>
  <c r="N26" i="13" s="1"/>
  <c r="O25" i="42" s="1"/>
  <c r="H14" i="39"/>
  <c r="F37" i="42"/>
  <c r="G37" i="42"/>
  <c r="H37" i="42"/>
  <c r="I37" i="42"/>
  <c r="J37" i="42"/>
  <c r="F36" i="42"/>
  <c r="G36" i="42"/>
  <c r="H36" i="42"/>
  <c r="I36" i="42"/>
  <c r="J36" i="42"/>
  <c r="A35" i="13"/>
  <c r="Y35" i="42"/>
  <c r="AA35" i="42" s="1"/>
  <c r="P32" i="13"/>
  <c r="Q31" i="42" s="1"/>
  <c r="Q32" i="13"/>
  <c r="R31" i="42" s="1"/>
  <c r="S29" i="13"/>
  <c r="T28" i="42" s="1"/>
  <c r="T29" i="13"/>
  <c r="T17" i="13"/>
  <c r="U16" i="42" s="1"/>
  <c r="H14" i="38"/>
  <c r="H15" i="38"/>
  <c r="H16" i="38"/>
  <c r="H22" i="38"/>
  <c r="H25" i="38"/>
  <c r="H18" i="38"/>
  <c r="H21" i="38"/>
  <c r="H20" i="38"/>
  <c r="H23" i="38"/>
  <c r="F26" i="38"/>
  <c r="H17" i="36"/>
  <c r="F17" i="36"/>
  <c r="C17" i="36"/>
  <c r="X37" i="42"/>
  <c r="W37" i="42"/>
  <c r="V37" i="42"/>
  <c r="U37" i="42"/>
  <c r="T37" i="42"/>
  <c r="S37" i="42"/>
  <c r="R37" i="42"/>
  <c r="Q37" i="42"/>
  <c r="P37" i="42"/>
  <c r="O37" i="42"/>
  <c r="N37" i="42"/>
  <c r="M37" i="42"/>
  <c r="L15" i="42"/>
  <c r="E15" i="42" s="1"/>
  <c r="L18" i="42"/>
  <c r="E18" i="42" s="1"/>
  <c r="L21" i="42"/>
  <c r="E21" i="42" s="1"/>
  <c r="L24" i="42"/>
  <c r="E24" i="42" s="1"/>
  <c r="L27" i="42"/>
  <c r="E27" i="42" s="1"/>
  <c r="L30" i="42"/>
  <c r="E30" i="42" s="1"/>
  <c r="L33" i="42"/>
  <c r="E33" i="42" s="1"/>
  <c r="K37" i="42"/>
  <c r="Y33" i="42"/>
  <c r="Z33" i="42" s="1"/>
  <c r="Y32" i="42"/>
  <c r="E31" i="42"/>
  <c r="Y30" i="42"/>
  <c r="Y29" i="42"/>
  <c r="E28" i="42"/>
  <c r="Y27" i="42"/>
  <c r="Y26" i="42"/>
  <c r="E25" i="42"/>
  <c r="Y24" i="42"/>
  <c r="Y23" i="42"/>
  <c r="AA23" i="42" s="1"/>
  <c r="E22" i="42"/>
  <c r="Y21" i="42"/>
  <c r="Z21" i="42" s="1"/>
  <c r="Y20" i="42"/>
  <c r="AA20" i="42" s="1"/>
  <c r="E19" i="42"/>
  <c r="Y18" i="42"/>
  <c r="Y17" i="42"/>
  <c r="AA17" i="42" s="1"/>
  <c r="E16" i="42"/>
  <c r="Y15" i="42"/>
  <c r="Y14" i="42"/>
  <c r="AA14" i="42" s="1"/>
  <c r="E13" i="42"/>
  <c r="H19" i="34"/>
  <c r="H15" i="34"/>
  <c r="B33" i="14" s="1"/>
  <c r="F33" i="14" s="1"/>
  <c r="H18" i="34"/>
  <c r="B34" i="14" s="1"/>
  <c r="F34" i="14" s="1"/>
  <c r="Y35" i="13"/>
  <c r="L35" i="13"/>
  <c r="M34" i="42" s="1"/>
  <c r="M35" i="13"/>
  <c r="N34" i="42" s="1"/>
  <c r="N35" i="13"/>
  <c r="O34" i="42" s="1"/>
  <c r="O35" i="13"/>
  <c r="P34" i="42" s="1"/>
  <c r="P35" i="13"/>
  <c r="Q34" i="42" s="1"/>
  <c r="Q35" i="13"/>
  <c r="R34" i="42" s="1"/>
  <c r="R35" i="13"/>
  <c r="S34" i="42" s="1"/>
  <c r="S35" i="13"/>
  <c r="T34" i="42" s="1"/>
  <c r="T35" i="13"/>
  <c r="U34" i="42" s="1"/>
  <c r="U35" i="13"/>
  <c r="V34" i="42" s="1"/>
  <c r="V35" i="13"/>
  <c r="W34" i="42" s="1"/>
  <c r="W35" i="13"/>
  <c r="X34" i="42" s="1"/>
  <c r="F32" i="16"/>
  <c r="H17" i="34"/>
  <c r="B32" i="14" s="1"/>
  <c r="F32" i="14" s="1"/>
  <c r="F35" i="14"/>
  <c r="F36" i="14"/>
  <c r="F37" i="14"/>
  <c r="F38" i="14"/>
  <c r="F39" i="14"/>
  <c r="F40" i="14"/>
  <c r="F29" i="14"/>
  <c r="K36" i="13"/>
  <c r="K35" i="13"/>
  <c r="J35" i="13"/>
  <c r="I35" i="13"/>
  <c r="B13" i="43"/>
  <c r="G11" i="43"/>
  <c r="G10" i="43"/>
  <c r="B10" i="43"/>
  <c r="E9" i="43"/>
  <c r="F15" i="44"/>
  <c r="C15" i="44"/>
  <c r="V36" i="13"/>
  <c r="U36" i="13"/>
  <c r="U37" i="13" s="1"/>
  <c r="R36" i="13"/>
  <c r="R37" i="13" s="1"/>
  <c r="Q37" i="13"/>
  <c r="P36" i="13"/>
  <c r="P37" i="13" s="1"/>
  <c r="N37" i="13"/>
  <c r="M37" i="13"/>
  <c r="W37" i="13"/>
  <c r="V37" i="13"/>
  <c r="T37" i="13"/>
  <c r="S37" i="13"/>
  <c r="O37" i="13"/>
  <c r="L37" i="13"/>
  <c r="C29" i="43"/>
  <c r="G29" i="43" s="1"/>
  <c r="E29" i="43"/>
  <c r="E30" i="43" s="1"/>
  <c r="E31" i="43" s="1"/>
  <c r="E32" i="43" s="1"/>
  <c r="E33" i="43" s="1"/>
  <c r="E34" i="43" s="1"/>
  <c r="E35" i="43" s="1"/>
  <c r="E36" i="43" s="1"/>
  <c r="E37" i="43" s="1"/>
  <c r="E38" i="43" s="1"/>
  <c r="E39" i="43" s="1"/>
  <c r="E40" i="43" s="1"/>
  <c r="F29" i="43"/>
  <c r="F30" i="43"/>
  <c r="F31" i="43"/>
  <c r="F32" i="43"/>
  <c r="F33" i="43"/>
  <c r="F34" i="43"/>
  <c r="F35" i="43"/>
  <c r="F36" i="43"/>
  <c r="F37" i="43"/>
  <c r="F38" i="43"/>
  <c r="F39" i="43"/>
  <c r="F40" i="43"/>
  <c r="F40" i="20"/>
  <c r="F39" i="20"/>
  <c r="F38" i="20"/>
  <c r="F37" i="20"/>
  <c r="F36" i="20"/>
  <c r="F35" i="20"/>
  <c r="F34" i="20"/>
  <c r="F33" i="20"/>
  <c r="F32" i="20"/>
  <c r="F31" i="20"/>
  <c r="F30" i="20"/>
  <c r="F29" i="20"/>
  <c r="F39" i="19"/>
  <c r="F38" i="19"/>
  <c r="F37" i="19"/>
  <c r="F35" i="19"/>
  <c r="F33" i="19"/>
  <c r="F32" i="19"/>
  <c r="F31" i="19"/>
  <c r="F30" i="19"/>
  <c r="F29" i="19"/>
  <c r="F39" i="18"/>
  <c r="F33" i="18"/>
  <c r="F30" i="18"/>
  <c r="F29" i="18"/>
  <c r="F40" i="17"/>
  <c r="F39" i="17"/>
  <c r="F38" i="17"/>
  <c r="F36" i="17"/>
  <c r="F34" i="17"/>
  <c r="F30" i="17"/>
  <c r="F29" i="17"/>
  <c r="F40" i="15"/>
  <c r="F39" i="15"/>
  <c r="F38" i="15"/>
  <c r="F37" i="15"/>
  <c r="F36" i="15"/>
  <c r="F35" i="15"/>
  <c r="F34" i="15"/>
  <c r="F33" i="15"/>
  <c r="F32" i="15"/>
  <c r="F31" i="15"/>
  <c r="F30" i="15"/>
  <c r="F29" i="15"/>
  <c r="F18" i="41"/>
  <c r="F25" i="20"/>
  <c r="F24" i="20"/>
  <c r="F25" i="19"/>
  <c r="F24" i="19"/>
  <c r="F25" i="16"/>
  <c r="F24" i="16"/>
  <c r="F21" i="34"/>
  <c r="F25" i="14"/>
  <c r="F24" i="14"/>
  <c r="F33" i="16"/>
  <c r="F35" i="16"/>
  <c r="F38" i="16"/>
  <c r="F39" i="16"/>
  <c r="F40" i="16"/>
  <c r="F29" i="16"/>
  <c r="H20" i="34"/>
  <c r="H16" i="34"/>
  <c r="B30" i="14" s="1"/>
  <c r="O12" i="5"/>
  <c r="P12" i="5"/>
  <c r="S12" i="5"/>
  <c r="W12" i="5"/>
  <c r="X12" i="5"/>
  <c r="Y12" i="5"/>
  <c r="Z12" i="5"/>
  <c r="S63" i="9"/>
  <c r="T23" i="35"/>
  <c r="S23" i="35"/>
  <c r="R23" i="35"/>
  <c r="C32" i="20"/>
  <c r="C33" i="20" s="1"/>
  <c r="E29" i="20"/>
  <c r="E30" i="20" s="1"/>
  <c r="C29" i="20"/>
  <c r="G29" i="20" s="1"/>
  <c r="C16" i="40"/>
  <c r="D40" i="19"/>
  <c r="F40" i="19"/>
  <c r="F34" i="19"/>
  <c r="E29" i="19"/>
  <c r="E30" i="19" s="1"/>
  <c r="E31" i="19" s="1"/>
  <c r="E32" i="19" s="1"/>
  <c r="E33" i="19" s="1"/>
  <c r="E34" i="19" s="1"/>
  <c r="E35" i="19" s="1"/>
  <c r="C29" i="19"/>
  <c r="C30" i="19" s="1"/>
  <c r="E29" i="18"/>
  <c r="E30" i="18"/>
  <c r="C29" i="18"/>
  <c r="E29" i="17"/>
  <c r="E30" i="17"/>
  <c r="E31" i="17"/>
  <c r="E32" i="17" s="1"/>
  <c r="E33" i="17" s="1"/>
  <c r="C29" i="17"/>
  <c r="E29" i="16"/>
  <c r="E30" i="16" s="1"/>
  <c r="E31" i="16" s="1"/>
  <c r="E32" i="16" s="1"/>
  <c r="E33" i="16" s="1"/>
  <c r="E34" i="16" s="1"/>
  <c r="E35" i="16" s="1"/>
  <c r="E36" i="16" s="1"/>
  <c r="E37" i="16" s="1"/>
  <c r="E38" i="16" s="1"/>
  <c r="E39" i="16" s="1"/>
  <c r="E40" i="16" s="1"/>
  <c r="C29" i="16"/>
  <c r="E29" i="15"/>
  <c r="E30" i="15" s="1"/>
  <c r="E31" i="15" s="1"/>
  <c r="E32" i="15" s="1"/>
  <c r="C29" i="15"/>
  <c r="H29" i="15" s="1"/>
  <c r="C21" i="34"/>
  <c r="E29" i="14"/>
  <c r="E30" i="14" s="1"/>
  <c r="E31" i="14" s="1"/>
  <c r="E32" i="14" s="1"/>
  <c r="E33" i="14" s="1"/>
  <c r="E34" i="14" s="1"/>
  <c r="E35" i="14" s="1"/>
  <c r="E36" i="14" s="1"/>
  <c r="E37" i="14" s="1"/>
  <c r="E38" i="14" s="1"/>
  <c r="E39" i="14" s="1"/>
  <c r="E40" i="14" s="1"/>
  <c r="C29" i="14"/>
  <c r="AF12" i="5"/>
  <c r="AE12" i="5"/>
  <c r="I12" i="5"/>
  <c r="W33" i="13"/>
  <c r="V33" i="13"/>
  <c r="U33" i="13"/>
  <c r="T33" i="13"/>
  <c r="S33" i="13"/>
  <c r="R33" i="13"/>
  <c r="Q33" i="13"/>
  <c r="P33" i="13"/>
  <c r="O33" i="13"/>
  <c r="N33" i="13"/>
  <c r="M33" i="13"/>
  <c r="L33" i="13"/>
  <c r="K33" i="13"/>
  <c r="Y32" i="13"/>
  <c r="W32" i="13"/>
  <c r="X31" i="42" s="1"/>
  <c r="V32" i="13"/>
  <c r="W31" i="42" s="1"/>
  <c r="U32" i="13"/>
  <c r="V31" i="42" s="1"/>
  <c r="T32" i="13"/>
  <c r="U31" i="42" s="1"/>
  <c r="S32" i="13"/>
  <c r="T31" i="42" s="1"/>
  <c r="R32" i="13"/>
  <c r="S31" i="42" s="1"/>
  <c r="O32" i="13"/>
  <c r="P31" i="42" s="1"/>
  <c r="N32" i="13"/>
  <c r="M32" i="13"/>
  <c r="L32" i="13"/>
  <c r="M31" i="42" s="1"/>
  <c r="K32" i="13"/>
  <c r="J32" i="13"/>
  <c r="I32" i="13"/>
  <c r="A32" i="13"/>
  <c r="V30" i="13"/>
  <c r="U30" i="13"/>
  <c r="T30" i="13"/>
  <c r="R30" i="13"/>
  <c r="P30" i="13"/>
  <c r="O30" i="13"/>
  <c r="N30" i="13"/>
  <c r="M30" i="13"/>
  <c r="M31" i="13" s="1"/>
  <c r="L30" i="13"/>
  <c r="K30" i="13"/>
  <c r="Y29" i="13"/>
  <c r="W29" i="13"/>
  <c r="V29" i="13"/>
  <c r="W28" i="42" s="1"/>
  <c r="U29" i="13"/>
  <c r="V28" i="42" s="1"/>
  <c r="R29" i="13"/>
  <c r="S28" i="42" s="1"/>
  <c r="Q29" i="13"/>
  <c r="R28" i="42" s="1"/>
  <c r="P29" i="13"/>
  <c r="Q28" i="42" s="1"/>
  <c r="O29" i="13"/>
  <c r="P28" i="42" s="1"/>
  <c r="N29" i="13"/>
  <c r="O28" i="42" s="1"/>
  <c r="M29" i="13"/>
  <c r="N28" i="42" s="1"/>
  <c r="L29" i="13"/>
  <c r="M28" i="42" s="1"/>
  <c r="K29" i="13"/>
  <c r="J29" i="13"/>
  <c r="I29" i="13"/>
  <c r="A29" i="13"/>
  <c r="V27" i="13"/>
  <c r="P27" i="13"/>
  <c r="M27" i="13"/>
  <c r="L27" i="13"/>
  <c r="K27" i="13"/>
  <c r="Y26" i="13"/>
  <c r="W26" i="13"/>
  <c r="X25" i="42" s="1"/>
  <c r="V26" i="13"/>
  <c r="W25" i="42" s="1"/>
  <c r="U26" i="13"/>
  <c r="V25" i="42" s="1"/>
  <c r="T26" i="13"/>
  <c r="U25" i="42" s="1"/>
  <c r="P26" i="13"/>
  <c r="Q25" i="42" s="1"/>
  <c r="M26" i="13"/>
  <c r="N25" i="42" s="1"/>
  <c r="L26" i="13"/>
  <c r="M25" i="42" s="1"/>
  <c r="K26" i="13"/>
  <c r="J26" i="13"/>
  <c r="I26" i="13"/>
  <c r="A26" i="13"/>
  <c r="W24" i="13"/>
  <c r="V24" i="13"/>
  <c r="U24" i="13"/>
  <c r="T24" i="13"/>
  <c r="S24" i="13"/>
  <c r="R24" i="13"/>
  <c r="Q24" i="13"/>
  <c r="Q25" i="13" s="1"/>
  <c r="P24" i="13"/>
  <c r="O24" i="13"/>
  <c r="N24" i="13"/>
  <c r="M24" i="13"/>
  <c r="L24" i="13"/>
  <c r="K24" i="13"/>
  <c r="Y23" i="13"/>
  <c r="W23" i="13"/>
  <c r="X22" i="42" s="1"/>
  <c r="V23" i="13"/>
  <c r="W22" i="42" s="1"/>
  <c r="U23" i="13"/>
  <c r="V22" i="42" s="1"/>
  <c r="S23" i="13"/>
  <c r="T22" i="42" s="1"/>
  <c r="Q23" i="13"/>
  <c r="R22" i="42" s="1"/>
  <c r="M23" i="13"/>
  <c r="N22" i="42" s="1"/>
  <c r="L23" i="13"/>
  <c r="M22" i="42" s="1"/>
  <c r="K23" i="13"/>
  <c r="J23" i="13"/>
  <c r="I23" i="13"/>
  <c r="A23" i="13"/>
  <c r="W21" i="13"/>
  <c r="V21" i="13"/>
  <c r="U21" i="13"/>
  <c r="R21" i="13"/>
  <c r="Q21" i="13"/>
  <c r="P21" i="13"/>
  <c r="N21" i="13"/>
  <c r="M21" i="13"/>
  <c r="L21" i="13"/>
  <c r="K21" i="13"/>
  <c r="Y20" i="13"/>
  <c r="W20" i="13"/>
  <c r="X19" i="42" s="1"/>
  <c r="V20" i="13"/>
  <c r="W19" i="42" s="1"/>
  <c r="U20" i="13"/>
  <c r="V19" i="42" s="1"/>
  <c r="T20" i="13"/>
  <c r="U19" i="42" s="1"/>
  <c r="S20" i="13"/>
  <c r="T19" i="42" s="1"/>
  <c r="R20" i="13"/>
  <c r="S19" i="42" s="1"/>
  <c r="P20" i="13"/>
  <c r="Q19" i="42" s="1"/>
  <c r="L20" i="13"/>
  <c r="L22" i="13" s="1"/>
  <c r="K20" i="13"/>
  <c r="J20" i="13"/>
  <c r="I20" i="13"/>
  <c r="A20" i="13"/>
  <c r="W18" i="13"/>
  <c r="V18" i="13"/>
  <c r="U18" i="13"/>
  <c r="T18" i="13"/>
  <c r="S18" i="13"/>
  <c r="R18" i="13"/>
  <c r="Q18" i="13"/>
  <c r="P18" i="13"/>
  <c r="O18" i="13"/>
  <c r="N18" i="13"/>
  <c r="M18" i="13"/>
  <c r="L18" i="13"/>
  <c r="K18" i="13"/>
  <c r="Y17" i="13"/>
  <c r="W17" i="13"/>
  <c r="X16" i="42" s="1"/>
  <c r="V17" i="13"/>
  <c r="W16" i="42" s="1"/>
  <c r="U17" i="13"/>
  <c r="V16" i="42" s="1"/>
  <c r="S17" i="13"/>
  <c r="T16" i="42" s="1"/>
  <c r="R17" i="13"/>
  <c r="S16" i="42" s="1"/>
  <c r="Q17" i="13"/>
  <c r="P17" i="13"/>
  <c r="O17" i="13"/>
  <c r="N17" i="13"/>
  <c r="O16" i="42" s="1"/>
  <c r="M17" i="13"/>
  <c r="N16" i="42" s="1"/>
  <c r="L17" i="13"/>
  <c r="M16" i="42" s="1"/>
  <c r="K17" i="13"/>
  <c r="J17" i="13"/>
  <c r="I17" i="13"/>
  <c r="A17" i="13"/>
  <c r="W15" i="13"/>
  <c r="V15" i="13"/>
  <c r="U15" i="13"/>
  <c r="T15" i="13"/>
  <c r="S15" i="13"/>
  <c r="R15" i="13"/>
  <c r="Q15" i="13"/>
  <c r="P15" i="13"/>
  <c r="O15" i="13"/>
  <c r="N15" i="13"/>
  <c r="M15" i="13"/>
  <c r="L15" i="13"/>
  <c r="L16" i="13" s="1"/>
  <c r="K15" i="13"/>
  <c r="Y14" i="13"/>
  <c r="W14" i="13"/>
  <c r="X13" i="42" s="1"/>
  <c r="V14" i="13"/>
  <c r="W13" i="42" s="1"/>
  <c r="U14" i="13"/>
  <c r="V13" i="42" s="1"/>
  <c r="T14" i="13"/>
  <c r="U13" i="42" s="1"/>
  <c r="S14" i="13"/>
  <c r="T13" i="42" s="1"/>
  <c r="R14" i="13"/>
  <c r="S13" i="42" s="1"/>
  <c r="P14" i="13"/>
  <c r="Q13" i="42" s="1"/>
  <c r="O14" i="13"/>
  <c r="P13" i="42" s="1"/>
  <c r="K14" i="13"/>
  <c r="J14" i="13"/>
  <c r="I14" i="13"/>
  <c r="A14" i="13"/>
  <c r="Q30" i="13"/>
  <c r="W30" i="13"/>
  <c r="G29" i="18"/>
  <c r="H29" i="18"/>
  <c r="C30" i="18"/>
  <c r="H30" i="18" s="1"/>
  <c r="G29" i="17"/>
  <c r="C30" i="17"/>
  <c r="G30" i="17" s="1"/>
  <c r="M28" i="13"/>
  <c r="M25" i="13"/>
  <c r="U34" i="13"/>
  <c r="P28" i="13"/>
  <c r="R31" i="13"/>
  <c r="L25" i="13"/>
  <c r="H31" i="20"/>
  <c r="O34" i="13" l="1"/>
  <c r="N34" i="13"/>
  <c r="T34" i="13"/>
  <c r="V34" i="13"/>
  <c r="C30" i="20"/>
  <c r="G30" i="20" s="1"/>
  <c r="M34" i="13"/>
  <c r="S34" i="13"/>
  <c r="P34" i="13"/>
  <c r="L34" i="13"/>
  <c r="X36" i="13"/>
  <c r="U31" i="13"/>
  <c r="G29" i="19"/>
  <c r="G30" i="19"/>
  <c r="C31" i="19"/>
  <c r="C32" i="19" s="1"/>
  <c r="G32" i="19" s="1"/>
  <c r="O31" i="13"/>
  <c r="L31" i="13"/>
  <c r="N31" i="13"/>
  <c r="L28" i="13"/>
  <c r="G30" i="18"/>
  <c r="E31" i="18"/>
  <c r="S25" i="13"/>
  <c r="H30" i="17"/>
  <c r="P22" i="13"/>
  <c r="H29" i="16"/>
  <c r="M19" i="42"/>
  <c r="R19" i="13"/>
  <c r="T19" i="13"/>
  <c r="P19" i="13"/>
  <c r="S19" i="13"/>
  <c r="U19" i="13"/>
  <c r="Q19" i="13"/>
  <c r="L19" i="13"/>
  <c r="M19" i="13"/>
  <c r="O19" i="13"/>
  <c r="S16" i="13"/>
  <c r="U16" i="13"/>
  <c r="H29" i="14"/>
  <c r="G29" i="14"/>
  <c r="R16" i="13"/>
  <c r="V16" i="13"/>
  <c r="H29" i="17"/>
  <c r="V31" i="13"/>
  <c r="T31" i="13"/>
  <c r="O31" i="42"/>
  <c r="U25" i="13"/>
  <c r="T16" i="13"/>
  <c r="V19" i="13"/>
  <c r="V25" i="13"/>
  <c r="U28" i="42"/>
  <c r="W16" i="13"/>
  <c r="X33" i="13"/>
  <c r="V22" i="13"/>
  <c r="R34" i="13"/>
  <c r="H29" i="43"/>
  <c r="X35" i="13"/>
  <c r="C30" i="43"/>
  <c r="Y34" i="42"/>
  <c r="AA34" i="42" s="1"/>
  <c r="E31" i="20"/>
  <c r="C34" i="20"/>
  <c r="H34" i="20" s="1"/>
  <c r="N31" i="42"/>
  <c r="X32" i="13"/>
  <c r="Q34" i="13"/>
  <c r="W34" i="13"/>
  <c r="C33" i="19"/>
  <c r="H33" i="19" s="1"/>
  <c r="Q31" i="13"/>
  <c r="P31" i="13"/>
  <c r="G31" i="19"/>
  <c r="W31" i="13"/>
  <c r="H29" i="19"/>
  <c r="C14" i="39"/>
  <c r="R16" i="42"/>
  <c r="Q16" i="42"/>
  <c r="C30" i="15"/>
  <c r="H30" i="15" s="1"/>
  <c r="P16" i="42"/>
  <c r="Q14" i="13"/>
  <c r="R13" i="42" s="1"/>
  <c r="AA30" i="42"/>
  <c r="Z30" i="42"/>
  <c r="H32" i="20"/>
  <c r="Z15" i="42"/>
  <c r="AA24" i="42"/>
  <c r="Z24" i="42"/>
  <c r="Z14" i="42"/>
  <c r="H30" i="20"/>
  <c r="Z18" i="42"/>
  <c r="H33" i="20"/>
  <c r="H29" i="20"/>
  <c r="Z27" i="42"/>
  <c r="AA15" i="42"/>
  <c r="AA33" i="42"/>
  <c r="AA18" i="42"/>
  <c r="AA21" i="42"/>
  <c r="AA27" i="42"/>
  <c r="Z32" i="42"/>
  <c r="AA32" i="42"/>
  <c r="Z29" i="42"/>
  <c r="AA29" i="42"/>
  <c r="Z26" i="42"/>
  <c r="AA26" i="42"/>
  <c r="H30" i="19"/>
  <c r="Z35" i="42"/>
  <c r="W19" i="13"/>
  <c r="C14" i="41"/>
  <c r="C18" i="41" s="1"/>
  <c r="B31" i="17"/>
  <c r="F31" i="17" s="1"/>
  <c r="W28" i="13"/>
  <c r="X29" i="13"/>
  <c r="X28" i="42"/>
  <c r="V28" i="13"/>
  <c r="N19" i="13"/>
  <c r="X17" i="13"/>
  <c r="B34" i="18"/>
  <c r="F34" i="18" s="1"/>
  <c r="W25" i="13"/>
  <c r="U22" i="13"/>
  <c r="W22" i="13"/>
  <c r="O20" i="13"/>
  <c r="P19" i="42" s="1"/>
  <c r="P16" i="13"/>
  <c r="T27" i="13"/>
  <c r="T28" i="13" s="1"/>
  <c r="U27" i="13"/>
  <c r="U28" i="13" s="1"/>
  <c r="B35" i="17"/>
  <c r="F35" i="17" s="1"/>
  <c r="F40" i="18"/>
  <c r="B37" i="17"/>
  <c r="Q12" i="5"/>
  <c r="C31" i="18"/>
  <c r="H31" i="18" s="1"/>
  <c r="E32" i="18"/>
  <c r="E33" i="18" s="1"/>
  <c r="E34" i="18" s="1"/>
  <c r="E35" i="18" s="1"/>
  <c r="N27" i="13"/>
  <c r="N28" i="13" s="1"/>
  <c r="F31" i="18"/>
  <c r="O27" i="13"/>
  <c r="R26" i="13"/>
  <c r="S25" i="42" s="1"/>
  <c r="F35" i="18"/>
  <c r="U12" i="5"/>
  <c r="B32" i="18"/>
  <c r="Q27" i="13"/>
  <c r="B33" i="17"/>
  <c r="P23" i="13" s="1"/>
  <c r="Q22" i="42" s="1"/>
  <c r="B32" i="17"/>
  <c r="H26" i="38"/>
  <c r="X24" i="13"/>
  <c r="E34" i="17"/>
  <c r="R22" i="13"/>
  <c r="N20" i="13"/>
  <c r="O21" i="13"/>
  <c r="C30" i="16"/>
  <c r="C31" i="16" s="1"/>
  <c r="C32" i="16" s="1"/>
  <c r="C33" i="16" s="1"/>
  <c r="C34" i="16" s="1"/>
  <c r="C35" i="16" s="1"/>
  <c r="C36" i="16" s="1"/>
  <c r="C37" i="16" s="1"/>
  <c r="C38" i="16" s="1"/>
  <c r="C39" i="16" s="1"/>
  <c r="C40" i="16" s="1"/>
  <c r="M20" i="13"/>
  <c r="X18" i="13"/>
  <c r="E33" i="15"/>
  <c r="O16" i="13"/>
  <c r="B31" i="14"/>
  <c r="F31" i="14" s="1"/>
  <c r="H21" i="34"/>
  <c r="X15" i="13"/>
  <c r="F30" i="14"/>
  <c r="C30" i="14"/>
  <c r="M14" i="13"/>
  <c r="N13" i="42" s="1"/>
  <c r="K18" i="34"/>
  <c r="L18" i="34" s="1"/>
  <c r="K19" i="34"/>
  <c r="L19" i="34" s="1"/>
  <c r="K20" i="34"/>
  <c r="L20" i="34" s="1"/>
  <c r="K17" i="34"/>
  <c r="L17" i="34" s="1"/>
  <c r="K15" i="34"/>
  <c r="L15" i="34" s="1"/>
  <c r="K16" i="34"/>
  <c r="L16" i="34" s="1"/>
  <c r="Z17" i="42"/>
  <c r="E37" i="42"/>
  <c r="Z23" i="42"/>
  <c r="Z20" i="42"/>
  <c r="Y37" i="42"/>
  <c r="AA37" i="42" s="1"/>
  <c r="Y36" i="42"/>
  <c r="Z36" i="42" s="1"/>
  <c r="E36" i="42"/>
  <c r="L37" i="42"/>
  <c r="H31" i="19"/>
  <c r="H32" i="19"/>
  <c r="X37" i="13" l="1"/>
  <c r="Y31" i="42"/>
  <c r="X34" i="13"/>
  <c r="Y28" i="42"/>
  <c r="AA28" i="42" s="1"/>
  <c r="Y16" i="42"/>
  <c r="Q16" i="13"/>
  <c r="Z34" i="42"/>
  <c r="H30" i="43"/>
  <c r="C31" i="43"/>
  <c r="G30" i="43"/>
  <c r="Z31" i="42"/>
  <c r="AA31" i="42"/>
  <c r="G31" i="20"/>
  <c r="E32" i="20"/>
  <c r="C35" i="20"/>
  <c r="G33" i="19"/>
  <c r="C34" i="19"/>
  <c r="G30" i="15"/>
  <c r="C31" i="15"/>
  <c r="C31" i="17"/>
  <c r="G31" i="17" s="1"/>
  <c r="N23" i="13"/>
  <c r="O22" i="42" s="1"/>
  <c r="Z37" i="42"/>
  <c r="Z16" i="42"/>
  <c r="AA16" i="42"/>
  <c r="X19" i="13"/>
  <c r="AA36" i="42"/>
  <c r="T12" i="5"/>
  <c r="Q26" i="13"/>
  <c r="R25" i="42" s="1"/>
  <c r="O22" i="13"/>
  <c r="R23" i="13"/>
  <c r="G31" i="18"/>
  <c r="T23" i="13"/>
  <c r="F37" i="17"/>
  <c r="R12" i="5"/>
  <c r="O26" i="13"/>
  <c r="P25" i="42" s="1"/>
  <c r="F32" i="18"/>
  <c r="C32" i="18"/>
  <c r="R28" i="13"/>
  <c r="F33" i="17"/>
  <c r="P25" i="13"/>
  <c r="O23" i="13"/>
  <c r="F32" i="17"/>
  <c r="E35" i="17"/>
  <c r="F34" i="16"/>
  <c r="Q20" i="13"/>
  <c r="X20" i="13" s="1"/>
  <c r="O19" i="42"/>
  <c r="N22" i="13"/>
  <c r="F31" i="16"/>
  <c r="F30" i="16"/>
  <c r="G30" i="16"/>
  <c r="H30" i="16"/>
  <c r="N19" i="42"/>
  <c r="M22" i="13"/>
  <c r="E34" i="15"/>
  <c r="N14" i="13"/>
  <c r="G30" i="14"/>
  <c r="H30" i="14"/>
  <c r="M16" i="13"/>
  <c r="C31" i="14"/>
  <c r="H31" i="14" s="1"/>
  <c r="Z28" i="42" l="1"/>
  <c r="G31" i="43"/>
  <c r="C32" i="43"/>
  <c r="H31" i="43"/>
  <c r="E33" i="20"/>
  <c r="G32" i="20"/>
  <c r="C36" i="20"/>
  <c r="H35" i="20"/>
  <c r="C35" i="19"/>
  <c r="G34" i="19"/>
  <c r="H34" i="19"/>
  <c r="C32" i="15"/>
  <c r="H31" i="15"/>
  <c r="G31" i="15"/>
  <c r="N16" i="13"/>
  <c r="O13" i="42"/>
  <c r="Y13" i="42" s="1"/>
  <c r="C32" i="17"/>
  <c r="G32" i="17" s="1"/>
  <c r="H31" i="17"/>
  <c r="N25" i="13"/>
  <c r="Q28" i="13"/>
  <c r="S22" i="42"/>
  <c r="R25" i="13"/>
  <c r="U22" i="42"/>
  <c r="T25" i="13"/>
  <c r="H32" i="18"/>
  <c r="C33" i="18"/>
  <c r="G32" i="18"/>
  <c r="O28" i="13"/>
  <c r="P22" i="42"/>
  <c r="O25" i="13"/>
  <c r="X23" i="13"/>
  <c r="X25" i="13" s="1"/>
  <c r="E36" i="17"/>
  <c r="R19" i="42"/>
  <c r="Y19" i="42" s="1"/>
  <c r="AA19" i="42" s="1"/>
  <c r="Q22" i="13"/>
  <c r="H31" i="16"/>
  <c r="G31" i="16"/>
  <c r="E35" i="15"/>
  <c r="X14" i="13"/>
  <c r="X16" i="13" s="1"/>
  <c r="G31" i="14"/>
  <c r="C32" i="14"/>
  <c r="H32" i="14" s="1"/>
  <c r="H32" i="43" l="1"/>
  <c r="G32" i="43"/>
  <c r="C33" i="43"/>
  <c r="E34" i="20"/>
  <c r="G33" i="20"/>
  <c r="C37" i="20"/>
  <c r="H36" i="20"/>
  <c r="G35" i="19"/>
  <c r="C36" i="19"/>
  <c r="H35" i="19"/>
  <c r="C33" i="15"/>
  <c r="H32" i="15"/>
  <c r="G32" i="15"/>
  <c r="C33" i="17"/>
  <c r="G33" i="17" s="1"/>
  <c r="H32" i="17"/>
  <c r="Z13" i="42"/>
  <c r="AA13" i="42"/>
  <c r="Y22" i="42"/>
  <c r="G33" i="18"/>
  <c r="C34" i="18"/>
  <c r="H33" i="18"/>
  <c r="E37" i="17"/>
  <c r="Z19" i="42"/>
  <c r="H32" i="16"/>
  <c r="G32" i="16"/>
  <c r="E36" i="15"/>
  <c r="G32" i="14"/>
  <c r="C33" i="14"/>
  <c r="H33" i="14" s="1"/>
  <c r="C34" i="43" l="1"/>
  <c r="H33" i="43"/>
  <c r="G33" i="43"/>
  <c r="E35" i="20"/>
  <c r="G34" i="20"/>
  <c r="C38" i="20"/>
  <c r="H37" i="20"/>
  <c r="C37" i="19"/>
  <c r="H36" i="19"/>
  <c r="C34" i="15"/>
  <c r="G33" i="15"/>
  <c r="H33" i="15"/>
  <c r="H33" i="17"/>
  <c r="C34" i="17"/>
  <c r="H34" i="17" s="1"/>
  <c r="Z22" i="42"/>
  <c r="AA22" i="42"/>
  <c r="C35" i="18"/>
  <c r="G34" i="18"/>
  <c r="H34" i="18"/>
  <c r="E38" i="17"/>
  <c r="G33" i="16"/>
  <c r="H33" i="16"/>
  <c r="E37" i="15"/>
  <c r="C34" i="14"/>
  <c r="G34" i="14" s="1"/>
  <c r="G33" i="14"/>
  <c r="H34" i="43" l="1"/>
  <c r="C35" i="43"/>
  <c r="G34" i="43"/>
  <c r="C39" i="20"/>
  <c r="H38" i="20"/>
  <c r="E36" i="20"/>
  <c r="G35" i="20"/>
  <c r="C38" i="19"/>
  <c r="H37" i="19"/>
  <c r="C35" i="15"/>
  <c r="H34" i="15"/>
  <c r="G34" i="15"/>
  <c r="G34" i="17"/>
  <c r="C35" i="17"/>
  <c r="H35" i="17" s="1"/>
  <c r="C36" i="17"/>
  <c r="H36" i="17" s="1"/>
  <c r="G35" i="18"/>
  <c r="H35" i="18"/>
  <c r="E39" i="17"/>
  <c r="G34" i="16"/>
  <c r="H34" i="16"/>
  <c r="E38" i="15"/>
  <c r="C35" i="14"/>
  <c r="H35" i="14" s="1"/>
  <c r="H34" i="14"/>
  <c r="G35" i="17" l="1"/>
  <c r="C36" i="43"/>
  <c r="G35" i="43"/>
  <c r="H35" i="43"/>
  <c r="E37" i="20"/>
  <c r="G36" i="20"/>
  <c r="C40" i="20"/>
  <c r="H39" i="20"/>
  <c r="C39" i="19"/>
  <c r="H38" i="19"/>
  <c r="C36" i="15"/>
  <c r="H35" i="15"/>
  <c r="G35" i="15"/>
  <c r="G36" i="17"/>
  <c r="C37" i="17"/>
  <c r="H37" i="17" s="1"/>
  <c r="E40" i="17"/>
  <c r="G35" i="16"/>
  <c r="H35" i="16"/>
  <c r="E39" i="15"/>
  <c r="G35" i="14"/>
  <c r="C36" i="14"/>
  <c r="H36" i="14" s="1"/>
  <c r="C37" i="43" l="1"/>
  <c r="G36" i="43"/>
  <c r="H36" i="43"/>
  <c r="E38" i="20"/>
  <c r="G37" i="20"/>
  <c r="H40" i="20"/>
  <c r="C40" i="19"/>
  <c r="H40" i="19" s="1"/>
  <c r="H39" i="19"/>
  <c r="C37" i="15"/>
  <c r="H36" i="15"/>
  <c r="G36" i="15"/>
  <c r="G37" i="17"/>
  <c r="C38" i="17"/>
  <c r="H38" i="17" s="1"/>
  <c r="H36" i="16"/>
  <c r="E40" i="15"/>
  <c r="G36" i="14"/>
  <c r="C37" i="14"/>
  <c r="G37" i="14" s="1"/>
  <c r="H37" i="43" l="1"/>
  <c r="C38" i="43"/>
  <c r="G37" i="43"/>
  <c r="E39" i="20"/>
  <c r="G38" i="20"/>
  <c r="C38" i="15"/>
  <c r="H37" i="15"/>
  <c r="G37" i="15"/>
  <c r="G38" i="17"/>
  <c r="C39" i="17"/>
  <c r="C40" i="17" s="1"/>
  <c r="H37" i="16"/>
  <c r="H37" i="14"/>
  <c r="C38" i="14"/>
  <c r="G38" i="14" s="1"/>
  <c r="G38" i="43" l="1"/>
  <c r="C39" i="43"/>
  <c r="H38" i="43"/>
  <c r="E40" i="20"/>
  <c r="G40" i="20" s="1"/>
  <c r="G39" i="20"/>
  <c r="C39" i="15"/>
  <c r="H38" i="15"/>
  <c r="G38" i="15"/>
  <c r="G39" i="17"/>
  <c r="H39" i="17"/>
  <c r="H40" i="17"/>
  <c r="G40" i="17"/>
  <c r="H38" i="16"/>
  <c r="C39" i="14"/>
  <c r="G39" i="14" s="1"/>
  <c r="H38" i="14"/>
  <c r="G39" i="43" l="1"/>
  <c r="C40" i="43"/>
  <c r="H39" i="43"/>
  <c r="C40" i="15"/>
  <c r="H39" i="15"/>
  <c r="G39" i="15"/>
  <c r="H39" i="16"/>
  <c r="H39" i="14"/>
  <c r="C40" i="14"/>
  <c r="G40" i="14" s="1"/>
  <c r="G40" i="43" l="1"/>
  <c r="H40" i="43"/>
  <c r="H40" i="15"/>
  <c r="G40" i="15"/>
  <c r="H40" i="16"/>
  <c r="H40" i="14"/>
  <c r="T21" i="13" l="1"/>
  <c r="T22" i="13" l="1"/>
  <c r="F37" i="16"/>
  <c r="H27" i="37"/>
  <c r="C27" i="37"/>
  <c r="F27" i="37"/>
  <c r="G36" i="16" l="1"/>
  <c r="F36" i="16"/>
  <c r="S21" i="13"/>
  <c r="X21" i="13" l="1"/>
  <c r="X22" i="13" s="1"/>
  <c r="S22" i="13"/>
  <c r="G37" i="16"/>
  <c r="G38" i="16" l="1"/>
  <c r="G40" i="16" l="1"/>
  <c r="G39" i="16"/>
  <c r="F29" i="39"/>
  <c r="D36" i="18"/>
  <c r="S27" i="13" s="1"/>
  <c r="X27" i="13" s="1"/>
  <c r="H29" i="39"/>
  <c r="H19" i="39"/>
  <c r="B36" i="18" l="1"/>
  <c r="S26" i="13" s="1"/>
  <c r="T25" i="42" s="1"/>
  <c r="C17" i="39"/>
  <c r="C29" i="39" s="1"/>
  <c r="E36" i="18"/>
  <c r="E37" i="18" s="1"/>
  <c r="E38" i="18" s="1"/>
  <c r="E39" i="18" s="1"/>
  <c r="E40" i="18" s="1"/>
  <c r="V12" i="5" l="1"/>
  <c r="AA12" i="5" s="1"/>
  <c r="AB12" i="5" s="1"/>
  <c r="C36" i="18"/>
  <c r="G36" i="18" s="1"/>
  <c r="F36" i="18"/>
  <c r="X26" i="13"/>
  <c r="X28" i="13" s="1"/>
  <c r="Y25" i="42"/>
  <c r="AA25" i="42" s="1"/>
  <c r="S28" i="13"/>
  <c r="AC12" i="5" l="1"/>
  <c r="C37" i="18"/>
  <c r="H37" i="18" s="1"/>
  <c r="H36" i="18"/>
  <c r="Z25" i="42"/>
  <c r="G37" i="18"/>
  <c r="C38" i="18"/>
  <c r="C39" i="18" l="1"/>
  <c r="G38" i="18"/>
  <c r="H38" i="18"/>
  <c r="C40" i="18" l="1"/>
  <c r="G39" i="18"/>
  <c r="H39" i="18"/>
  <c r="H40" i="18" l="1"/>
  <c r="G40" i="18"/>
  <c r="H16" i="40"/>
  <c r="F16" i="40"/>
  <c r="H14" i="40"/>
  <c r="D36" i="19"/>
  <c r="S30" i="13" s="1"/>
  <c r="E36" i="19" l="1"/>
  <c r="E37" i="19" s="1"/>
  <c r="E38" i="19" s="1"/>
  <c r="F36" i="19"/>
  <c r="S31" i="13"/>
  <c r="X30" i="13"/>
  <c r="X31" i="13" s="1"/>
  <c r="G36" i="19" l="1"/>
  <c r="G37" i="19"/>
  <c r="E39" i="19"/>
  <c r="G38" i="19"/>
  <c r="E40" i="19" l="1"/>
  <c r="G40" i="19" s="1"/>
  <c r="G39" i="19"/>
</calcChain>
</file>

<file path=xl/comments1.xml><?xml version="1.0" encoding="utf-8"?>
<comments xmlns="http://schemas.openxmlformats.org/spreadsheetml/2006/main">
  <authors>
    <author>Luz Dary Guerrero Tibata</author>
  </authors>
  <commentList>
    <comment ref="B3" authorId="0" shapeId="0">
      <text>
        <r>
          <rPr>
            <b/>
            <sz val="9"/>
            <color indexed="81"/>
            <rFont val="Tahoma"/>
            <family val="2"/>
          </rPr>
          <t xml:space="preserve">Objetivo: </t>
        </r>
        <r>
          <rPr>
            <sz val="9"/>
            <color indexed="81"/>
            <rFont val="Tahoma"/>
            <family val="2"/>
          </rPr>
          <t xml:space="preserve">
Describir de forma clara y concisa el diligenciamiento del formato Anexo de
Actividades, con el fin de que cada dependencia de la Entidad realice la
formulación, seguimiento y evaluación de los indicadores que hacen parte del
Plan Operativo Anual –POA- de gestión con y sin inversión, los cuales conforman
el Plan de Acción Institucional –PAI-.</t>
        </r>
      </text>
    </comment>
  </commentList>
</comments>
</file>

<file path=xl/sharedStrings.xml><?xml version="1.0" encoding="utf-8"?>
<sst xmlns="http://schemas.openxmlformats.org/spreadsheetml/2006/main" count="1802" uniqueCount="638">
  <si>
    <t>DEPENDENCIA:</t>
  </si>
  <si>
    <t>PRESUPUESTO VIGENCIA</t>
  </si>
  <si>
    <t>Programa Plan de Desarrollo</t>
  </si>
  <si>
    <t>UNIDAD DE MEDIDA</t>
  </si>
  <si>
    <t>INDICADOR</t>
  </si>
  <si>
    <t>LOCALIZACIÓN FÍSICA</t>
  </si>
  <si>
    <t>LOCALIDAD</t>
  </si>
  <si>
    <t>CONDICION POBLACIONAL</t>
  </si>
  <si>
    <t>GRUPOS ETNICOS</t>
  </si>
  <si>
    <t>LOCALIZACION</t>
  </si>
  <si>
    <t>GRUPO ETAREO</t>
  </si>
  <si>
    <t>META PROYECTO 1                                             (Con varios puntos de inversión)</t>
  </si>
  <si>
    <t>Barrios Unidos</t>
  </si>
  <si>
    <t>Niños y niñas de primera infancia</t>
  </si>
  <si>
    <t>Teusaquillo</t>
  </si>
  <si>
    <t>Niños, niñas y adolescentes desescolarizados</t>
  </si>
  <si>
    <t>Los Martires</t>
  </si>
  <si>
    <t>Niños, niñas y adolescentes en riesgo social vinculacion temprana al trabajo o acompañamiento</t>
  </si>
  <si>
    <t>Antonio Nariño</t>
  </si>
  <si>
    <t>Niños, niñas y adolescentes escolarizados</t>
  </si>
  <si>
    <t>Puente Aranda</t>
  </si>
  <si>
    <t>Personas cabezas de familia</t>
  </si>
  <si>
    <t>Rafael Uribe Uribe</t>
  </si>
  <si>
    <t>Personas consumidoras de sustancias psicoactivas</t>
  </si>
  <si>
    <t>Ciudad Bolivar</t>
  </si>
  <si>
    <t>Personas en situacion de desplazamiento</t>
  </si>
  <si>
    <t>Sumapaz</t>
  </si>
  <si>
    <t>Personas vinculadas a la prostitución</t>
  </si>
  <si>
    <t>Especial</t>
  </si>
  <si>
    <t>Reincorporados - as</t>
  </si>
  <si>
    <t>Entidad</t>
  </si>
  <si>
    <t>Sector LGBT</t>
  </si>
  <si>
    <t>CODIGO</t>
  </si>
  <si>
    <t xml:space="preserve"> Proyección Poblacion 2012 según Localidad.</t>
  </si>
  <si>
    <t xml:space="preserve">0-5 años Primera infancia </t>
  </si>
  <si>
    <t>Usaquen</t>
  </si>
  <si>
    <t>Grupos de edad</t>
  </si>
  <si>
    <t xml:space="preserve">6 - 13 años Infancia </t>
  </si>
  <si>
    <t>Chapinero</t>
  </si>
  <si>
    <t>Total</t>
  </si>
  <si>
    <t>Hombres</t>
  </si>
  <si>
    <t>Mujeres</t>
  </si>
  <si>
    <t>14 - 17 años Adolescencia</t>
  </si>
  <si>
    <t>Santa Fe</t>
  </si>
  <si>
    <t>USAQUÉN</t>
  </si>
  <si>
    <t>18 - 26 años Juventud</t>
  </si>
  <si>
    <t>San Cristobal</t>
  </si>
  <si>
    <t>CHAPINERO</t>
  </si>
  <si>
    <t>27 - 59 años Adultez</t>
  </si>
  <si>
    <t>Usme</t>
  </si>
  <si>
    <t>SANTA FE</t>
  </si>
  <si>
    <t>60 años o más. Personas Mayores</t>
  </si>
  <si>
    <t>Tunjuelito</t>
  </si>
  <si>
    <t>SAN CRISTÓBAL</t>
  </si>
  <si>
    <t>Bosa</t>
  </si>
  <si>
    <t>USME</t>
  </si>
  <si>
    <t>Kennedy</t>
  </si>
  <si>
    <t>TUNJUELITO</t>
  </si>
  <si>
    <t>Fontibon</t>
  </si>
  <si>
    <t>BOSA</t>
  </si>
  <si>
    <t>Engativa</t>
  </si>
  <si>
    <t>KENNEDY</t>
  </si>
  <si>
    <t>Todos los Grupos</t>
  </si>
  <si>
    <t>Suba</t>
  </si>
  <si>
    <t>FONTIBÓN</t>
  </si>
  <si>
    <t>Adultos-as trabajador-a formal</t>
  </si>
  <si>
    <t>ENGATIVÁ</t>
  </si>
  <si>
    <t>Adultos-as trabajador-a informal</t>
  </si>
  <si>
    <t>SUBA</t>
  </si>
  <si>
    <t>Ciudadanos-as habitantes de calle</t>
  </si>
  <si>
    <t>B. UNIDOS</t>
  </si>
  <si>
    <t>Comunidad en general</t>
  </si>
  <si>
    <t>TEUSAQUILLO</t>
  </si>
  <si>
    <t>Familias en emergencia social y catastrófica</t>
  </si>
  <si>
    <t>LOS MÁRTIRES</t>
  </si>
  <si>
    <t>Familias en situacion de vulnerabilidad</t>
  </si>
  <si>
    <t>La Candelaria</t>
  </si>
  <si>
    <t>A. NARIÑO</t>
  </si>
  <si>
    <t>Familias ubicadas en zonas de alto deterioro urbano</t>
  </si>
  <si>
    <t>PTE. ARANDA</t>
  </si>
  <si>
    <t>Jovenes desescolarizados</t>
  </si>
  <si>
    <t>CANDELARIA</t>
  </si>
  <si>
    <t>Jovenes escolarizados</t>
  </si>
  <si>
    <t>R.URIBE</t>
  </si>
  <si>
    <t>Mujeres gestantes y lactantes</t>
  </si>
  <si>
    <t>C. BOLÍVAR</t>
  </si>
  <si>
    <t>SUMAPAZ</t>
  </si>
  <si>
    <t>Distrital</t>
  </si>
  <si>
    <t>Otras Entidades</t>
  </si>
  <si>
    <t>Regional</t>
  </si>
  <si>
    <t>Personas con discapacidad</t>
  </si>
  <si>
    <t>Todos los grupos</t>
  </si>
  <si>
    <t>Afrocolombianos</t>
  </si>
  <si>
    <t>Indígenas</t>
  </si>
  <si>
    <t>No identifica grupos étnicos</t>
  </si>
  <si>
    <t>Otros Grupos étnicos</t>
  </si>
  <si>
    <t>Servidores y servidoras públicos</t>
  </si>
  <si>
    <t>Rom</t>
  </si>
  <si>
    <t>Raizales</t>
  </si>
  <si>
    <t>80 Y MÁS</t>
  </si>
  <si>
    <t>Jun</t>
  </si>
  <si>
    <t>Jul</t>
  </si>
  <si>
    <t>Ago</t>
  </si>
  <si>
    <t>Sep</t>
  </si>
  <si>
    <t>Oct</t>
  </si>
  <si>
    <t>Nov</t>
  </si>
  <si>
    <t>Dic</t>
  </si>
  <si>
    <t>% VIGENCIA</t>
  </si>
  <si>
    <t>% PDD</t>
  </si>
  <si>
    <t>AVANCES Y LOGROS</t>
  </si>
  <si>
    <t>BENEFICIOS</t>
  </si>
  <si>
    <t>RETRASOS Y SOLUCIONES</t>
  </si>
  <si>
    <t>JUN</t>
  </si>
  <si>
    <t>JUL</t>
  </si>
  <si>
    <t>AGO</t>
  </si>
  <si>
    <t>SEP</t>
  </si>
  <si>
    <t>OCT</t>
  </si>
  <si>
    <t>NOV</t>
  </si>
  <si>
    <t>DIC</t>
  </si>
  <si>
    <t>TOTAL</t>
  </si>
  <si>
    <t>AVANCE</t>
  </si>
  <si>
    <t>PRESUPUESTO RESERVA</t>
  </si>
  <si>
    <t>No.</t>
  </si>
  <si>
    <t>PLAN ESTRATÉGICO SDM</t>
  </si>
  <si>
    <t>PROGRAMA</t>
  </si>
  <si>
    <t>POBLACIÓN</t>
  </si>
  <si>
    <t>Mar</t>
  </si>
  <si>
    <t>Abr</t>
  </si>
  <si>
    <t>May</t>
  </si>
  <si>
    <t>Ene</t>
  </si>
  <si>
    <t>Feb</t>
  </si>
  <si>
    <t>FEB</t>
  </si>
  <si>
    <t>MAR</t>
  </si>
  <si>
    <t>ABR</t>
  </si>
  <si>
    <t>MAY</t>
  </si>
  <si>
    <t>ENE</t>
  </si>
  <si>
    <t>NOMBRE DEL INDICADOR</t>
  </si>
  <si>
    <t>EJECUTADO TOTAL</t>
  </si>
  <si>
    <t>SISTEMA INTEGRADO DE GESTIÓN</t>
  </si>
  <si>
    <t>PROCESO DIRECCIONAMIENTO ESTRATÉGICO</t>
  </si>
  <si>
    <t>Formato de programación y seguimiento al Plan Operativo Anual -POA con inversión</t>
  </si>
  <si>
    <t xml:space="preserve">% de Avance de Ejecución </t>
  </si>
  <si>
    <t>Corresponde al seguimiento de la ejecución mes a mes.</t>
  </si>
  <si>
    <t>Escriba el código y el nombre de la meta proyecto de inversión.</t>
  </si>
  <si>
    <t>Corresponde al total ejecutado en magnitud y presupuesto acumulados durante la vigencia para cada localidad.</t>
  </si>
  <si>
    <t>Defina la población por edades a atender si aplica</t>
  </si>
  <si>
    <t>Defina el grupo étnico a atender si aplica</t>
  </si>
  <si>
    <t>Defina el tipo de población a atender si aplica</t>
  </si>
  <si>
    <t>CÓDIGO</t>
  </si>
  <si>
    <t>CARACTERÍSTICAS POBLACIONALES</t>
  </si>
  <si>
    <t>GRUPO ÉTNICO</t>
  </si>
  <si>
    <t xml:space="preserve">CONDICIÓN POBLACIONAL </t>
  </si>
  <si>
    <t>GRUPO ETÁRIO</t>
  </si>
  <si>
    <t>OBSERVACIONES</t>
  </si>
  <si>
    <t>METAS DE INVERSIÓN DEL PROYECTO</t>
  </si>
  <si>
    <t>N.A</t>
  </si>
  <si>
    <t>COMPONENTE  PMM</t>
  </si>
  <si>
    <t>Logística de Movilidad</t>
  </si>
  <si>
    <t>Componente Ambiental</t>
  </si>
  <si>
    <t>Plan de Intercambiadores Modales</t>
  </si>
  <si>
    <t>Plan de Ordenamiento Logístico</t>
  </si>
  <si>
    <t>Plan de Seguridad Vial</t>
  </si>
  <si>
    <t>Transporte Público</t>
  </si>
  <si>
    <t>Transporte No Motorizado</t>
  </si>
  <si>
    <t>Plan de Ordenamiento de Estacionamientos</t>
  </si>
  <si>
    <t xml:space="preserve">Infraestructura Vial </t>
  </si>
  <si>
    <t>Componente Institucional</t>
  </si>
  <si>
    <t xml:space="preserve">OBJETIVOS ESTRATÉGICOS </t>
  </si>
  <si>
    <t>Corresponde al número de población atendida si aplica.</t>
  </si>
  <si>
    <t>Localidad 2012</t>
  </si>
  <si>
    <t>COMPONENTE ASOCIADO MISIÓN / VISIÓN</t>
  </si>
  <si>
    <t>CÓDIGO INDICADOR</t>
  </si>
  <si>
    <t>CÓDIGO Y META PROYECTO DE INVERSIÓN ASOCIADA</t>
  </si>
  <si>
    <t>COMPONENTE PMM</t>
  </si>
  <si>
    <t>457-458-459 : BOGOTÁ D.C. Proyecciones de población 2005-2015, según grupos de edad y por sexo.</t>
  </si>
  <si>
    <t>DANE-Secretaría Distrital de Planeción SDP : Convenio específico de cooperación técnica No 096-2007</t>
  </si>
  <si>
    <t>total</t>
  </si>
  <si>
    <t>0-4</t>
  </si>
  <si>
    <t>5-9</t>
  </si>
  <si>
    <t>10-14</t>
  </si>
  <si>
    <t>15-19</t>
  </si>
  <si>
    <t>20-24</t>
  </si>
  <si>
    <t>25-29</t>
  </si>
  <si>
    <t>30-34</t>
  </si>
  <si>
    <t>35-39</t>
  </si>
  <si>
    <t>40-44</t>
  </si>
  <si>
    <t>45-49</t>
  </si>
  <si>
    <t>50-54</t>
  </si>
  <si>
    <t>55-59</t>
  </si>
  <si>
    <t>60-64</t>
  </si>
  <si>
    <t>65-69</t>
  </si>
  <si>
    <t>70-74</t>
  </si>
  <si>
    <t>75-79</t>
  </si>
  <si>
    <t>SUBSECRETARIA RESPONSABLE:</t>
  </si>
  <si>
    <t>ORDENADOR DEL GASTO:</t>
  </si>
  <si>
    <t>Código: PE01-PR01-F01</t>
  </si>
  <si>
    <t>PROYECTO ESTRATÉGICO</t>
  </si>
  <si>
    <t>META PRODUCTO</t>
  </si>
  <si>
    <t>Proyecto Estratégico</t>
  </si>
  <si>
    <t>CUATRIENIO</t>
  </si>
  <si>
    <t>CODIGO Y NOMBRE DEL PROYECTO DE INVERSIÓN</t>
  </si>
  <si>
    <t>Eje / Pilar Plan de Desarrollo</t>
  </si>
  <si>
    <t xml:space="preserve"> META PRODUCTO</t>
  </si>
  <si>
    <t>CÓDIGO META PRODUCTO</t>
  </si>
  <si>
    <t xml:space="preserve">CÓDIGO Y NOMBRE DEL PROYECTO DE INVERSIÓN </t>
  </si>
  <si>
    <t>PROGRAMACIÓN CUATRIENIO</t>
  </si>
  <si>
    <t>Total Ejecutado</t>
  </si>
  <si>
    <t xml:space="preserve">Proyecto Estratégico </t>
  </si>
  <si>
    <t xml:space="preserve"> CÓDIGO Y META PROYECTO DE INVERSIÓN</t>
  </si>
  <si>
    <t>EJE / PILAR</t>
  </si>
  <si>
    <t>PLAN DE DESARROLLO</t>
  </si>
  <si>
    <t>SEGUIMIENTO VIGENCIA</t>
  </si>
  <si>
    <t>META PROYECTO</t>
  </si>
  <si>
    <t>PROGRAMADO VIGENCIA</t>
  </si>
  <si>
    <t>VARIABLES FÓRMULA DEL INDICADOR</t>
  </si>
  <si>
    <t>% de Cumplimiento= (Numerador / Denominador )*100</t>
  </si>
  <si>
    <t>MAGNITUD VIGENCIA</t>
  </si>
  <si>
    <t>MAGNITUD RESERVA</t>
  </si>
  <si>
    <t>MAGNITUD  VIGENCIA</t>
  </si>
  <si>
    <t>Corresponde al presupuesto y magnitud programados de vigencia y de reserva para cada una de las localidades.</t>
  </si>
  <si>
    <r>
      <t>EJECUTADO _</t>
    </r>
    <r>
      <rPr>
        <b/>
        <u/>
        <sz val="8"/>
        <rFont val="Arial"/>
        <family val="2"/>
      </rPr>
      <t>MES</t>
    </r>
    <r>
      <rPr>
        <b/>
        <sz val="8"/>
        <rFont val="Arial"/>
        <family val="2"/>
      </rPr>
      <t>_</t>
    </r>
  </si>
  <si>
    <t xml:space="preserve">TIPO DE ANUALIZACIÓN </t>
  </si>
  <si>
    <t>Formato de Hoja de Vida Indicador</t>
  </si>
  <si>
    <t xml:space="preserve">CODIGO: PE01-PR01-F03 </t>
  </si>
  <si>
    <t>HOJA DE VIDA INDICADOR</t>
  </si>
  <si>
    <t>SECRETARÍA DISTRITAL DE MOVILIDAD</t>
  </si>
  <si>
    <t>SECCIÓN 1. Identificación del Indicador</t>
  </si>
  <si>
    <t>3. Fuente PMR</t>
  </si>
  <si>
    <t>4. Dependencia responsable</t>
  </si>
  <si>
    <t>5. Meta con territorialización</t>
  </si>
  <si>
    <t>6. Proyecto</t>
  </si>
  <si>
    <t>7. Código del Proyecto</t>
  </si>
  <si>
    <t>Suma</t>
  </si>
  <si>
    <t>8. Proceso</t>
  </si>
  <si>
    <t>9. Código del proceso</t>
  </si>
  <si>
    <t>10. Objetivo estratégico</t>
  </si>
  <si>
    <t>11. Meta Producto</t>
  </si>
  <si>
    <t>SI</t>
  </si>
  <si>
    <t>12. Nombre del indicador</t>
  </si>
  <si>
    <t>13. Tipología</t>
  </si>
  <si>
    <t>NO</t>
  </si>
  <si>
    <t>14. Fecha de programación</t>
  </si>
  <si>
    <t>15. Tipo anualización</t>
  </si>
  <si>
    <t>16. Objetivo y descripción del Indicador</t>
  </si>
  <si>
    <t>Trimestral</t>
  </si>
  <si>
    <t>1. Orientar las acciones de la Secretaría Distrital de Movilidad hacia la visión cero, es decir, la reducción sustancial de víctimas fatales y lesionadas en siniestros de tránsito</t>
  </si>
  <si>
    <t>17. Fuente u origen de Datos</t>
  </si>
  <si>
    <t xml:space="preserve">2. Fomentar la cultura ciudadana y el respeto entre todos los usuarios de todas las formas de transporte, protegiendo en especial los actores vulnerables y los modos activos </t>
  </si>
  <si>
    <t>18. Fórmula de Cálculo</t>
  </si>
  <si>
    <t>3. Propender por la sostenibilidad ambiental, económica y social de la movilidad en una visión integral de planeción de ciudad y movilidad</t>
  </si>
  <si>
    <t>19. Unidad de medida del indicador</t>
  </si>
  <si>
    <t>Eficacia</t>
  </si>
  <si>
    <t>4. Ser ejemplo en la rendición de cuentas a la ciudadanía</t>
  </si>
  <si>
    <t xml:space="preserve">20.  Nombre de las Variables </t>
  </si>
  <si>
    <t>VARIABLE 1 - Numerador</t>
  </si>
  <si>
    <t>VARIABLE 2 - Denominador</t>
  </si>
  <si>
    <t xml:space="preserve">6. Proveer un ecosistema adecuado para la innovación y adopción  de nuevas y mejores tecnologías de movilidad y de información y comunicación </t>
  </si>
  <si>
    <t>21. Unidad de medida (de la variable)</t>
  </si>
  <si>
    <t xml:space="preserve">7. Prestar servicios eficientes, oportunos y de calidad a la ciudadanía, tanto en gestión como en trámites de la movilidad </t>
  </si>
  <si>
    <t>22. Descripción de la variable</t>
  </si>
  <si>
    <t>8. Contar con un excelente equipo humano y condiciones laborales que hagan de la Secretaría Distrital de Movilidad un lugar atractivo para trabajar y desarrollarse profesionalmente</t>
  </si>
  <si>
    <t>23. Inicio de la Serie</t>
  </si>
  <si>
    <t>25. Línea base</t>
  </si>
  <si>
    <t>24. Fin de la Serie</t>
  </si>
  <si>
    <t>26. Valor de la Meta</t>
  </si>
  <si>
    <t>27. Frecuencia del reporte</t>
  </si>
  <si>
    <t xml:space="preserve">28. Observación a la magnitud propuesta para la Meta </t>
  </si>
  <si>
    <t>SECCIÓN 2. Seguimiento al Indicador</t>
  </si>
  <si>
    <t>Mes</t>
  </si>
  <si>
    <t>29. Numerador (Variable 1)</t>
  </si>
  <si>
    <t>Numerador Acumulado (Variable 1)</t>
  </si>
  <si>
    <t>30. Denominador (Variable 2)</t>
  </si>
  <si>
    <t>Denominador Acumulado (Variable 2)</t>
  </si>
  <si>
    <t>% Cumplimiento del período reportado</t>
  </si>
  <si>
    <t>% Cumplimiento en la vigencia</t>
  </si>
  <si>
    <t>% Cumplimiento de la meta</t>
  </si>
  <si>
    <t xml:space="preserve">Enero </t>
  </si>
  <si>
    <t>Febrero</t>
  </si>
  <si>
    <t>Marzo</t>
  </si>
  <si>
    <t>Abril</t>
  </si>
  <si>
    <t>Mayo</t>
  </si>
  <si>
    <t>Junio</t>
  </si>
  <si>
    <t>Julio</t>
  </si>
  <si>
    <t>Agosto</t>
  </si>
  <si>
    <t>Septiembre</t>
  </si>
  <si>
    <t>Octubre</t>
  </si>
  <si>
    <t>Noviembre</t>
  </si>
  <si>
    <t>Diciembre</t>
  </si>
  <si>
    <t>31. Observaciones del avance de meta en el periodo</t>
  </si>
  <si>
    <t>SECCIÓN 3. Análisis de tendencia del Indicador</t>
  </si>
  <si>
    <t>32. Avances y logros</t>
  </si>
  <si>
    <t>33.Retrasos y soluciones</t>
  </si>
  <si>
    <t>34. Beneficios para la Comunidad/Entidad</t>
  </si>
  <si>
    <t>SECCIÓN 4. Actualización y Responsables del reporte</t>
  </si>
  <si>
    <t>35. Control de actualizaciones</t>
  </si>
  <si>
    <t xml:space="preserve">36. Fecha </t>
  </si>
  <si>
    <t>37. Campo modificado</t>
  </si>
  <si>
    <t>38.Modificación realizada.</t>
  </si>
  <si>
    <t>39. Responsable del Análisis</t>
  </si>
  <si>
    <t>40. Responsable del reporte</t>
  </si>
  <si>
    <t>41. Director / Jefe de Oficina / Subdirector</t>
  </si>
  <si>
    <t>44. Subsecretario (a) / Ordenador (a) de gasto</t>
  </si>
  <si>
    <t>42. Firma Director / Jefe Oficina</t>
  </si>
  <si>
    <t>45. Firma Subsecretario  (a) / Ordenador (a) de gasto</t>
  </si>
  <si>
    <t>43. Firma Subdirector</t>
  </si>
  <si>
    <t>COMPONENTES DE LA MISIÓN</t>
  </si>
  <si>
    <t>Porcentaje de avance en actividades ejecutadas / Porcentaje total  de avance de actividades programado en la vigencia</t>
  </si>
  <si>
    <t>Porcentaje</t>
  </si>
  <si>
    <t>Porcentaje de avance en actividades ejecutadas</t>
  </si>
  <si>
    <t>Porcentaje total  de avance de actividades programado en la vigencia</t>
  </si>
  <si>
    <t>Total de porcentaje de actividades primarias y/o secundarias programado en la vigencia</t>
  </si>
  <si>
    <t>Son las actividades ponderadas porcentualmente que en el periodo de reporte se culminaron y se registran en el anexo de actividades</t>
  </si>
  <si>
    <t>Sección No. 2: EJECUCIÓN</t>
  </si>
  <si>
    <t>2. ACTIVIDADES PRIMARIAS</t>
  </si>
  <si>
    <t>4. No.</t>
  </si>
  <si>
    <t>5. ACTIVIDADES SECUNDARIAS</t>
  </si>
  <si>
    <t>SUBSECRETARÍA RESPONSABLE:</t>
  </si>
  <si>
    <t>1. NÚMERO</t>
  </si>
  <si>
    <t>Potencialización del desarrollo y competitividad protegiendo los derechos de manera incluyente.</t>
  </si>
  <si>
    <t>Ser referente en innovación y creatividad</t>
  </si>
  <si>
    <t>967 - TECNOLOGÍAS DE INFORMACIÓN Y COMUNICACIONES PARA LOGRAR UNA MOVILIDAD SOSTENIBLE EN BOGOTÁ</t>
  </si>
  <si>
    <t>Estructurar e implementar 1 dependencia de tecnología y sistemas de la información y las comunicaciones</t>
  </si>
  <si>
    <t>Tecnologías de información y comunicaciones para lograr una movilidad sostenible en Bogotá</t>
  </si>
  <si>
    <t>Fortalecer y modernizar en un 80%  el recurso tecnológico y de sistemas de información de las entidades del Sector Movilidad</t>
  </si>
  <si>
    <t>Dependencia de tecnología y sistemas de la información y las comunicaciones</t>
  </si>
  <si>
    <t>Seguimiento a las actividades de estructuración e implementación de 1 dependencia de tecnología y sistemas de la información y las comunicaciones para proponer, coordinar y hacer seguimiento en el sector de la  implementación de normas y políticas públicas en materia de gestión de las tecnologías de la información y las comunicaciones.</t>
  </si>
  <si>
    <t>Registros  Administrativos y P.A.A.</t>
  </si>
  <si>
    <t>Unidad</t>
  </si>
  <si>
    <t>Avance en actividades ejecutadas</t>
  </si>
  <si>
    <t>Total de avance de actividades programado en la vigencia</t>
  </si>
  <si>
    <t>Son las actividades ponderadas que en el periodo de reporte se culminaron y se registran en el anexo de actividades</t>
  </si>
  <si>
    <t>Total de actividades primarias y/o secundarias programadas en la vigencia</t>
  </si>
  <si>
    <t>CONSOLIDACION EQUIPO TECNICO</t>
  </si>
  <si>
    <t>Canales de Comunicación Interactivos</t>
  </si>
  <si>
    <t>Medir el avance en las actividades requeridas para gestionar y mantener los canales de comunicación interactivos a cargo de la OIS que dispongan información de movilidad a la ciudadanía</t>
  </si>
  <si>
    <t>Registros  Administrativos - P.A.A.</t>
  </si>
  <si>
    <t>Desarrollar y fortalecer el 100% de los sistemas de información misionales y estratégicos a cargo de la OIS para que sean utilizados como habilitadores en el desarrollo de las estrategias institucionales y sectoriales.</t>
  </si>
  <si>
    <t>Sistemas de información misionales y estratégicos a cargo de la OIS</t>
  </si>
  <si>
    <t>Seguimiento al desarrollo y fortalecimiento de los sistemas de información misionales y estratégicos a cargo de la OIS</t>
  </si>
  <si>
    <t>FÁBRICA DE SOFTWARE</t>
  </si>
  <si>
    <t>Modernizar el 80% de los sistemas de información administrativos de la SDM para soportar las operación interna administrativa y de gestión de la entidad.</t>
  </si>
  <si>
    <t>Sistemas de Información Administrativos</t>
  </si>
  <si>
    <t>Hacer seguimiento a la modernización de los sistemas de información administrativos de la SDM</t>
  </si>
  <si>
    <t xml:space="preserve">El Si capital es el sistema de  información administrativo que soporta la gestión corporativa de la  entidad, es así que su correcta operación permitió soportar eficientemente y  de manera  oportuna los  procesos financieros, contables, de recursos humanos y de inventarios y almacén de la entidad permitiendo una correcta gestión administrativa por parte de la entidad. </t>
  </si>
  <si>
    <t>Modernizar el 80% de la plataforma tecnológica de la SDM para asegurar la operación de los servicios institucionales</t>
  </si>
  <si>
    <t xml:space="preserve">Modernización de Plataforma tecnológica de la SDM </t>
  </si>
  <si>
    <t>Seguimiento a la modernización de la plataforma tecnológica de la SDM para asegurar la operación de los servicios institucionales</t>
  </si>
  <si>
    <t>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t>
  </si>
  <si>
    <t>Promover y realizar 4 campañas de sensibilización en TI que permitan generar servicios de calidad y la mejora permanente de las capacidades técnicas de la SDM</t>
  </si>
  <si>
    <t>Medir el cumplimiento de la realización de las campañas de sensibilización en TI</t>
  </si>
  <si>
    <t>(Número de campañas de TI realizadas / Total de campañas de TI programadas en la vigencia) *100</t>
  </si>
  <si>
    <t>Cantidad</t>
  </si>
  <si>
    <t xml:space="preserve">Número de campañas de TI realizadas </t>
  </si>
  <si>
    <t>Total de campañas de TI programadas en la vigencia</t>
  </si>
  <si>
    <t>Corresponde a la cantidad de campañas de TI realizadas en el periodo de reporte</t>
  </si>
  <si>
    <t>Corresponde a la cantidad de campañas de TI realizadas programadas en la vigencia</t>
  </si>
  <si>
    <t>Implementar el 100% de la estrategia anual para la sostenibilidad del Subsistema de Gestión Seguridad de la Información.</t>
  </si>
  <si>
    <t>Subsistema de Gestión Seguridad de la Información</t>
  </si>
  <si>
    <t>Hacer seguimiento a la ejecución de las actividades y acciones en el marco del subsistema de gestión de seguridad de la información (SGSI)</t>
  </si>
  <si>
    <t>Mauricio Fernando Sánchez Chaparro</t>
  </si>
  <si>
    <t>07 Eje Transversal Gobierno Legítimo, fortaleciemiento local y eficiencia</t>
  </si>
  <si>
    <t>44 - Gobierno y Ciudadanía Digital</t>
  </si>
  <si>
    <t>192 -  Fortalecimiento institucional a través del uso de TIC</t>
  </si>
  <si>
    <t>259 - Fortalecer y modernizar en un 80%  el recurso tecnológico y de sistemas de información de las entidades del Sector Movilidad</t>
  </si>
  <si>
    <t>Porcentaje de modernización del recurso tecnológico y de sistemas de información</t>
  </si>
  <si>
    <t>SUMA</t>
  </si>
  <si>
    <t>967 - Tecnologías de Información y Comunicaciones para lograr una movilidad sostenible en Bogotá</t>
  </si>
  <si>
    <t>15 - Modernizar el 80% de la plataforma tecnologica de la SDM para asegurar la operación de los servicios institucionales</t>
  </si>
  <si>
    <t>CONSOLIDACION EQUIPO TÉCNICO</t>
  </si>
  <si>
    <t>CONSOLIDACIÓN EQUIPO TÉCNICO</t>
  </si>
  <si>
    <t xml:space="preserve">Ejecución </t>
  </si>
  <si>
    <t>Versión: 6.0</t>
  </si>
  <si>
    <t>3. PONDERACIÓN
ACTIVIDAD PRIMARIA</t>
  </si>
  <si>
    <t>6. PONDERACIÓN
ACTIVIDAD SECUNDARIA</t>
  </si>
  <si>
    <t>7. FECHA ESTIMADA DE  EJECUCIÓN</t>
  </si>
  <si>
    <t>8. AVANCE PONDERADO</t>
  </si>
  <si>
    <t>9. FECHA EJECUCIÓN</t>
  </si>
  <si>
    <t>10. OBSERVACIONES</t>
  </si>
  <si>
    <t>TOTAL MAGNITUD VIGENCIA</t>
  </si>
  <si>
    <t xml:space="preserve">ESTIMACIONES DE POBLACIÓN 1985-2005  (4) Y PROYECCIONES DE POBLACIÓN 2005-2020 NACIONAL, DEPARTAMENTAL Y MUNICIPAL POR SEXO, GRUPOS QUINQUENALES DE EDAD </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</si>
  <si>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</si>
  <si>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</si>
  <si>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Diseñar y ejecutar los programas de seguridad, salud en el trabajo y prevención de riesgos, que contribuyan con el bienestar de todos los servidores de la Entidad.</t>
  </si>
  <si>
    <t>3. Garantizar mecanismos de participación ciudadana y control social, sobre la gestión de la Secretaría Distrital de Movilidad.</t>
  </si>
  <si>
    <t>4. Fortalecer la cultura del control, que afiance en los servidores de la Secretaría Distrital de Movilidad, la aplicación, revisión y seguimiento a los controles establecidos en el SIG, que contribuya con la mejora continua.</t>
  </si>
  <si>
    <t>5. Promover una cultura de responsabilidad ambiental, mediante el uso adecuado de recursos y la mitigación de los impactos ambientales.</t>
  </si>
  <si>
    <t>6. Establecer e implementar estándares que contribuyan a la seguridad de la información de la Secretaría Distrital de Movilidad.</t>
  </si>
  <si>
    <t>7. Desarrollar los planes de manejo y control de la organización, disposición, preservación y valoración de los archivos de la entidad, para la conservación de la memoria institucional.</t>
  </si>
  <si>
    <t>Formato de programación y seguimiento al Plan Operativo Anual de gestión con inversión</t>
  </si>
  <si>
    <r>
      <t>Formato de Anexo de Ac</t>
    </r>
    <r>
      <rPr>
        <b/>
        <sz val="10"/>
        <color indexed="8"/>
        <rFont val="Arial"/>
        <family val="2"/>
      </rPr>
      <t>tividades</t>
    </r>
  </si>
  <si>
    <t>META POA ASOCIADA</t>
  </si>
  <si>
    <t>11 - Estructurar e implementar 1 dependencia de tecnología y sistemas de la información y las comunicaciones</t>
  </si>
  <si>
    <t>13 - Desarrollar y fortalecer el 100% de los sistemas de información misionales y estratégicos a cargo de la OIS para que sean utilizados como habilitadores en el desarrollo de las estrategias institucionales y sectoriales.</t>
  </si>
  <si>
    <t>14 - Modernizar el 80% de los sistemas de información administrativos de la SDM para soportar las operación interna administrativa y de gestión de la entidad.</t>
  </si>
  <si>
    <t>15 - Modernizar el 80% de la plataforma tecnológica de la SDM para asegurar la operación de los servicios institucionales</t>
  </si>
  <si>
    <t>16 - Promover y realizar 4 campañas de sensibilización en TI que permitan generar servicios de calidad y la mejora permanente de las capacidades técnicas de la SDM</t>
  </si>
  <si>
    <t>17 - Implementar el 100% de la estrategia anual para la sostenibilidad del Subsistema de Gestión Seguridad de la Información.</t>
  </si>
  <si>
    <t>PILAR / EJES</t>
  </si>
  <si>
    <t>02- Pilar Democracia Urbana</t>
  </si>
  <si>
    <t>04- Eje Transversal Nuevo Ordenamiento Territorial</t>
  </si>
  <si>
    <t>07- Eje Transversal Gobierno legítimo, fortalecimiento local y eficiencia</t>
  </si>
  <si>
    <t>CODIGO Y NOMBRE DEL PROYECTO DE INVERSIÓN O DEL POA SIN INVERSIÓN</t>
  </si>
  <si>
    <t>5. Ser transparente, incluyente, equitativa en género y garantista de la participación e involucramiento ciudadanos y del sector privado</t>
  </si>
  <si>
    <t>1. Promoción de calidad de vida en términos de movilidad.</t>
  </si>
  <si>
    <t>2. Potencialización del desarrollo protegiendo la vida.</t>
  </si>
  <si>
    <t>3. Potencialización del desarrollo y competitividad protegiendo los derechos de manera incluyente.</t>
  </si>
  <si>
    <t>4. Potencialización del desarrollo y competitividad a través de la gestión ética y transparente.</t>
  </si>
  <si>
    <t>COMPONENTES DE LA VISIÓN</t>
  </si>
  <si>
    <t>1. Ser referente mundial en movilidad sostenible.</t>
  </si>
  <si>
    <t>2. Ser referente mundial en cultura ciudadana</t>
  </si>
  <si>
    <t>3. Ser referente mundial en credibilidad y confianza para Bogotá y su región.</t>
  </si>
  <si>
    <t>4. Ser referente en innovación y creatividad</t>
  </si>
  <si>
    <t>5. Ser referente mundial al contar con un equipo humano comprometido y competente.</t>
  </si>
  <si>
    <t>6. Ser referente mundial al  contar con un sistema de transporte multimodal que salvaguarda la vida en las vías.</t>
  </si>
  <si>
    <t>PROGRAMAS PDD</t>
  </si>
  <si>
    <t>18 - Mejor Movilidad para Todos</t>
  </si>
  <si>
    <t>29 - Articulación regional y planeación integral del transporte</t>
  </si>
  <si>
    <t>42 - Transparencia, gestión pública y servicio a la ciudadanía</t>
  </si>
  <si>
    <t>43 - Modernización institucional</t>
  </si>
  <si>
    <t>44 - Gobierno y ciudadanía digital</t>
  </si>
  <si>
    <t>PROYECTOS ESTRATÉGICOS PDD</t>
  </si>
  <si>
    <t>143 - Construcción y conservación de vías y calles completas para la ciudad</t>
  </si>
  <si>
    <t>144 - Gestión y control de la demanda de transporte</t>
  </si>
  <si>
    <t>145 - Peatones y bicicletas</t>
  </si>
  <si>
    <t>146 - Seguridad y comportamientos para la movilidad</t>
  </si>
  <si>
    <t>147 - Transporte público integrado y de calidad</t>
  </si>
  <si>
    <t>162 - Articulación regional y planeación integral del transporte</t>
  </si>
  <si>
    <t>179 - Ambiente Sano</t>
  </si>
  <si>
    <t>188 - Servicio a la ciudadanía para la movilidad</t>
  </si>
  <si>
    <t>190 - Modernización Física</t>
  </si>
  <si>
    <t>192 - Fortalecimiento institucional a través del uso de TIC</t>
  </si>
  <si>
    <t xml:space="preserve"> </t>
  </si>
  <si>
    <t xml:space="preserve">La conformación de una  Oficina de TI en la  entidad  y el resultado de los productos de los profesionales asociados a esta meta le permitirán a la entidad tener herramientas valiosas para gestionar de mejor  forma los proyectos tecnológicos institucionales, optimizando tiempo y recursos. </t>
  </si>
  <si>
    <t>Campañas de sensibilización de TI</t>
  </si>
  <si>
    <t>GARANTIZAR HERRAMIENTAS DE VISUALIZACIÓN DE DATOS EN SIMUR</t>
  </si>
  <si>
    <t>Ejecución</t>
  </si>
  <si>
    <t>LICENCIMIENTO ORACLE</t>
  </si>
  <si>
    <t>Contratar el SOC para la SDM</t>
  </si>
  <si>
    <t>1. Código Meta</t>
  </si>
  <si>
    <t>2.  Descripción Meta</t>
  </si>
  <si>
    <t>1. El Sistema de  indicadores de movilidad le permite a los tomadores de decisiones de la entidad, tener información oportuna y veraz para generar las políticas que permitan mejorar  las condiciones de  movilidad en la  ciudad.
2. Los canales de comunicación interactivos como el portal y  la  app del SIMUR le  permiten a las entidades del Sector Movilidad disponer de  manera  oportuna la información de temas de movilidad a los diferentes interesados, minimizando la atención a través de comunicaciones  físicas y  disponiéndola a través de  herramientas de acceso público.
3. Procesos como los desarrollos de software y la modernización tecnológica de la  infraestructura tecnológica de la SDM permiten a la entidad garantizar la disponibilidad de  los canales de comunicación entre la SDM y  la ciudadanía.</t>
  </si>
  <si>
    <t>1. Al garantizar la  operación de los sistemas de  información  la entidad ha  obtenido, entre otros, los siguientes beneficios: acceso rápido a la información y por ende mejora en la atención a los usuarios,  generación de informes e indicadores, posibilidad de planear y generar proyectos institucionales soportados en sistemas de información que presentan elementos claros y sustentados y ha permitido  desarrollar  y adelantar iniciativas  y convenios de intercambios de  información  institucionales e interinstitucionales.
2. Los desarrollos adelantados  a través de  la fábrica de software permite optimizar  tiempos  y recursos y  desplegar los servicios a los usuarios de  manera  más rápida y oportuna.
3. La  optima operación de la  plataforma tecnológica de DEI ha permitido una gestión oportuna y eficiente de los comparendos  impuestos, de igual forma permite que los  ciudadanos  infractores de  manera rápida  puedan realizar su tramite de pago, pues optimiza los tiempos de gestión interna de la información contravencional desde su detección hasta la imposición.
4. Los  proyectos  e  iniciativas de  BIG DATA permiten que  la entidad identifique fuentes de información para análisis y  toma de  decisiones con datos a los cuales actualmente tiene acceso y  permitir que a través de habilidades en matemáticas, estadística y tecnologías del equipo humano de la SDM  generar información para tomar  las decisiones fundamentales para el sector con base en datos. información y proyecciones bien soportadas.
5. La interventoria de la fase I de datacenter permitió el correcto desarrollo de contrato de  modernización del datacenter que ya se encuentra en operación y listo para recibir los proyectos misionales y estrategicos de la entidad.</t>
  </si>
  <si>
    <t>SUBSECRETARÍA DE GESTIÓN CORPORATIVA</t>
  </si>
  <si>
    <t>NASLY JENNIFER RUIZ</t>
  </si>
  <si>
    <t>Enero de 2019</t>
  </si>
  <si>
    <t>FASE IV DE MODERNIZACIÓN DE INFRAESTRUCTURA</t>
  </si>
  <si>
    <t>INFRAESTRUCTURA PARA SEGURIDAD INFORMATICA</t>
  </si>
  <si>
    <t>VERSIÓN 1.0</t>
  </si>
  <si>
    <t>Oficina de Tecnologías de la Información y las Comunicaciones</t>
  </si>
  <si>
    <t>Carmen Yanette Ortiz B.</t>
  </si>
  <si>
    <t>Nasly Jennifer Ruiz Gonzalez</t>
  </si>
  <si>
    <t xml:space="preserve">SISTEMA INTEGRADO DE GESTION DISTRITAL  BAJO EL ESTÁNDAR MIPG
</t>
  </si>
  <si>
    <t>CÓDIGO: PE01-PR01-F07</t>
  </si>
  <si>
    <r>
      <t>Sección No. 1: PROGRAMACIÓN  VIGENCIA _</t>
    </r>
    <r>
      <rPr>
        <b/>
        <u/>
        <sz val="11"/>
        <color indexed="56"/>
        <rFont val="Calibri"/>
        <family val="2"/>
      </rPr>
      <t>2019</t>
    </r>
    <r>
      <rPr>
        <b/>
        <sz val="11"/>
        <color indexed="56"/>
        <rFont val="Calibri"/>
        <family val="2"/>
      </rPr>
      <t>_</t>
    </r>
  </si>
  <si>
    <r>
      <t>Sección No. 1: PROGRAMACIÓN  VIGENCIA _</t>
    </r>
    <r>
      <rPr>
        <b/>
        <u/>
        <sz val="11"/>
        <color indexed="56"/>
        <rFont val="Calibri"/>
        <family val="2"/>
      </rPr>
      <t>2019</t>
    </r>
  </si>
  <si>
    <t>SISTEMA INTEGRADO DE GESTION DISTRITAL  BAJO EL ESTÁNDAR MIPG</t>
  </si>
  <si>
    <t>Versión: 1.0</t>
  </si>
  <si>
    <t>OFICINA DE TECNOLOGÍAS DE LA INFORMACIÓN Y LAS COMUNICACIONES</t>
  </si>
  <si>
    <r>
      <t xml:space="preserve">SEGUIMIENTO PLAN OPERATIVO ANUAL - POA                                         VIGENCIA: </t>
    </r>
    <r>
      <rPr>
        <b/>
        <u/>
        <sz val="11"/>
        <rFont val="Arial"/>
        <family val="2"/>
      </rPr>
      <t>2019</t>
    </r>
  </si>
  <si>
    <t>SGC-118 Aseguramiento de Empleos Temporales</t>
  </si>
  <si>
    <t>SISTEMA INTEGRADO DE GESTION DISTRITAL BAJO EL ESTÁNDAR MIPG</t>
  </si>
  <si>
    <t>PA 04</t>
  </si>
  <si>
    <t>(Avance en actividades ejecutadas / Total de avance de actividades programado en la vigencia)*100</t>
  </si>
  <si>
    <t xml:space="preserve">PA 04 </t>
  </si>
  <si>
    <t>Apoyo</t>
  </si>
  <si>
    <t>Constante</t>
  </si>
  <si>
    <t>Diligenciar</t>
  </si>
  <si>
    <t>12 - Gestionar y mantener el 100% de los canales de comunicación interactivos a cargo de la OTIC que dispongan información de movilidad a la ciudadanía</t>
  </si>
  <si>
    <t>Gestionar y mantener el 100% de los canales de comunicación interactivos a cargo de la OTIC que dispongan información de movilidad a la ciudadanía</t>
  </si>
  <si>
    <t>SGC-146 ADQUISICIÓN, INSTALACIÓN, CONFIGURACIÓN Y PUESTA EN FUNCIONAMIENTO DE LA INFRAESTRUCTURA DE SEGURIDAD DE LA INFORMACIÓN Y LOS SERVICIOS CONEXOS PARA LA SECRETARÍA DISTRITAL DE MOVILIDAD</t>
  </si>
  <si>
    <t>SGC-147 REALIZAR LA GESTIÓN Y MONITOREO DE LA SEGURIDAD INFORMÁTICA SOBRE LA PLATAFORMA TECNOLÓGICA DE LA SECRETARÍA DISTRITAL DE MOVILIDAD A TRAVÉS DE UN CENTRO DE OPERACIONES DE SEGURIDAD (SOC)</t>
  </si>
  <si>
    <t>Ninguno durante el periodo</t>
  </si>
  <si>
    <t>SGC-145 DISEÑAR, DESARROLLAR E IMPLEMENTAR ESTRATÉGIAS DE SENSIBILIZACIÓN ORIENTADAS A: LA TRANSICIÓN A IPV6 Y GESTIÓN DE LA SEGURIDAD DE LA INFORMACIÓN EN LA SECRETARÍA DISTRITAL DE MOVILIDAD.</t>
  </si>
  <si>
    <t>SGC-139 ADQUISICIÓN, INSTALACIÓN, CONFIGURACIÓN Y PUESTA EN FUNCIONAMIENTO DE INFRAESTRUCTURA TECNOLÓGICA Y SERVICIOS CONEXOS PARA CONTINUAR CON LA FASE IV DE LA MODERNIZACIÓN DE LA SECRETARÍA DISTRITAL DE MOVILIDAD</t>
  </si>
  <si>
    <t>SGC-140 RENOVAR EL SERVICIO DE SOPORTE Y MANTENIMIENTO DEL LICENCIAMIENTO ORACLE DE PROPIEDAD DE LA SECRETARÍA DISTRITAL DE MOVILIDAD E IMPLEMENTAR EL CLUSTER PARA SOPORTAR LICENCIAMIENTO ORACLE</t>
  </si>
  <si>
    <t>SGC-11 PRESTAR EL SERVICIO DE CERTIFICADO DE FIRMA DIGITAL DE PERSONAS, CERTIFICADO DE SERVIDOR SEGURO, CERTIFICADO DE  PERSONA JURÍDICA ENTIDAD EMPRESA, SERVICIO DE ESTAMPADO CRONOLÓGICO DE DOCUMENTOS CON SALIDA EN FORMATO PDF/A NATIVO, ASÍ COMO EL SERVICIO DE SOPORTE TÉCNICO DE LOS ANTERIORES ELEMENTOS EN LOS SISTEMAS DE INFORMACIÓN DE LA SECRETARÍA DISTRITAL DE MOVILIDAD.</t>
  </si>
  <si>
    <t>SGC-134 PRESTAR LOS SERVICIOS DE MANTENIMIENTO, DESARROLLO E IMPLEMENTACIÓN DE SOLUCIONES INFORMÁTICAS MEDIANTE EL MODELO DE FÁBRICA DE SOFTWARE.</t>
  </si>
  <si>
    <t>Ninguno en el periodo</t>
  </si>
  <si>
    <t>SGC-126 RENOVAR EL SERVICIO DE SOPORTE Y MANTENIMIENTO DEL LICENCIAMIENTO DE VISIM -VISSUM DE PROPIEDAD DE LA SECRETARÍA DISTRITAL DE MOVILIDAD</t>
  </si>
  <si>
    <t>SGC-127 RENOVAR EL SERVICIO DE SOPORTE Y MANTENIMIENTO DEL LICENCIAMIENTO DE TRANSCAD - TRANSMODELER DE PROPIEDAD DE LA SECRETARÍA DISTRITAL DE MOVILIDAD</t>
  </si>
  <si>
    <t>SGC-128 RENOVAR EL SERVICIO DE SOPORTE Y MANTENIMIENTO DEL LICENCIAMIENTO DE EMME - DYNAMEQ DE PROPIEDAD DE LA SECRETARÍA DISTRITAL DE MOVILIDAD</t>
  </si>
  <si>
    <t>SGC-162 ADICIÓN Y PRÓRROGA AL CONTRATO NO 2018-1096 CUYO OBJETO ES:  PRESTAR LOS SERVICIOS PROFESIONALES A LA OFICINA DE INFORMACIÓN SECTORIAL PARA APOYAR LAS ACTIVIDADES DE DESARROLLO, PROGRAMACIÓN, ACTUALIZACIÓN, ARQUITECTURA DE INFRAESTRUCTURA TECNOLÓGICA Y DOCUMENTACIÓN DE LOS SERVICIOS Y APLICACIONES DE SOFTWARE.</t>
  </si>
  <si>
    <t>SGC-123 PRESTAR LOS SERVICIOS DE MANTENIMIENTO, DESARROLLO E IMPLEMENTACIÓN DE SOLUCIONES INFORMÁTICAS MEDIANTE EL MODELO DE FÁBRICA DE SOFTWARE.</t>
  </si>
  <si>
    <t>SGC-122 PRESTAR SERVICIO DE LICENCIAMIENTO DE SOFTWARE PARA PUBLICACIÓN DE INFORMACIÓN A TRAVÉS DEL PORTAL SIMUR</t>
  </si>
  <si>
    <t>SGC-119 PRESTAR LOS SERVICIOS PROFESIONALES ESPECIALIZADOS A LA SECRETARÍA DISTRITAL DE MOVILIDAD  PARA APOYAR EN LA IMPLEMENTACIÓN DE ACTIVIDADES QUE PERMITAN EL DESARROLLO DE PROYECTOS DE TECNOLOGÍAS DE LA INFORMACIÓN Y COMUNICACIONES</t>
  </si>
  <si>
    <t>SGC-155 Aseguramiento de Empleos Temporales</t>
  </si>
  <si>
    <t>SGC-166 ADICIÓN Y PRÓRROGA AL CONTRATO NO 2018-1245  CUYO OBJETO ES PRESTAR SERVICIOS PROFESIONALES PARA APOYAR Y ACOMPAÑAR LA IMPLEMENTACIÓN DE PROCESOS, PROCEDIMIENTOS, HERRAMIENTAS Y REQUERIMIENTOS TECNOLÓGICOS E INFORMÁTICOS CON EL FIN DE GARANTIZAR EL CORRECTO FUNCIONAMIENTO DE LA INFRAESTRUCTURA TECNOLÓGICA DE LA SECRETARÍA</t>
  </si>
  <si>
    <t xml:space="preserve">SGC-49 PRESTAR SERVICIOS PROFESIONALES PARA APOYAR Y ACOMPAÑAR LA IMPLEMENTACIÓN DE PROCESOS, PROCEDIMIENTOS, HERRAMIENTAS Y REQUERIMIENTOS TECNOLÓGICOS E INFORMÁTICOS CON EL FIN DE GARANTIZAR EL CORRECTO FUNCIONAMIENTO DE LA INFRAESTRUCTURA TECNOLÓGICA DE LA SECRETARÍA.  </t>
  </si>
  <si>
    <t xml:space="preserve">CODIGO Y NOMBRE DEL PROYECTO: </t>
  </si>
  <si>
    <t>PROGRAMACIÓN PLAN DE DESARROLLO</t>
  </si>
  <si>
    <t>% DE AVANCE</t>
  </si>
  <si>
    <t>META</t>
  </si>
  <si>
    <t>TIPO DE ANUALIZACIÓN</t>
  </si>
  <si>
    <t xml:space="preserve">VARIABLE </t>
  </si>
  <si>
    <t>VIGENCIA 2016</t>
  </si>
  <si>
    <t>VIGENCIA 2017</t>
  </si>
  <si>
    <t>VIGENCIA 2018</t>
  </si>
  <si>
    <t>VIGENCIA 2019</t>
  </si>
  <si>
    <t>VIGENCIA 2020</t>
  </si>
  <si>
    <t>ANULACIONES DE RESERVAS</t>
  </si>
  <si>
    <t>RESERVA DEFINITIVA</t>
  </si>
  <si>
    <t>TOTAL EJECUTADO</t>
  </si>
  <si>
    <t>MAGNITUD META - Vigencia</t>
  </si>
  <si>
    <t>PRESUPUESTO META -Vigencia</t>
  </si>
  <si>
    <t>PRESUPUESTO META - Reservas</t>
  </si>
  <si>
    <t>TOTAL PRESUPUESTO VIGENCIA</t>
  </si>
  <si>
    <t>TOTAL PRESUPUESTO RESERVA</t>
  </si>
  <si>
    <r>
      <t xml:space="preserve">SEGUIMIENTO VIGENCIA </t>
    </r>
    <r>
      <rPr>
        <b/>
        <u/>
        <sz val="11"/>
        <rFont val="Arial"/>
        <family val="2"/>
      </rPr>
      <t>2019</t>
    </r>
  </si>
  <si>
    <t>LICENCIAMIENTO</t>
  </si>
  <si>
    <t>SGC-125 PRESTAR LOS SERVICIOS DE MANTENIMIENTO, DESARROLLO E IMPLEMENTACIÓN DE SOLUCIONES INFORMÁTICAS MEDIANTE EL MODELO DE FÁBRICA DE SOFTWARE.</t>
  </si>
  <si>
    <t>OPERACIÓN TECNOLÓGICA ENTIDAD</t>
  </si>
  <si>
    <t>SGC-05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t>
  </si>
  <si>
    <t>SGC-06 PRESTAR LOS SERVICIOS DE GESTIÓN, ADMINISTRACIÓN Y OPERACIÓN DE LA PLATAFORMA TECNOLÓGICA DE INFORMACIÓN Y COMUNICACIÓN DE LA SECRETARIA DISTRITAL DE MOVILIDAD INCLUYENDO LOS SERVICIOS DE MANTENIMIENTO PREVENTIVO Y CORRECTIVO, SOPORTE TÉCNICO Y ATENCIÓN DE REQUERIMIENTOS DE USUARIO</t>
  </si>
  <si>
    <t>SGC-132 PRESTAR SERVICIOS PROFESIONALES ESPECIALIZADOS A LA SECRETARÍA DISTRITAL DE MOVILIDAD PARA LA ESTRUCTURACIÓN, CONSOLIDACIÓN, PRESENTACIÓN Y ARQUITECTURA DE INFRAESTRUCTURA TECNOLÓGICA DE DATOS E INFORMACIÓN GEOGRÁFICA Y ESPACIAL</t>
  </si>
  <si>
    <t>SGC-133 PRESTAR LOS SERVICIOS PROFESIONALES ESPECIALIZADOS A  LA SECRETARIA DISTRITAL DE MOVILIDAD PARA APOYAR LAS ACTIVIDADES DE SOPORTE, DESARROLLO, MANTENIMIENTO Y DOCUMENTACIÓN DE LOS SERVICIOS Y APLICACIONES DE SOFTWARE PARA ANALÍTICA DE DATOS Y BIG DATA</t>
  </si>
  <si>
    <t>SGC-131 PRESTAR SERVICIOS PROFESIONALES ESPECIALIZADOS A LA SECRETARIA DISTRITAL DE MOVILIDAD PARA EL DESARROLLO DE ACTIVIDADES DE DISPOSICIÓN, VERIFICACIÓN DE CALIDAD, PRESENTACIÓN DE INFORMACIÓN Y ESTRUCTURACIÓN DE SOLUCIONES DE BIG DATA PARA LA INFORMACIÓN GEOGRÁFICA Y ESPACIAL</t>
  </si>
  <si>
    <t>SGC-23 ADQUIRIR EL LICENCIAMIENTO DEL ANTIVIRUS SOPHOS Y  RENOVAR LA LICENCIA DE LA PLATAFORMA GLOBAL SUITE DE LA SECRETARIA DISTRITAL DE MOVILIDAD</t>
  </si>
  <si>
    <t>SGC-202 LICENCIAMIENTO DE LOS SERVICIOS DE GOOGLE APPS FOR WORK, GOOGLE VAULT Y EL SOPORTE TÉCNICO PARA LA SECRETARÍA DISTRITAL DE MOVILIDAD</t>
  </si>
  <si>
    <t>HERRAMIENTAS TECNOLÓGICAS DE LA ENTIDAD</t>
  </si>
  <si>
    <t>SGC-135 PRESTAR LOS SERVICIOS PROFESIONALES ESPECIALIZADOS A LA SECRETARIA DISTRITAL DE MOVILIDAD PARA APOYAR LAS ACTIVIDADES DE MIGRACIÓN, PUESTA EN FUNCIONAMIENTO, SEGUIMIENTO, PARAMETRIZACIÓN, SOPORTE, DESARROLLO, Y SOSTENIBILIDAD DE LOS MÓDULOS DEL SISTEMA SI CAPITAL</t>
  </si>
  <si>
    <t>SGC-137 PRESTAR LOS SERVICIOS PROFESIONALES A  LA SECRETARIA DISTRITAL DE MOVILIDAD EN LAS ACTIVIDADES DE APOYO Y SEGUIMIENTO A DESARROLLO DE SOFTWARE DE LOS PROYECTOS CON COMPONENTE DE TECNOLOGÍAS DE LA INFORMACIÓN Y COMUNICACIONES</t>
  </si>
  <si>
    <t>SGC-138 PRESTAR LOS SERVICIOS PROFESIONALES A LA SECRETARÍA DISTRITAL DE MOVILIDAD PARA APOYAR LAS ACTIVIDADES DE DOCUMENTACIÓN TECNICA Y EXPEDIENTES ELECTRÓNICOS DE LOS CONJUNTOS DE DATOS Y SISTEMAS DE  INFORMACIÓN QUE SE  LIDERAN DESDE LA OFICINA DE TECNOLOGÍAS DE LA INFORMACIÓN Y LAS COMUNICACIONES</t>
  </si>
  <si>
    <t>SGC-164 ADICIÓN Y PRÓRROGA AL CONTRATO NO 2018-906 CUYO OBJETO ES: PRESTAR LOS SERVICIOS PROFESIONALES A LA OFICINA DE INFORMACIÓN SECTORIAL PARA EL DESARROLLO DE ACTIVIDADES QUE PERMITAN LA DEFINICIÓN ESTRUCTURACIÓN, IMPLEMENTACIÓN Y GESTIÓN DE PROYECTOS QUE TIENEN COMPONENTES DE REDES Y TELECOMUNICACIONES.</t>
  </si>
  <si>
    <t>SGC 143 PRESTAR LOS SERVICIOS PROFESIONALES ESPECIALIZADOS A  LA SECRETARIA DISTRITAL DE MOVILIDAD PARA APOYAR EN LAS ACTIVIDADES DE INSTALACIÓN MANTENIMIENTO, ADMINISTRACIÓN Y CONFIGURACIÓN DE LAS PLATAFORMAS TECNOLÓGICAS DE LA ENTIDAD</t>
  </si>
  <si>
    <t>SGC 144 PRESTAR LOS SERVICIOS TÉCNICOS DE APOYO A  LA SECRETARIA DISTRITAL DE MOVILIDAD EN LAS ACTIVIDADES PROPIAS DE DEFINICIÓN Y SEGUIMIENTO DE PROYECTOS CON COMPONENTE DE TECNOLOGÍAS DE LA INFORMACIÓN Y COMUNICACIONES</t>
  </si>
  <si>
    <t>OBJETIVO ESTRATÉGICO Y DE CALIDAD SDM</t>
  </si>
  <si>
    <t>6. Proveer un ecosistema adecuado para la innovación y adopción  de nuevas y mejores tecnologías de movilidad y de información y comunicación
Calidad: 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</si>
  <si>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6. Proveer un ecosistema adecuado para la innovación y adopción  de nuevas y mejores tecnologías de movilidad y de información y comunicación
Calidad: 6. Establecer e implementar estándares que contribuyan a la seguridad de la información de la Secretaría Distrital de Movilidad.</t>
  </si>
  <si>
    <t>7. Prestar servicios eficientes, oportunos y de calidad a la ciudadanía, tanto en gestión como en trámites de la movilidad
Calidad: 6. Establecer e implementar estándares que contribuyan a la seguridad de la información de la Secretaría Distrital de Movilidad.</t>
  </si>
  <si>
    <t>REALIZAR DOS CAMPAÑAS DE SENSIBILIZACIÓN EN TECNOLOGÍAS DE LA INFORMACIÓN</t>
  </si>
  <si>
    <t>SGC-120  PRESTAR SERVICIOS PROFESIONALES A LA OFICINA DE TECNOLOGÍAS DE LA INFORMACIÓN Y LAS COMUNICACIONES PARA DESARROLLAR ACTIVIDADES ASOCIADAS A  LA GESTIÓN ADMINISTRATIVA, CONTRACTUAL Y PRESUPUESTAL  DE LA DEPENDENCIA,  ASÍ COMO APOYAR LOS REPORTES DE INFORMACIÓN PROPIOS DEL PROYECTO A CARGO</t>
  </si>
  <si>
    <t>Se contrató la línea SGC-135, con acta de inicio de fecha marzo 15</t>
  </si>
  <si>
    <t>Se contrató la línea SGC-49 con acta de inicio mayo 17</t>
  </si>
  <si>
    <t>Se contrató la línea SGC-119, con acta de inicio abril 29</t>
  </si>
  <si>
    <t>Se contrató la línea SGC-120, con acta de inicio junio  28</t>
  </si>
  <si>
    <t>Se adicionó y prorrogó el contrato 2018-1096.</t>
  </si>
  <si>
    <t>Se contrató la línea SGC-131, con acta de inicio en fecha marzo 27</t>
  </si>
  <si>
    <t>Se contrató la línea SGC-132, con acta de inicio en fecha abril 23</t>
  </si>
  <si>
    <t>Se contrató la línea SGC-133 con acta de inicio en fecha marzo 22</t>
  </si>
  <si>
    <t>Se adicionó y prorrogó contrato 2018-1245</t>
  </si>
  <si>
    <t>Se contrató la línea SGC-23, con dos proveedores: Antivirus Sophos - Grupo Microsistemas GMS - $119.189.793, adjudicado el 30/05/2019
 - Global suite - Safety - $19.378.355, adjudicado 04/06/2019</t>
  </si>
  <si>
    <t>Se contrató la línea SGC-202, con acta de inicio de fecha mayo 24</t>
  </si>
  <si>
    <t>Se contrató la línea SGC-143, con acta de inicio de fecha de inicio 10 de abril</t>
  </si>
  <si>
    <t>Se contrató la línea SGC-144, con acta de inicio de fecha de inicio 22 de abril</t>
  </si>
  <si>
    <t>Se contrató la línea SGC-20, con acta de inicio de fecha de inicio 22 de abril</t>
  </si>
  <si>
    <t>Se contrató la línea SGC-140, con acta de inicio de fecha junio 28, ORDEN DE COMPRA 39022</t>
  </si>
  <si>
    <t>Programación de ejecución de pagos de cuentas fenecidas</t>
  </si>
  <si>
    <t>Ejecución de pagos cuentas fenecidas</t>
  </si>
  <si>
    <t>(Total presupuesto cuentas fenecidas ejecutadas / Total presupuesto cuentas fenecidas programada)*100</t>
  </si>
  <si>
    <t>Registros Administrativos y P.A.A.</t>
  </si>
  <si>
    <t>Hacer seguimiento al pago de pasivos exigibles de la dependencia</t>
  </si>
  <si>
    <t>Enero 01 de 2019</t>
  </si>
  <si>
    <t>Pago compromisos fenecidos</t>
  </si>
  <si>
    <t>Realizar el 100 % del pago de compromisos de vigencias anteriores fenecidas</t>
  </si>
  <si>
    <t>Pago pasivo exigible</t>
  </si>
  <si>
    <t>N/A</t>
  </si>
  <si>
    <t>967 - Tecnologías de información y comunicaciones para lograr una movilidad sostenible en Bogotá</t>
  </si>
  <si>
    <t>18. Realizar el 100 % del pago de compromisos de vigencias anteriores fenecidas</t>
  </si>
  <si>
    <t>SGC-226 PRESTAR LOS SERVICIOS PROFESIONALES ESPECIALIZADOS A LA OFICINA DE TECNOLOGÍAS DE LA INFORMACIÓN Y LAS COMUNICACIONES PARA ACOMPAÑAR LA EJECUCIÓN DE ACTIVIDADES RELACIONADAS CON EL SOPORTE, DESARROLLO, MANTENIMIENTO Y DOCUMENTACIÓN DE LOS SERVICIOS Y APLICACIONES DE SOFTWARE PARA ANALÍTICA DE DATOS Y BIG DATA.</t>
  </si>
  <si>
    <t>SGC.225 ADICIÓN Y PRÓRROGA N° 1 AL CONTRATO N° 2018-467, CUYO OBJETO ES: "PRESTAR EL SERVICIO DE CERTIFICADO DE FIRMA DIGITAL DE PERSONAS, CERTIFICADOS DE SERVIDOR SEGURO, CERTIFICADO DE PERSONA JURÍDICA ENTIDAD EMPRESA, SERVICIO DE ESTAMPADO CRONOLÓGICO DE DOCUMENTOS CON SALIDA EN FORMATO PDF/A NATIVO, ASÍ COMO EL SERVICIO DE SOPORTE TÉCNICO DE LOS ANTERIORES ELEMENTOS EN LOS SISTEMAS DE INFORMACIÓN DE LA SECRETARIA DISTRITAL DE MOVILIDAD."</t>
  </si>
  <si>
    <t>Se adicinó y prorrogó el contrato 2018-906</t>
  </si>
  <si>
    <t>SGC-212 ADICIÓN Y PRÓRROGA NO. 1 AL CONTRATO NO. 2018-359, CUYO OBJETO ES:" ADQUIRIR, RENOVAR Y DAR SOPORTE AL LICENCIAMIENTO DE LA PLATAFORMA DE SEGURIDAD DE LA INFORMACION DE LA SECRETARIA DISTRITAL DE MOVILIDAD".</t>
  </si>
  <si>
    <t>Se contrató la línea SGC-146, contrato 2019-1652 suscrito en junio 20 de 2019</t>
  </si>
  <si>
    <t>Se adicionó y prorrogó el contrato No 2018-359.</t>
  </si>
  <si>
    <t>El proceso de revisión tanto en la SGC como en la DC ha tenido retrasos debido a la acumulación de procesos y contratos previo a la entrada en vigencia de la ley de garantías</t>
  </si>
  <si>
    <t>* Crear una cultura respecto a la integridad, confidencialidad y disponibilidad de la información en donde todos los servidores de la entidad comprendan la importancia de dar un tratamiento adecuado a la información.
* Concientizar a las personas de los riesgos que se pueden presentar tanto para ellas como parte integral de la SDM, como para la imagen pública de la entidad como entidad gubernamental.
* Divulgación  del   “Plan de adopción del protocolo IPv6” y la importancia de la transición en la entidad, para Directivos y funcionarios, como base para proyectos con nuevas tecnologías.</t>
  </si>
  <si>
    <t>Alejandro Forero Suárez</t>
  </si>
  <si>
    <t>Se contrató la línea SGC-138, con acta de inicio de fecha abril 11</t>
  </si>
  <si>
    <t>Se contrató la línea SGC- 126, se encuentra en ejecución el Contrato 2019-191</t>
  </si>
  <si>
    <t>Se contrató la línea SGC-128, con acta de inicio de fecha junio 28 de 2019 Contrato 2019-1750</t>
  </si>
  <si>
    <t>Se contrató la línea SGC-226 con acta de inicio en fecha junio 28</t>
  </si>
  <si>
    <t>Alejamdro Forero Suárez</t>
  </si>
  <si>
    <t>Esta línea perteneió a la OIS 2019</t>
  </si>
  <si>
    <t>Esta línea pertenence a la OTIC 2019, aún se encuentra unos recursos que se deben liberar pues no se tienen empleos temporales desde marzo.</t>
  </si>
  <si>
    <t>Se contrató la línea SGC-119, con acta de inicio abril 29.
Se contrató la línea SGC-49 con acta de inicio mayo 17.
Se contrató la línea SGC-120, con acta de inicio junio  28.
Se adicionó y prorrogó contrato 2018-1245
Las líneas SGC-118 y SGC-155 tienen el mismo objeto pero una corresponbió a la antigua OIS en los primeros días del año, la otra corresponde a la nueva OTIC. Se deben liberar los reursos que aún se encuentran en la línea SGC-155, pues ya no se tienen empleos temporales desde marzo pasado.</t>
  </si>
  <si>
    <t>SGS- 233 ADQUISICIÓN DEL SOFTWARE ESPECIALIZADO PARA SISTEMAS DE INFORMACIÓN GEOGRÁFICA ARCGIS, BAJO LA MODALIDAD DE CONTRATO DE LICENCIA CORPORATIVA – ELA</t>
  </si>
  <si>
    <t>SGS- 234 ADQUISICIÓN DEL SOFTWARE ESPECIALIZADO PARA SISTEMAS DE INFORMACIÓN GEOGRÁFICA ARCGIS, BAJO LA MODALIDAD DE CONTRATO DE LICENCIA CORPORATIVA – ELA</t>
  </si>
  <si>
    <t>SGS-248 LICENCIAMIENTO, RENOVACIÓN, SOPORTE Y ACTUALIZACIÓN DEL SOFTWARE ARANDA PARA LA SECRETARÍA DISTRITAL DE MOVILIDAD.</t>
  </si>
  <si>
    <t>SGS- 236 ADICIÓN Y PRÓRROGA N° 1 AL CONTRATO N° 2018-1861, CUYO OBETO ES: "PRESTAR LOS SERVICIOS DE GESTION, ADMINISTRACION Y OPERACION DE LA PLATAFORMA TECNOLOGICA DE INFORMACION Y COMUNICACION  DE LA SECRETARIA DISTRITAL DE MOVILIDAD INCLUYENDO LOS SERVICIOS DE MANTENIMIENTO PREVENTIVO Y CORRECTIVO, SOPORTE TECNICO Y ATENCION DE REQUERIMIENTOS DE USUARIO."</t>
  </si>
  <si>
    <t>Se contrató la línea SGC-236,ADICIÓN Y PRÓRROGA N° 1 AL CONTRATO N° 2018-1861  con acta de inicio de fecha 10/09/2019</t>
  </si>
  <si>
    <t>Se contrató la línea SGC- 127, con acta de inicio de fecha junio 28 de 2019,  Contrato 2019-1749</t>
  </si>
  <si>
    <t>SGS-235  LICENCIAMIENTO DE LOS SERVICIOS DE GOOGLE APPS FOR WORK, GOOGLE VAULT Y EL SOPORTE TECNICO PARA LA SECRETARIA DISTRITAL DE MOVILIDAD</t>
  </si>
  <si>
    <t>Se contrató la línea SGC-137, con acta de inicio de fecha abril 26</t>
  </si>
  <si>
    <t xml:space="preserve"> ADJUDICADO SDM-CM-045-2019
IPv6 Technologies, contrato SDM-2019-1779 con acta de inicio de fecha 11 de septiembre </t>
  </si>
  <si>
    <t>Se contrató la línea SGC-233, el 30 de Agosto con C.C.E  # de Oden de Compra 40156 contrato 2019-1789</t>
  </si>
  <si>
    <t>Se contrató la línea SGC-234, el 30 de Agosto con C.C.E  # de Oden de Compra 40156 contrato 2019-1789</t>
  </si>
  <si>
    <t>Se contrato la linea SGS 11 CON SDM-PSA-MC-051  con fecha de inicio 12/09/2019</t>
  </si>
  <si>
    <t xml:space="preserve">se realiza pago Pasivo Exigible a Heinsohn business technology s.a  CONTRATO N° 2017-1364el dia 16 de septiembre de 2019 </t>
  </si>
  <si>
    <t>Se contrato la linea SGS 225 CON con fecha de inicio 13/07/2019</t>
  </si>
  <si>
    <t>Pasivo Exigible a Heinsohn business technology s.a  CONTRATO N° 2017-1364</t>
  </si>
  <si>
    <t>SGC-22 LICENCIAMIENTO, RENOVACIÓN, SOPORTE Y ACTUALIZACIÓN DEL SOFTWARE ARANDA PARA LA SECRETARÍA DISTRITAL DE MOVILIDAD.</t>
  </si>
  <si>
    <t>SGC-20 PROVEER LA LICENCIA DE SOFTWARE CELLCRYPT PARA LA SECRETARÍA DISTRITAL DE MOVILIDAD</t>
  </si>
  <si>
    <t>SGC-21 RENOVACION DE SOPORTE DE SOFTWARE VMWARE VSPHERE ENTERPRISE PLUS  Y ASISTENCIA TÉCNICA PARA LICENCIAS</t>
  </si>
  <si>
    <t xml:space="preserve">SGC 232 se realiza pago Pasivo Exigible a Heinsohn business technology s.a  CONTRATO N° 2017-1364el dia 16 de septiembre de 2019 </t>
  </si>
  <si>
    <t>SGC 232 . PAGO AL PASIVO EXIGIBLE DEL CONTRATO N° 2017-1364, CUYO OBJETO ES: "PRESTAR LOS SERVICIOS DE DESARROLLO, IMPLEMENTACIÓN Y MANTENIMIENTO DE SOLUCIONES INFORMÁTICAS MEDIANTE MODELO DE FÁBRICA DE SOFTWARE."</t>
  </si>
  <si>
    <t>SGC-221 ADICIÓN No. 1 AL CONTRATO 2018-1160, CUYO OBJETO ES: PRESTAR LOS SERVICIOS DE MANTENIMIENTO, DESARROLLO E IMPLEMENTACIÓN DE SOLUCIONES INFORMÁTICAS MEDIANTE EL MODELO DE F0ÁBRICA DE SOFTWARE.</t>
  </si>
  <si>
    <t>Se contrato la linea SGS 235  contrato 2019-1792 LICENCIAMIENTO GOOGLE.</t>
  </si>
  <si>
    <t>Se contrató la línea SGC-22 con fecha de inicio 13 de diciembre de 2019 Contrato de Licenciamiento N° 2019-1836</t>
  </si>
  <si>
    <t>Se contrató la línea SGC-139 con fecha de inicio 27 de Noviembre de 2019 Contrato de Licenciamiento N° 2019-1825</t>
  </si>
  <si>
    <t xml:space="preserve"> Se contrató la línea SGC-21 con fecha de inicio 01 de Julio de 2019 </t>
  </si>
  <si>
    <t>SGC-252-ADQUISICIÓN DE LICENCIAS AUTODESK Y SERVICIOS CONEXOS PARA LA SECRETARÍA DISTRITAL DE MOVILIDAD DE BOGOTÁ</t>
  </si>
  <si>
    <t>SGC-253-ADQUISICIÓN DE LICENCIAS AUTODESK Y SERVICIOS CONEXOS PARA LA SECRETARÍA DISTRITAL DE MOVILIDAD DE BOGOTÁ</t>
  </si>
  <si>
    <t>Se contrato la linea SGS 221  con SDM-PSA-MC-051  con fecha de inicio 12/09/2019</t>
  </si>
  <si>
    <t xml:space="preserve">SGC-259 PRESTAR LOS SERVICIOS PROFESIONALES A LA OFICINA DE TECNOLOGÍAS DE LA INFORMACIÓN Y DE LAS COMUNICACIONES PARA REALIZAR ACTIVIDADES RELACIONADAS CON LA PARAMETRIZACIÓN Y GENERACIÓN DE NUEVOS DESARROLLOS QUE ACTUALICEN LOS MÓDULOS DE ERP SI CAPITAL DE LA SECRETARÍA DISTRITAL DE MOVILIDAD Y PERMITAN CONTINUAR CON LA OPERATIVIDAD DE LOS MISMOS, LA AUTOMATIZACIÓN, LA MODERNIZACIÓN Y LA INTEGRACIÓN DE LOS MÓDULOS DEL SISTEMA SI CAPITAL ACTUAL CON OTROS SISTEMAS DE INFORMACIÓN.
</t>
  </si>
  <si>
    <t>Se cumple con la ejecución que la contratación según Programación  del PAA con Supervision de la Ingeniera Carmen Ortiz contrato 2019-1825 Union temporal secure fase IV con acta de inicio del 27/11/2019 .</t>
  </si>
  <si>
    <t>Se contrató la línea SGC-22 con fecha de inicio 13 de diciembre de 2019 Contrato de Licenciamiento N° 2019-1836,  a  HACHI S.A.S.</t>
  </si>
  <si>
    <t>Se cumple con la ejecución que la contratación según Programación de del PAA.  Contrato 2019-1779 Con acta de Inicio del 11-09-2019 IPV6 TECHNOLGY SAS con la  Supervision de la Ingeniera Carmen Ortiz.</t>
  </si>
  <si>
    <t>Se contrató la línea SGC-134 con fecha de adjudicación 19 de Diciembre 2019. 
Se contrato la linea SGS 259 con fecha de Inicio de30/12/2019
Se contrató la línea SGC-22 con fecha de inicio 13 de diciembre de 2019 Contrato de Licenciamiento N° 2019-1836</t>
  </si>
  <si>
    <t>Se cumple con la ejecución que la contratación según Programación de del PAA  la supervision del contrato 2019-1652.</t>
  </si>
  <si>
    <t>El primer beneficio  obtenido  está relacionado con la protección de los activos, es decir, todo aquello que es importante para la entidad, incluyendo la información considerada como sensible, y que en la mayoría de los casos no debe ser del dominio público; de otra parte,  el desarrollo de esta meta también ha contribuido  a crear un entorno para que las medidas de seguridad que han sido aplicadas en la industria y han generado buenos resultados se puedan adoptar y al mismo tiempo adaptar a las necesidades propias de la entidad y por último han permitido el cumplimiento de la normatividad vigente relacionada con protección de datos personales y de privacidad.
 Se adquiere infraestructura tecnológica para el manejo de la seguridad de la información de la Entidad, con soporte por tres (3) años, apoyado en un fabricante reconocido como lo es PaloAlto.</t>
  </si>
  <si>
    <t xml:space="preserve">Se realizó el contrato N° 20191869 el 27/12/2019 </t>
  </si>
  <si>
    <t xml:space="preserve">Se realizó el contrato N° 20191855 el 19/12/2019 </t>
  </si>
  <si>
    <t>Se realizó el contrato N° 20191869 el  27/12/2019</t>
  </si>
  <si>
    <t>Se realizó el contrato N° 20191856 el  19/12/2019</t>
  </si>
  <si>
    <t>Se realizó el contrato N° 20191813 en el mes de octubre</t>
  </si>
  <si>
    <t>Se realizó el contrato N° 20191869 el 27/12/2019</t>
  </si>
  <si>
    <t>Se realizó el contrato N° 20191865  del 24/12/2019</t>
  </si>
  <si>
    <t>Se cumple con la ejecución que la contratación según Programación de del PAA.  Contrato 2019-1779 Con acta de Inicio del 11-09-2019 IPV6 TECHNOLGY SAS con la  Supervisión de la Ingeniera Carmen Ortiz.</t>
  </si>
  <si>
    <t>Se contrató la línea SGC-147 con fecha de adjudicación 19 de Diciembre 2019, con contrato N° 20191857</t>
  </si>
  <si>
    <t>Se contrató la línea SGC-125con fecha de adjudicación 19 de Diciembre 2019. 
Se contrató la línea SGC-252 con fecha de adjudicación 17 de diciembre 2019. 
Se contrató la línea SGC-253 con fecha de adjudicación 17 de diciembre 2019. 
Se contrató la línea SGC-05 con fecha de adjudicación 01 de Octubre 2019. (Contrato Operador Tecnológico  Contrato 2019-1813)
Se contrató la línea SGC-06 con fecha de adjudicación 01 de Octubre 2019. (Contrato Operador Tecnológico  Contrato 2019-1813)</t>
  </si>
  <si>
    <t>Antes del rediseño institucional de la SDM, existía la Oficina de Información Sectorial - OIS, dicha oficina no contaba con un modelo formal para participar o liderar de manera activa en todas las actividades e iniciativas que nacían en cualquier dependencia de la SDM (Secretaria Distrital de Movilidad) en términos de la concepción, planeación y desarrollo de los proyectos que involucraban componentes de TI (Tecnologías de la Información). Este escenario se daba principalmente por la autonomía de inversión que tenían las áreas, y que no las obligaba a asesorarse con la oficina OIS para este fin. De acuerdo al Manual Específico de Funciones y Competencias Laborales de los diferentes empleos de la planta global de la SDM (Secretaria Distrital de Movilidad), se   identificó que las funciones en materia TIC (Tecnologías de la Información y Comunicaciones) estaban dispersas en varias dependencias y niveles de la estructura organizacional.
Por la dispersión de la función TIC (Tecnologías de la Información y Comunicaciones) en varias áreas, y no solo en la Oficina de Información Sectorial, no existía una figura única para la asesoría y determinación de las decisiones en materia TI (Tecnologías de la Información), desde la planeación estratégica de la SDM (Secretaria Distrital de Movilidad).
La falta de conocimiento en las áreas misionales y de apoyo de la SDM (Secretaria Distrital de Movilidad) sobre el conducto para solicitar apoyo en materia TIC (Tecnologías de la Información y Comunicaciones), hacía que la oficina perdiera pertinencia e institucionalidad.
Las funciones de la Oficina de Información Sectorial y sus integrantes, así como los indicadores de medición de su desempeño, estaban más enfocadas en lo operativo que en las labores estratégicas de formulación de lineamientos, políticas y estándares, confundiendo la razón de ser de la oficina, que por en ese momento se encontraba mucho más enfocada en la gestión de la información. Los esfuerzos y los lineamientos generados desde la OIS carecían de fuerza para su permanencia en el tiempo, y no eran adoptados como definiciones normativas y de obligatoriedad al interior de la entidad.
Las decisiones en materia de TIC (Tecnologías de la Información y Comunicaciones) en la SDM (Secretaria Distrital de Movilidad), no tenían en la Oficina de Información Sectorial una figura oficial y reconocida, de tal manera que algunas dependencias podían decidir al respecto de manera autónoma; Se evidenciaba que la dispersión de la función TIC (Tecnologías de la Información y Comunicaciones) en las dependencias, ocasionaba fallas en la comunicación, ambigüedad en los límites de las funciones y carencia de una visión única de la gestión TI (Tecnologías de la Información).
Todo lo anterior representó la oportunidad para contemplar la reestructuración de la función TIC (Tecnologías de la Información y Comunicaciones) en SDM (Secretaria Distrital de Movilidad), mediante la adopción de la iniciativa sobre el fortalecimiento y relevancia del CIO (Chief Information Officer) propuesta por MINTIC (Ministerio de las Tecnologías de la Información y de las Comunicaciones), donde se planteaba la ubicación funcional de la figura equivalente a una Dirección TIC (Tecnologías de la Información y Comunicaciones) dentro de la estructura organizacional de la entidad, de tal manera que le permitiera ser una dependencia trasversal en línea estratégica para integrar la gestión de las TIC (Tecnologías de la Información y Comunicaciones), con mayor aporte en la formulación, planificación y ejecución de políticas, estrategias y proyectos de TI (Tecnologías de la Información).
Lo que se buscaba era brindar a la Oficina de Información Sectorial la relevancia formal necesaria para la asesoría, toma de decisiones y gobernanza de todos los asuntos TIC (Tecnologías de la Información y Comunicaciones), diferenciándose de funciones operativas y de soporte que deben estar, y están,  en instancias de los terceros encargados de esto. Una ventaja era que La Oficina de Información Sectorial, contaba con un equipo de trabajo que conocía la importancia de su labor como formuladores de lineamientos y políticas, y que estaban dispuestos a asumir estos retos desde el enfoque de un adecuado Gobierno de TI (Tecnologías de la Información) y que   por su experiencia y capacidades podían ejercer la supervisión integral de los contratos en materia de TI. 
Por todo lo anterior se definió una estrategia para Definir los escenarios en los cuales la Oficina de Información Sectorial ganara un espacio ante la alta dirección de la SDM (Secretaria Distrital de Movilidad), para lograr un posicionamiento ante las direcciones y demás oficinas; Razón por la cual se adelantaron los esfuerzos administrativos y normativos para elevar la estructura de la Oficina de Información Sectorial a un nivel de Dirección TI (Tecnologías de la Información), bajo el concepto de CIO que estaba definiendo MINTIC (Ministerio de las Tecnologías de la Información y de las Comunicaciones) para aplicar en las estructuras de la función pública. 
La OSI evolucionó a OTIC , conformó su equipo de trabajo y aunque no quedó a nivel directivo ni dentro de los procesos estratégicos,  es  transversal y de apoyo a toda la entidad.</t>
  </si>
  <si>
    <t xml:space="preserve">La Oficina de Tecnologías de la información y las Comunicaciones se encargó de mantener los procesos relacionados con los desarrollos de software a la medida y la publicación de diversos indicadores para lo cual contrató bajo el modelo de fábrica de software a reconocidas empresas especializadas en este tipo de servicio y adquirió licenciamiento para procesar y publicar los indicadores en temas referentes a movilidad y hacerlos visibles a toda la ciudadanía. Por otra parte, las modernizaciones de la infraestructura tecnológica de la SDM le permitieron a la entidad garantizar la disponibilidad y operación de los canales de comunicación entre la SDM y la ciudadanía, disponiéndola a través herramientas de acceso público como el portal y la app SIMUR que permiten la interoperabilidad de las entidades del Sector Movilidad a disponer de manera oportuna la información en temas referentes a movilidad y los diferentes interesados. </t>
  </si>
  <si>
    <t>Se contrató la línea SGC-123 con fecha de adjudicación 19 de Diciembre 2019. 
Se contrató la línea SGC-122 con fecha de adjudicación 13 de Diciembre 2019.</t>
  </si>
  <si>
    <t>La Oficina de Tecnologías de la información y las Comunicaciones se encargó de garantizar la operación de los sistemas de Información especializados para temas de movilidad, planeación de tráfico, modelación, etc., a través de la constante renovación del licenciamiento de software que permite un acceso rápido a la información y por ende mejora en la atención a los usuarios y ciudadanos, software que a su vez permite generación de informes, estadísticas y proyecciones con la posibilidad de planear y generar proyectos institucionales soportados en sistemas de información que presentan elementos claros y sustentados, y han permitido  desarrollar  y adelantar iniciativas  y convenios de intercambios de  información  institucionales e interinstitucionales. 
El Proyecto BIG DATA permitió que la SDM identificara las fuentes de información para análisis y toma de decisiones con datos que actualmente se tiene acceso y así poder generar información para toma de decisiones.
Por otra parte, la eficiente operación de la plataforma tecnológica de la entidad, que soporta los  sistemas de información misionales y estratégicos, se ha mantenido basada en la contratación de diferentes operadores tecnológicos, que bajo la supervisión de los profesionales de la Oficina de información y Tecnología de las Comunicaciones (Antes OIS),  ha permitido a la entidad mantener un adecuado nivel en el uso y disponibilidad de las herramientas tecnológicas necesarias  para desarrollo de las estrategias institucionales y sectoriales.</t>
  </si>
  <si>
    <t>La Oficina de Tecnologías de la información y las Comunicaciones se encargó de modernizar los  sistemas de información administrativos de la SDM para soportar las operación interna administrativa y de gestión de la entidad, entre ellos el ERP SI CAPITAL (Sistema de información administrativo) que soporta la gestión corporativa de la Secretaría;  para lo cual se contó con un equipo de profesionales y además se utilizaron los servicios de los diferentes proveedores que sirvieron a la entidad en los contratos de desarrollo de software bajo el modelo de fábrica de software. Es así que el mantenimiento, actualización y la correcta operación de dicho sistema de información permitió soportar eficientemente y de manera oportuna los procesos financieros, contables, de recursos humanos, de inventarios y almacén de la entidad permitiendo una correcta gestión administrativa durante el periodo de la vigencia.
Adicionalmente la OTIC logró la construcción y puesta en funcionamiento de un Data Center Tier 2 en la sede principal de la Entidad y además se ocupó de la constante renovación del licenciamiento de las herramientas tecnológicas de uso administrativo y de ofimática de la SDM para soportar las operaciones internas administrativas y de gestión de la entidad.</t>
  </si>
  <si>
    <t>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de  igual forma  la OTIC se encargó de garantizar que las condiciones de procesamiento, gestión, comunicaciones y seguridad de la  información cumplan con los  lineamientos definidos por Mintic  para la transición oportuna al protocolo   IPV6.</t>
  </si>
  <si>
    <t>La Oficina de Tecnologías de la información y las Comunicaciones desarrollo diferentes estrategias de sensibilización en temas de TI, durante la vigencia.  Dichas estrategias permitieron crear una cultura respecto a la integridad, confidencialidad y disponibilidad de la información en donde todos los servidores de la entidad comprendan la importancia de dar un tratamiento adecuado a la información y la importancia de su seguridad.  Adicionalmente se logró concientizar a los funcionarios de los riesgos a los que se está expuesto referente a seguridad de la información, que se pueden presentar tanto para elles como parte integral de la SDM, como para la imagen pública de la entidad como entidad gubernamental. Por otra parte, se logró la divulgación del “Plan de adopción del protocolo IPv6” y la importancia de la transición en la entidad, para Directivos y funcionarios, como base para proyectos con nuevas tecnologías. Uso y apropiación de tecnología.</t>
  </si>
  <si>
    <t>La Oficina de Tecnologías de la información y las Comunicaciones aseguro para la vigencia infraestructura tecnológica para el manejo de la seguridad de la información de la Entidad, con soporte por tres (3) años, apoyado en un fabricante reconocido como lo es PaloAlto. Referente a  la protección de los activos, es decir, todo aquello que es importante para la entidad, incluyendo la información considerada como sensible, y que en la mayoría de los casos no debe ser del dominio público; se aseguró un entorno para que las medidas de seguridad que han sido aplicadas en la industria y han generado buenos resultados se puedan adoptar y al mismo tiempo adaptar a las necesidades propias de la entidad, con SOC y su Servicio de monitoreo y respuesta a eventos de seguridad de la infraestructura informática que incluye captura, integración, correlación, análisis, alertamiento, escalamiento, reportes y gestión de eventos, alarmas e incidentes de seguridad de la información se está en el nivel adecuado de seguridad,  por último se ha dado cumplimiento de la normatividad vigente relacionada con protección de datos personales y de privacidad durante la vigencia.</t>
  </si>
  <si>
    <t>Se cumple con la ejecución que la contratación según Programación  del PAA con Supervision de la Ingeniera Carmen Ortiz contrato 2019-1825 Union temporal secure fase IV con acta de inicio del 27/11/2019 .
Se contrató la línea SGC-22 con fecha de inicio 13 de diciembre de 2019 Contrato de Licenciamiento N° 2019-1836,  a  HACHI S.A.S.</t>
  </si>
  <si>
    <t>Se cumple con la ejecución que la contratación según Programación de del PAA  la supervision del contrato 2019-1652.
Se contrató la línea SGC-147 con fecha de adjudicación 13 de Diciembre 2019. (Contrato SOC)</t>
  </si>
  <si>
    <t>Se logró cancelar el 100% de los pasivos programados para la vigencia, por un total de setenta y seis millones ciento sesenta y siete mil seiscientos ochenta y nueve pesos pesos ($76,167,689.oo).</t>
  </si>
  <si>
    <t>SGC-263 RENOVACION  DE LA SUSCRIPCIÓN AL USO DE SOFTWARE DE EDICIÓN, DISEÑO Y PRODUCTOS AUDIOVISUALES PARA LA SECRETARÍA DISTRITAL DE MOVILIDAD</t>
  </si>
  <si>
    <t>SGC-265 ADQUISICIÓN DE COMPUTADORES DE ESCRITORIO Y PORTÁTILES PARA LA SECRETARÍA DISTRITAL DE MOVILIDAD.</t>
  </si>
  <si>
    <t>SGC-266 ADQUISICIÓN DE COMPUTADORES DE ESCRITORIO Y PORTÁTILES PARA LA SECRETARÍA DISTRITAL DE MOVILIDAD.</t>
  </si>
  <si>
    <t>SGC-267 ADQUISICIÓN DE LICENCIAS OFFICE PARA LA SECRETARÍA DISTRITAL DE MOVILIDAD</t>
  </si>
  <si>
    <t xml:space="preserve">Se realizó el contrato N° 2019-1858 el 20/12/2019 </t>
  </si>
  <si>
    <t>Retraso en la revisión de los documentos del proceso por congestión, por lo que se solicitó modificar la fecha posible de adjudicación del proyecto más relevante de esta meta que es el de la fase IV de renovación tecnológica de la entidad.
No Se contrataron las líneas SGC-265, SGC-266 , SGC-267 "ADQUISICIÓN DE COMPUTADORES DE ESCRITORIO Y PORTÁTILES PARA LA SECRETARÍA DISTRITAL DE MOVILIDAD." devido a que el  término de cotización de 10 días supera la vigencia fiscal del año 2019 de la entidad distrital.</t>
  </si>
  <si>
    <t>No realizó, debido a que el  término de cotización de 10 días supera la vigencia fiscal del año 2019 de la entidad distrital.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</si>
</sst>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quot;$&quot;\ * #,##0_-;\-&quot;$&quot;\ * #,##0_-;_-&quot;$&quot;\ * &quot;-&quot;_-;_-@_-"/>
    <numFmt numFmtId="41" formatCode="_-* #,##0_-;\-* #,##0_-;_-* &quot;-&quot;_-;_-@_-"/>
    <numFmt numFmtId="43" formatCode="_-* #,##0.00_-;\-* #,##0.00_-;_-* &quot;-&quot;??_-;_-@_-"/>
    <numFmt numFmtId="164" formatCode="_(* #,##0_);_(* \(#,##0\);_(* &quot;-&quot;_);_(@_)"/>
    <numFmt numFmtId="165" formatCode="_(* #,##0.00_);_(* \(#,##0.00\);_(* &quot;-&quot;??_);_(@_)"/>
    <numFmt numFmtId="166" formatCode="_-* #,##0.00\ &quot;€&quot;_-;\-* #,##0.00\ &quot;€&quot;_-;_-* &quot;-&quot;??\ &quot;€&quot;_-;_-@_-"/>
    <numFmt numFmtId="167" formatCode="_ * #,##0.00_ ;_ * \-#,##0.00_ ;_ * &quot;-&quot;??_ ;_ @_ "/>
    <numFmt numFmtId="168" formatCode="0.0%"/>
    <numFmt numFmtId="169" formatCode="&quot;$&quot;\ #,##0"/>
    <numFmt numFmtId="170" formatCode="0.0"/>
    <numFmt numFmtId="171" formatCode="_-* #,##0.00\ _€_-;\-* #,##0.00\ _€_-;_-* &quot;-&quot;??\ _€_-;_-@_-"/>
    <numFmt numFmtId="172" formatCode="0.000"/>
  </numFmts>
  <fonts count="58" x14ac:knownFonts="1">
    <font>
      <sz val="11"/>
      <color theme="1"/>
      <name val="Calibri"/>
      <family val="2"/>
      <scheme val="minor"/>
    </font>
    <font>
      <sz val="11"/>
      <color indexed="8"/>
      <name val="Calibri"/>
      <family val="2"/>
    </font>
    <font>
      <b/>
      <sz val="10"/>
      <name val="Arial"/>
      <family val="2"/>
    </font>
    <font>
      <sz val="10"/>
      <name val="Arial"/>
      <family val="2"/>
    </font>
    <font>
      <sz val="8"/>
      <name val="Calibri"/>
      <family val="2"/>
    </font>
    <font>
      <sz val="10"/>
      <name val="Arial"/>
      <family val="2"/>
    </font>
    <font>
      <b/>
      <sz val="9"/>
      <name val="Arial"/>
      <family val="2"/>
    </font>
    <font>
      <sz val="9"/>
      <name val="Arial"/>
      <family val="2"/>
    </font>
    <font>
      <u/>
      <sz val="7"/>
      <color indexed="12"/>
      <name val="Arial"/>
      <family val="2"/>
    </font>
    <font>
      <sz val="9"/>
      <color indexed="8"/>
      <name val="Arial"/>
      <family val="2"/>
    </font>
    <font>
      <b/>
      <sz val="9"/>
      <color indexed="9"/>
      <name val="Arial"/>
      <family val="2"/>
    </font>
    <font>
      <b/>
      <sz val="11"/>
      <name val="Arial"/>
      <family val="2"/>
    </font>
    <font>
      <b/>
      <sz val="10"/>
      <color indexed="9"/>
      <name val="Arial"/>
      <family val="2"/>
    </font>
    <font>
      <sz val="11"/>
      <name val="Arial"/>
      <family val="2"/>
    </font>
    <font>
      <sz val="11"/>
      <color indexed="8"/>
      <name val="Arial"/>
      <family val="2"/>
    </font>
    <font>
      <b/>
      <sz val="8"/>
      <name val="Arial"/>
      <family val="2"/>
    </font>
    <font>
      <b/>
      <u/>
      <sz val="8"/>
      <name val="Arial"/>
      <family val="2"/>
    </font>
    <font>
      <sz val="8"/>
      <name val="Arial"/>
      <family val="2"/>
    </font>
    <font>
      <b/>
      <u/>
      <sz val="11"/>
      <name val="Arial"/>
      <family val="2"/>
    </font>
    <font>
      <u/>
      <sz val="9"/>
      <name val="Arial"/>
      <family val="2"/>
    </font>
    <font>
      <b/>
      <u/>
      <sz val="11"/>
      <color indexed="56"/>
      <name val="Calibri"/>
      <family val="2"/>
    </font>
    <font>
      <b/>
      <sz val="11"/>
      <color indexed="56"/>
      <name val="Calibri"/>
      <family val="2"/>
    </font>
    <font>
      <b/>
      <sz val="10"/>
      <color indexed="8"/>
      <name val="Arial"/>
      <family val="2"/>
    </font>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4"/>
      <color theme="1"/>
      <name val="Arial"/>
      <family val="2"/>
    </font>
    <font>
      <b/>
      <sz val="9"/>
      <color theme="1"/>
      <name val="Arial"/>
      <family val="2"/>
    </font>
    <font>
      <sz val="9"/>
      <color theme="1"/>
      <name val="Arial"/>
      <family val="2"/>
    </font>
    <font>
      <sz val="9"/>
      <color theme="1"/>
      <name val="Calibri"/>
      <family val="2"/>
      <scheme val="minor"/>
    </font>
    <font>
      <sz val="9"/>
      <color indexed="8"/>
      <name val="Calibri"/>
      <family val="2"/>
      <scheme val="minor"/>
    </font>
    <font>
      <b/>
      <sz val="18"/>
      <color theme="1"/>
      <name val="Arial"/>
      <family val="2"/>
    </font>
    <font>
      <sz val="10"/>
      <color theme="1"/>
      <name val="Arial"/>
      <family val="2"/>
    </font>
    <font>
      <sz val="11"/>
      <color theme="1"/>
      <name val="Arial"/>
      <family val="2"/>
    </font>
    <font>
      <b/>
      <sz val="10"/>
      <color theme="1"/>
      <name val="Arial"/>
      <family val="2"/>
    </font>
    <font>
      <b/>
      <sz val="11"/>
      <color theme="1"/>
      <name val="Arial"/>
      <family val="2"/>
    </font>
    <font>
      <sz val="9"/>
      <color theme="4"/>
      <name val="Arial"/>
      <family val="2"/>
    </font>
    <font>
      <b/>
      <sz val="9"/>
      <color theme="4"/>
      <name val="Arial"/>
      <family val="2"/>
    </font>
    <font>
      <b/>
      <sz val="11"/>
      <color theme="1"/>
      <name val="Calibri"/>
      <family val="2"/>
    </font>
    <font>
      <b/>
      <sz val="16"/>
      <color theme="1"/>
      <name val="Calibri"/>
      <family val="2"/>
      <scheme val="minor"/>
    </font>
    <font>
      <sz val="11"/>
      <name val="Calibri"/>
      <family val="2"/>
      <scheme val="minor"/>
    </font>
    <font>
      <sz val="10"/>
      <color rgb="FF000000"/>
      <name val="Arial"/>
      <family val="2"/>
    </font>
    <font>
      <b/>
      <sz val="11"/>
      <color theme="3" tint="-0.499984740745262"/>
      <name val="Calibri"/>
      <family val="2"/>
      <scheme val="minor"/>
    </font>
    <font>
      <b/>
      <sz val="11"/>
      <color theme="0"/>
      <name val="Arial"/>
      <family val="2"/>
    </font>
    <font>
      <sz val="9"/>
      <color indexed="81"/>
      <name val="Tahoma"/>
      <family val="2"/>
    </font>
    <font>
      <b/>
      <sz val="9"/>
      <color indexed="81"/>
      <name val="Tahoma"/>
      <family val="2"/>
    </font>
    <font>
      <sz val="11"/>
      <color theme="0"/>
      <name val="Calibri"/>
      <family val="2"/>
      <scheme val="minor"/>
    </font>
    <font>
      <sz val="12"/>
      <name val="Arial"/>
      <family val="2"/>
    </font>
    <font>
      <sz val="11"/>
      <color rgb="FF000000"/>
      <name val="Arial"/>
      <family val="2"/>
    </font>
    <font>
      <sz val="22"/>
      <color rgb="FFFF0000"/>
      <name val="Calibri"/>
      <family val="2"/>
      <scheme val="minor"/>
    </font>
    <font>
      <b/>
      <sz val="14"/>
      <name val="Arial"/>
      <family val="2"/>
    </font>
    <font>
      <b/>
      <sz val="9"/>
      <name val="Calibri"/>
      <family val="2"/>
      <scheme val="minor"/>
    </font>
    <font>
      <sz val="9"/>
      <name val="Calibri"/>
      <family val="2"/>
      <scheme val="minor"/>
    </font>
    <font>
      <sz val="11"/>
      <color rgb="FFFF0000"/>
      <name val="Calibri"/>
      <family val="2"/>
      <scheme val="minor"/>
    </font>
    <font>
      <b/>
      <sz val="11"/>
      <color rgb="FFFF0000"/>
      <name val="Calibri"/>
      <family val="2"/>
      <scheme val="minor"/>
    </font>
    <font>
      <b/>
      <sz val="11"/>
      <name val="Calibri"/>
      <family val="2"/>
    </font>
    <font>
      <sz val="10"/>
      <name val="Tahoma"/>
      <family val="2"/>
    </font>
  </fonts>
  <fills count="2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2"/>
        <bgColor indexed="64"/>
      </patternFill>
    </fill>
    <fill>
      <patternFill patternType="solid">
        <fgColor theme="3" tint="0.79998168889431442"/>
        <bgColor indexed="64"/>
      </patternFill>
    </fill>
    <fill>
      <patternFill patternType="solid">
        <fgColor theme="4" tint="0.39997558519241921"/>
        <bgColor indexed="64"/>
      </patternFill>
    </fill>
    <fill>
      <patternFill patternType="solid">
        <fgColor rgb="FFFFFFFF"/>
        <bgColor indexed="64"/>
      </patternFill>
    </fill>
    <fill>
      <patternFill patternType="solid">
        <fgColor rgb="FF00CCFF"/>
        <bgColor indexed="64"/>
      </patternFill>
    </fill>
    <fill>
      <patternFill patternType="solid">
        <fgColor theme="4" tint="0.59999389629810485"/>
        <bgColor indexed="64"/>
      </patternFill>
    </fill>
    <fill>
      <patternFill patternType="solid">
        <fgColor rgb="FF00B0F0"/>
        <bgColor indexed="64"/>
      </patternFill>
    </fill>
    <fill>
      <patternFill patternType="solid">
        <fgColor theme="4" tint="-0.499984740745262"/>
        <bgColor indexed="64"/>
      </patternFill>
    </fill>
    <fill>
      <patternFill patternType="solid">
        <fgColor rgb="FF33CCFF"/>
        <bgColor indexed="64"/>
      </patternFill>
    </fill>
    <fill>
      <patternFill patternType="solid">
        <fgColor theme="3" tint="-0.499984740745262"/>
        <bgColor indexed="64"/>
      </patternFill>
    </fill>
    <fill>
      <patternFill patternType="solid">
        <fgColor theme="6"/>
      </patternFill>
    </fill>
    <fill>
      <patternFill patternType="solid">
        <fgColor rgb="FFEEECE1"/>
        <bgColor rgb="FFEEECE1"/>
      </patternFill>
    </fill>
    <fill>
      <patternFill patternType="solid">
        <fgColor rgb="FFD8D8D8"/>
        <bgColor rgb="FFD8D8D8"/>
      </patternFill>
    </fill>
    <fill>
      <patternFill patternType="solid">
        <fgColor rgb="FFDBE5F1"/>
        <bgColor rgb="FFDBE5F1"/>
      </patternFill>
    </fill>
    <fill>
      <patternFill patternType="solid">
        <fgColor rgb="FFFFFFFF"/>
        <bgColor rgb="FFFFFFFF"/>
      </patternFill>
    </fill>
    <fill>
      <patternFill patternType="mediumGray">
        <fgColor theme="0" tint="-0.34998626667073579"/>
        <bgColor theme="0"/>
      </patternFill>
    </fill>
    <fill>
      <patternFill patternType="solid">
        <fgColor theme="0" tint="-4.9989318521683403E-2"/>
        <bgColor indexed="64"/>
      </patternFill>
    </fill>
    <fill>
      <patternFill patternType="solid">
        <fgColor theme="0" tint="-0.14999847407452621"/>
        <bgColor rgb="FFD8D8D8"/>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style="hair">
        <color indexed="10"/>
      </top>
      <bottom style="hair">
        <color indexed="10"/>
      </bottom>
      <diagonal/>
    </border>
    <border>
      <left style="medium">
        <color indexed="64"/>
      </left>
      <right style="medium">
        <color indexed="64"/>
      </right>
      <top style="hair">
        <color indexed="10"/>
      </top>
      <bottom style="medium">
        <color indexed="64"/>
      </bottom>
      <diagonal/>
    </border>
    <border>
      <left style="medium">
        <color indexed="64"/>
      </left>
      <right style="hair">
        <color indexed="10"/>
      </right>
      <top style="hair">
        <color indexed="10"/>
      </top>
      <bottom style="medium">
        <color indexed="64"/>
      </bottom>
      <diagonal/>
    </border>
    <border>
      <left style="hair">
        <color indexed="10"/>
      </left>
      <right style="hair">
        <color indexed="10"/>
      </right>
      <top style="hair">
        <color indexed="10"/>
      </top>
      <bottom style="medium">
        <color indexed="64"/>
      </bottom>
      <diagonal/>
    </border>
    <border>
      <left style="hair">
        <color indexed="10"/>
      </left>
      <right style="medium">
        <color indexed="64"/>
      </right>
      <top style="hair">
        <color indexed="10"/>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1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167" fontId="5" fillId="0" borderId="0" applyFont="0" applyFill="0" applyBorder="0" applyAlignment="0" applyProtection="0"/>
    <xf numFmtId="0" fontId="8" fillId="0" borderId="0" applyNumberFormat="0" applyFill="0" applyBorder="0" applyAlignment="0" applyProtection="0">
      <alignment vertical="top"/>
      <protection locked="0"/>
    </xf>
    <xf numFmtId="165" fontId="23" fillId="0" borderId="0" applyFont="0" applyFill="0" applyBorder="0" applyAlignment="0" applyProtection="0"/>
    <xf numFmtId="164" fontId="23" fillId="0" borderId="0" applyFont="0" applyFill="0" applyBorder="0" applyAlignment="0" applyProtection="0"/>
    <xf numFmtId="165" fontId="23" fillId="0" borderId="0" applyFont="0" applyFill="0" applyBorder="0" applyAlignment="0" applyProtection="0"/>
    <xf numFmtId="167" fontId="3"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5" fillId="0" borderId="0"/>
    <xf numFmtId="0" fontId="3" fillId="0" borderId="0"/>
    <xf numFmtId="0" fontId="3" fillId="0" borderId="0"/>
    <xf numFmtId="0" fontId="7" fillId="0" borderId="0"/>
    <xf numFmtId="0" fontId="3" fillId="0" borderId="0"/>
    <xf numFmtId="9" fontId="23" fillId="0" borderId="0" applyFont="0" applyFill="0" applyBorder="0" applyAlignment="0" applyProtection="0"/>
    <xf numFmtId="9" fontId="3" fillId="0" borderId="0" applyFont="0" applyFill="0" applyBorder="0" applyAlignment="0" applyProtection="0"/>
    <xf numFmtId="171" fontId="23" fillId="0" borderId="0" applyFont="0" applyFill="0" applyBorder="0" applyAlignment="0" applyProtection="0"/>
    <xf numFmtId="0" fontId="47" fillId="19" borderId="0" applyNumberFormat="0" applyBorder="0" applyAlignment="0" applyProtection="0"/>
    <xf numFmtId="42" fontId="23" fillId="0" borderId="0" applyFont="0" applyFill="0" applyBorder="0" applyAlignment="0" applyProtection="0"/>
    <xf numFmtId="167" fontId="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3" fontId="23" fillId="0" borderId="0" applyFont="0" applyFill="0" applyBorder="0" applyAlignment="0" applyProtection="0"/>
  </cellStyleXfs>
  <cellXfs count="839">
    <xf numFmtId="0" fontId="0" fillId="0" borderId="0" xfId="0"/>
    <xf numFmtId="0" fontId="5" fillId="0" borderId="0" xfId="10"/>
    <xf numFmtId="0" fontId="5" fillId="0" borderId="0" xfId="10" applyAlignment="1">
      <alignment wrapText="1"/>
    </xf>
    <xf numFmtId="0" fontId="3" fillId="0" borderId="0" xfId="14"/>
    <xf numFmtId="3" fontId="2" fillId="2" borderId="0" xfId="14" applyNumberFormat="1" applyFont="1" applyFill="1" applyBorder="1" applyAlignment="1">
      <alignment vertical="center"/>
    </xf>
    <xf numFmtId="0" fontId="0" fillId="0" borderId="0" xfId="0" applyFill="1" applyProtection="1"/>
    <xf numFmtId="0" fontId="3" fillId="0" borderId="0" xfId="0" applyFont="1" applyFill="1" applyProtection="1"/>
    <xf numFmtId="0" fontId="0" fillId="0" borderId="0" xfId="0" applyProtection="1"/>
    <xf numFmtId="0" fontId="26" fillId="0" borderId="0" xfId="0" applyFont="1" applyBorder="1" applyAlignment="1">
      <alignment horizontal="center" vertical="center" wrapText="1"/>
    </xf>
    <xf numFmtId="0" fontId="0" fillId="5" borderId="0" xfId="0" applyFill="1" applyBorder="1" applyProtection="1"/>
    <xf numFmtId="0" fontId="5" fillId="0" borderId="0" xfId="10" applyBorder="1" applyAlignment="1">
      <alignment horizontal="center"/>
    </xf>
    <xf numFmtId="0" fontId="2" fillId="6" borderId="1" xfId="14" applyFont="1" applyFill="1" applyBorder="1" applyAlignment="1">
      <alignment horizontal="center" vertical="center"/>
    </xf>
    <xf numFmtId="0" fontId="3" fillId="0" borderId="1" xfId="14" applyBorder="1"/>
    <xf numFmtId="0" fontId="2" fillId="6" borderId="1" xfId="14" applyFont="1" applyFill="1" applyBorder="1" applyAlignment="1">
      <alignment horizontal="center"/>
    </xf>
    <xf numFmtId="0" fontId="3" fillId="0" borderId="1" xfId="0" applyFont="1" applyBorder="1" applyAlignment="1">
      <alignment vertical="center" wrapText="1"/>
    </xf>
    <xf numFmtId="0" fontId="3" fillId="0" borderId="0" xfId="14" applyAlignment="1">
      <alignment vertical="center"/>
    </xf>
    <xf numFmtId="0" fontId="3" fillId="0" borderId="0" xfId="14" applyAlignment="1">
      <alignment horizontal="center" vertical="center"/>
    </xf>
    <xf numFmtId="0" fontId="2" fillId="0" borderId="0" xfId="14" applyFont="1" applyBorder="1" applyAlignment="1">
      <alignment vertical="center"/>
    </xf>
    <xf numFmtId="0" fontId="3" fillId="0" borderId="0" xfId="14" applyBorder="1" applyAlignment="1">
      <alignment vertical="center"/>
    </xf>
    <xf numFmtId="0" fontId="3" fillId="0" borderId="1" xfId="14" applyBorder="1" applyAlignment="1">
      <alignment vertical="center"/>
    </xf>
    <xf numFmtId="0" fontId="3" fillId="0" borderId="1" xfId="14" applyBorder="1" applyAlignment="1">
      <alignment vertical="center" wrapText="1"/>
    </xf>
    <xf numFmtId="0" fontId="3" fillId="0" borderId="1" xfId="14" applyBorder="1" applyAlignment="1">
      <alignment horizontal="center" vertical="center"/>
    </xf>
    <xf numFmtId="0" fontId="31" fillId="0" borderId="0" xfId="0" applyFont="1" applyProtection="1"/>
    <xf numFmtId="0" fontId="31" fillId="0" borderId="0" xfId="0" applyFont="1" applyAlignment="1" applyProtection="1">
      <alignment horizontal="center" vertical="center"/>
    </xf>
    <xf numFmtId="0" fontId="7" fillId="0" borderId="0" xfId="10" applyFont="1" applyAlignment="1">
      <alignment wrapText="1"/>
    </xf>
    <xf numFmtId="0" fontId="7" fillId="0" borderId="0" xfId="10" applyFont="1"/>
    <xf numFmtId="0" fontId="7" fillId="0" borderId="2" xfId="10" applyFont="1" applyBorder="1" applyAlignment="1">
      <alignment horizontal="center" vertical="center"/>
    </xf>
    <xf numFmtId="0" fontId="7" fillId="0" borderId="3" xfId="14" applyFont="1" applyBorder="1" applyAlignment="1">
      <alignment horizontal="center" vertical="center"/>
    </xf>
    <xf numFmtId="169" fontId="7" fillId="0" borderId="2" xfId="10" applyNumberFormat="1" applyFont="1" applyBorder="1" applyAlignment="1">
      <alignment horizontal="right" vertical="center" wrapText="1"/>
    </xf>
    <xf numFmtId="169" fontId="7" fillId="0" borderId="4" xfId="10" applyNumberFormat="1" applyFont="1" applyBorder="1" applyAlignment="1">
      <alignment horizontal="right" vertical="center" wrapText="1"/>
    </xf>
    <xf numFmtId="168" fontId="7" fillId="0" borderId="4" xfId="10" applyNumberFormat="1" applyFont="1" applyBorder="1" applyAlignment="1">
      <alignment horizontal="right" vertical="center" wrapText="1"/>
    </xf>
    <xf numFmtId="169" fontId="7" fillId="0" borderId="2" xfId="10" applyNumberFormat="1" applyFont="1" applyBorder="1" applyAlignment="1" applyProtection="1">
      <alignment horizontal="right" vertical="center" wrapText="1"/>
      <protection locked="0"/>
    </xf>
    <xf numFmtId="169" fontId="7" fillId="0" borderId="4" xfId="10" applyNumberFormat="1" applyFont="1" applyBorder="1" applyAlignment="1" applyProtection="1">
      <alignment horizontal="center" vertical="center" wrapText="1"/>
      <protection locked="0"/>
    </xf>
    <xf numFmtId="168" fontId="7" fillId="0" borderId="4" xfId="10" applyNumberFormat="1" applyFont="1" applyBorder="1" applyAlignment="1" applyProtection="1">
      <alignment horizontal="right" vertical="center" wrapText="1"/>
      <protection locked="0"/>
    </xf>
    <xf numFmtId="168" fontId="7" fillId="0" borderId="5" xfId="10" applyNumberFormat="1" applyFont="1" applyBorder="1" applyAlignment="1" applyProtection="1">
      <alignment horizontal="right" vertical="center" wrapText="1"/>
      <protection locked="0"/>
    </xf>
    <xf numFmtId="0" fontId="7" fillId="0" borderId="6" xfId="10" applyFont="1" applyBorder="1" applyAlignment="1">
      <alignment horizontal="justify" vertical="center" wrapText="1"/>
    </xf>
    <xf numFmtId="0" fontId="7" fillId="0" borderId="5" xfId="10" applyFont="1" applyBorder="1"/>
    <xf numFmtId="0" fontId="7" fillId="0" borderId="4" xfId="10" applyFont="1" applyBorder="1"/>
    <xf numFmtId="0" fontId="7" fillId="0" borderId="3" xfId="10" applyFont="1" applyBorder="1"/>
    <xf numFmtId="0" fontId="7" fillId="0" borderId="7" xfId="14" applyFont="1" applyBorder="1" applyAlignment="1">
      <alignment horizontal="center" vertical="center"/>
    </xf>
    <xf numFmtId="169" fontId="7" fillId="0" borderId="8" xfId="10" applyNumberFormat="1" applyFont="1" applyBorder="1" applyAlignment="1" applyProtection="1">
      <alignment horizontal="right" vertical="center" wrapText="1"/>
      <protection locked="0"/>
    </xf>
    <xf numFmtId="169" fontId="7" fillId="0" borderId="9" xfId="10" applyNumberFormat="1" applyFont="1" applyBorder="1" applyAlignment="1" applyProtection="1">
      <alignment horizontal="center" vertical="center" wrapText="1"/>
      <protection locked="0"/>
    </xf>
    <xf numFmtId="168" fontId="7" fillId="0" borderId="9" xfId="10" applyNumberFormat="1" applyFont="1" applyBorder="1" applyAlignment="1" applyProtection="1">
      <alignment horizontal="right" vertical="center" wrapText="1"/>
      <protection locked="0"/>
    </xf>
    <xf numFmtId="168" fontId="7" fillId="0" borderId="1" xfId="10" applyNumberFormat="1" applyFont="1" applyBorder="1" applyAlignment="1" applyProtection="1">
      <alignment horizontal="right" vertical="center" wrapText="1"/>
      <protection locked="0"/>
    </xf>
    <xf numFmtId="0" fontId="7" fillId="0" borderId="10" xfId="10" applyFont="1" applyBorder="1" applyAlignment="1">
      <alignment horizontal="justify" vertical="center" wrapText="1"/>
    </xf>
    <xf numFmtId="0" fontId="7" fillId="0" borderId="8" xfId="10" applyFont="1" applyBorder="1" applyAlignment="1">
      <alignment horizontal="center" vertical="center"/>
    </xf>
    <xf numFmtId="169" fontId="7" fillId="0" borderId="8" xfId="10" applyNumberFormat="1" applyFont="1" applyBorder="1" applyAlignment="1">
      <alignment horizontal="right" vertical="center" wrapText="1"/>
    </xf>
    <xf numFmtId="169" fontId="7" fillId="0" borderId="9" xfId="10" applyNumberFormat="1" applyFont="1" applyBorder="1" applyAlignment="1">
      <alignment horizontal="right" vertical="center" wrapText="1"/>
    </xf>
    <xf numFmtId="168" fontId="7" fillId="0" borderId="9" xfId="10" applyNumberFormat="1" applyFont="1" applyBorder="1" applyAlignment="1">
      <alignment horizontal="right" vertical="center" wrapText="1"/>
    </xf>
    <xf numFmtId="0" fontId="7" fillId="0" borderId="1" xfId="10" applyFont="1" applyBorder="1"/>
    <xf numFmtId="0" fontId="7" fillId="0" borderId="9" xfId="10" applyFont="1" applyBorder="1"/>
    <xf numFmtId="0" fontId="7" fillId="0" borderId="7" xfId="10" applyFont="1" applyBorder="1"/>
    <xf numFmtId="0" fontId="7" fillId="0" borderId="11" xfId="10" applyFont="1" applyBorder="1" applyAlignment="1">
      <alignment horizontal="center" vertical="center"/>
    </xf>
    <xf numFmtId="0" fontId="7" fillId="0" borderId="12" xfId="14" applyFont="1" applyBorder="1" applyAlignment="1">
      <alignment horizontal="center" vertical="center"/>
    </xf>
    <xf numFmtId="169" fontId="7" fillId="0" borderId="13" xfId="10" applyNumberFormat="1" applyFont="1" applyBorder="1" applyAlignment="1">
      <alignment horizontal="right" vertical="center" wrapText="1"/>
    </xf>
    <xf numFmtId="169" fontId="7" fillId="0" borderId="14" xfId="10" applyNumberFormat="1" applyFont="1" applyBorder="1" applyAlignment="1">
      <alignment horizontal="right" vertical="center" wrapText="1"/>
    </xf>
    <xf numFmtId="168" fontId="7" fillId="0" borderId="14" xfId="10" applyNumberFormat="1" applyFont="1" applyBorder="1" applyAlignment="1">
      <alignment horizontal="right" vertical="center" wrapText="1"/>
    </xf>
    <xf numFmtId="169" fontId="7" fillId="0" borderId="15" xfId="10" applyNumberFormat="1" applyFont="1" applyBorder="1" applyAlignment="1" applyProtection="1">
      <alignment horizontal="right" vertical="center" wrapText="1"/>
      <protection locked="0"/>
    </xf>
    <xf numFmtId="169" fontId="7" fillId="0" borderId="16" xfId="10" applyNumberFormat="1" applyFont="1" applyBorder="1" applyAlignment="1" applyProtection="1">
      <alignment horizontal="center" vertical="center" wrapText="1"/>
      <protection locked="0"/>
    </xf>
    <xf numFmtId="168" fontId="7" fillId="0" borderId="16" xfId="10" applyNumberFormat="1" applyFont="1" applyBorder="1" applyAlignment="1" applyProtection="1">
      <alignment horizontal="right" vertical="center" wrapText="1"/>
      <protection locked="0"/>
    </xf>
    <xf numFmtId="0" fontId="7" fillId="0" borderId="17" xfId="10" applyFont="1" applyBorder="1" applyAlignment="1">
      <alignment horizontal="justify" vertical="center" wrapText="1"/>
    </xf>
    <xf numFmtId="0" fontId="7" fillId="0" borderId="18" xfId="10" applyFont="1" applyBorder="1"/>
    <xf numFmtId="0" fontId="7" fillId="0" borderId="14" xfId="10" applyFont="1" applyBorder="1"/>
    <xf numFmtId="0" fontId="7" fillId="0" borderId="12" xfId="10" applyFont="1" applyBorder="1"/>
    <xf numFmtId="169" fontId="7" fillId="7" borderId="19" xfId="10" applyNumberFormat="1" applyFont="1" applyFill="1" applyBorder="1" applyAlignment="1">
      <alignment horizontal="right" vertical="center" wrapText="1"/>
    </xf>
    <xf numFmtId="169" fontId="7" fillId="7" borderId="20" xfId="10" applyNumberFormat="1" applyFont="1" applyFill="1" applyBorder="1" applyAlignment="1">
      <alignment horizontal="right" vertical="center" wrapText="1"/>
    </xf>
    <xf numFmtId="168" fontId="7" fillId="7" borderId="20" xfId="10" applyNumberFormat="1" applyFont="1" applyFill="1" applyBorder="1" applyAlignment="1">
      <alignment horizontal="right" vertical="center" wrapText="1"/>
    </xf>
    <xf numFmtId="169" fontId="7" fillId="7" borderId="21" xfId="10" applyNumberFormat="1" applyFont="1" applyFill="1" applyBorder="1" applyAlignment="1">
      <alignment horizontal="right" vertical="center" wrapText="1"/>
    </xf>
    <xf numFmtId="169" fontId="7" fillId="7" borderId="20" xfId="10" applyNumberFormat="1" applyFont="1" applyFill="1" applyBorder="1" applyAlignment="1" applyProtection="1">
      <alignment horizontal="center" vertical="center" wrapText="1"/>
    </xf>
    <xf numFmtId="168" fontId="7" fillId="7" borderId="22" xfId="10" applyNumberFormat="1" applyFont="1" applyFill="1" applyBorder="1" applyAlignment="1">
      <alignment horizontal="right" vertical="center" wrapText="1"/>
    </xf>
    <xf numFmtId="168" fontId="7" fillId="7" borderId="23" xfId="10" applyNumberFormat="1" applyFont="1" applyFill="1" applyBorder="1" applyAlignment="1">
      <alignment horizontal="right" vertical="center" wrapText="1"/>
    </xf>
    <xf numFmtId="3" fontId="7" fillId="7" borderId="22" xfId="10" applyNumberFormat="1" applyFont="1" applyFill="1" applyBorder="1" applyAlignment="1">
      <alignment horizontal="right" vertical="center" wrapText="1"/>
    </xf>
    <xf numFmtId="0" fontId="11" fillId="0" borderId="1" xfId="0" applyFont="1" applyFill="1" applyBorder="1" applyAlignment="1" applyProtection="1">
      <alignment horizontal="left" vertical="center" wrapText="1"/>
    </xf>
    <xf numFmtId="0" fontId="32" fillId="0" borderId="0" xfId="0" applyFont="1" applyBorder="1" applyAlignment="1">
      <alignment horizontal="center" vertical="center" wrapText="1"/>
    </xf>
    <xf numFmtId="0" fontId="3" fillId="0" borderId="0" xfId="10" applyFont="1" applyAlignment="1">
      <alignment wrapText="1"/>
    </xf>
    <xf numFmtId="0" fontId="3" fillId="0" borderId="0" xfId="10" applyFont="1"/>
    <xf numFmtId="0" fontId="28" fillId="0" borderId="0" xfId="0" applyFont="1" applyBorder="1" applyAlignment="1">
      <alignment horizontal="center" vertical="center" wrapText="1"/>
    </xf>
    <xf numFmtId="0" fontId="3" fillId="0" borderId="1" xfId="11" applyBorder="1" applyAlignment="1">
      <alignment vertical="center"/>
    </xf>
    <xf numFmtId="0" fontId="6" fillId="6" borderId="1" xfId="11" applyFont="1" applyFill="1" applyBorder="1" applyAlignment="1">
      <alignment horizontal="center" vertical="center"/>
    </xf>
    <xf numFmtId="0" fontId="3" fillId="0" borderId="0" xfId="11"/>
    <xf numFmtId="0" fontId="6" fillId="6" borderId="1" xfId="11" applyFont="1" applyFill="1" applyBorder="1" applyAlignment="1">
      <alignment horizontal="center" wrapText="1"/>
    </xf>
    <xf numFmtId="0" fontId="3" fillId="0" borderId="1" xfId="11" applyBorder="1" applyAlignment="1">
      <alignment wrapText="1"/>
    </xf>
    <xf numFmtId="0" fontId="10" fillId="3" borderId="24" xfId="13" applyFont="1" applyFill="1" applyBorder="1" applyAlignment="1">
      <alignment horizontal="center" vertical="center"/>
    </xf>
    <xf numFmtId="0" fontId="10" fillId="3" borderId="25" xfId="13" applyFont="1" applyFill="1" applyBorder="1" applyAlignment="1">
      <alignment horizontal="center" vertical="center"/>
    </xf>
    <xf numFmtId="0" fontId="10" fillId="3" borderId="26" xfId="13" applyFont="1" applyFill="1" applyBorder="1" applyAlignment="1">
      <alignment horizontal="center" vertical="center"/>
    </xf>
    <xf numFmtId="0" fontId="6" fillId="6" borderId="1" xfId="11" applyFont="1" applyFill="1" applyBorder="1" applyAlignment="1">
      <alignment horizontal="center" vertical="center" wrapText="1"/>
    </xf>
    <xf numFmtId="0" fontId="3" fillId="0" borderId="1" xfId="11" applyBorder="1"/>
    <xf numFmtId="3" fontId="6" fillId="0" borderId="1" xfId="11" applyNumberFormat="1" applyFont="1" applyFill="1" applyBorder="1" applyAlignment="1">
      <alignment horizontal="right"/>
    </xf>
    <xf numFmtId="0" fontId="10" fillId="3" borderId="27" xfId="13" applyFont="1" applyFill="1" applyBorder="1" applyAlignment="1">
      <alignment horizontal="center" vertical="center" wrapText="1"/>
    </xf>
    <xf numFmtId="0" fontId="10" fillId="3" borderId="28" xfId="13" applyFont="1" applyFill="1" applyBorder="1" applyAlignment="1">
      <alignment horizontal="center" vertical="center" wrapText="1"/>
    </xf>
    <xf numFmtId="0" fontId="10" fillId="3" borderId="29" xfId="13" applyFont="1" applyFill="1" applyBorder="1" applyAlignment="1">
      <alignment horizontal="center" vertical="center" wrapText="1"/>
    </xf>
    <xf numFmtId="0" fontId="6" fillId="0" borderId="1" xfId="11" applyFont="1" applyFill="1" applyBorder="1" applyAlignment="1">
      <alignment horizontal="center"/>
    </xf>
    <xf numFmtId="0" fontId="6" fillId="4" borderId="30" xfId="13" applyFont="1" applyFill="1" applyBorder="1"/>
    <xf numFmtId="0" fontId="7" fillId="4" borderId="31" xfId="13" applyFont="1" applyFill="1" applyBorder="1" applyAlignment="1">
      <alignment horizontal="center"/>
    </xf>
    <xf numFmtId="0" fontId="7" fillId="4" borderId="0" xfId="13" applyFont="1" applyFill="1" applyBorder="1" applyAlignment="1">
      <alignment horizontal="center"/>
    </xf>
    <xf numFmtId="0" fontId="7" fillId="4" borderId="32" xfId="13" applyFont="1" applyFill="1" applyBorder="1" applyAlignment="1">
      <alignment horizontal="center"/>
    </xf>
    <xf numFmtId="3" fontId="7" fillId="0" borderId="1" xfId="11" applyNumberFormat="1" applyFont="1" applyFill="1" applyBorder="1" applyAlignment="1"/>
    <xf numFmtId="0" fontId="7" fillId="0" borderId="33" xfId="13" applyFont="1" applyFill="1" applyBorder="1" applyAlignment="1">
      <alignment horizontal="center"/>
    </xf>
    <xf numFmtId="3" fontId="7" fillId="0" borderId="27" xfId="13" applyNumberFormat="1" applyFont="1" applyFill="1" applyBorder="1" applyAlignment="1"/>
    <xf numFmtId="3" fontId="7" fillId="0" borderId="28" xfId="13" applyNumberFormat="1" applyFont="1" applyFill="1" applyBorder="1" applyAlignment="1"/>
    <xf numFmtId="3" fontId="7" fillId="0" borderId="29" xfId="13" applyNumberFormat="1" applyFont="1" applyFill="1" applyBorder="1" applyAlignment="1"/>
    <xf numFmtId="0" fontId="7" fillId="0" borderId="34" xfId="13" applyFont="1" applyFill="1" applyBorder="1" applyAlignment="1">
      <alignment horizontal="center"/>
    </xf>
    <xf numFmtId="3" fontId="7" fillId="0" borderId="35" xfId="13" applyNumberFormat="1" applyFont="1" applyFill="1" applyBorder="1" applyAlignment="1"/>
    <xf numFmtId="3" fontId="7" fillId="0" borderId="36" xfId="13" applyNumberFormat="1" applyFont="1" applyFill="1" applyBorder="1" applyAlignment="1"/>
    <xf numFmtId="3" fontId="7" fillId="0" borderId="37" xfId="13" applyNumberFormat="1" applyFont="1" applyFill="1" applyBorder="1" applyAlignment="1"/>
    <xf numFmtId="3" fontId="3" fillId="0" borderId="1" xfId="11" applyNumberFormat="1" applyBorder="1"/>
    <xf numFmtId="0" fontId="3" fillId="0" borderId="0" xfId="14" applyFont="1"/>
    <xf numFmtId="0" fontId="3" fillId="0" borderId="1" xfId="14" applyFont="1" applyBorder="1" applyAlignment="1">
      <alignment vertical="center"/>
    </xf>
    <xf numFmtId="0" fontId="3" fillId="0" borderId="0" xfId="14" applyFont="1" applyAlignment="1">
      <alignment vertical="center"/>
    </xf>
    <xf numFmtId="0" fontId="3" fillId="0" borderId="0" xfId="14" applyFont="1" applyBorder="1" applyAlignment="1">
      <alignment horizontal="center" vertical="center"/>
    </xf>
    <xf numFmtId="3" fontId="3" fillId="0" borderId="1" xfId="11" applyNumberFormat="1" applyFont="1" applyFill="1" applyBorder="1" applyAlignment="1"/>
    <xf numFmtId="0" fontId="3" fillId="0" borderId="0" xfId="11" applyFont="1"/>
    <xf numFmtId="0" fontId="12" fillId="3" borderId="24" xfId="13" applyFont="1" applyFill="1" applyBorder="1" applyAlignment="1">
      <alignment horizontal="centerContinuous" vertical="center"/>
    </xf>
    <xf numFmtId="0" fontId="12" fillId="3" borderId="25" xfId="13" applyFont="1" applyFill="1" applyBorder="1" applyAlignment="1">
      <alignment horizontal="centerContinuous" vertical="center"/>
    </xf>
    <xf numFmtId="0" fontId="12" fillId="3" borderId="26" xfId="13" applyFont="1" applyFill="1" applyBorder="1" applyAlignment="1">
      <alignment horizontal="centerContinuous" vertical="center"/>
    </xf>
    <xf numFmtId="0" fontId="3" fillId="0" borderId="0" xfId="14" applyFont="1" applyAlignment="1">
      <alignment horizontal="center" vertical="center"/>
    </xf>
    <xf numFmtId="0" fontId="12" fillId="3" borderId="27" xfId="13" applyFont="1" applyFill="1" applyBorder="1" applyAlignment="1">
      <alignment horizontal="center" vertical="center" wrapText="1"/>
    </xf>
    <xf numFmtId="0" fontId="12" fillId="3" borderId="28" xfId="13" applyFont="1" applyFill="1" applyBorder="1" applyAlignment="1">
      <alignment horizontal="center" vertical="center" wrapText="1"/>
    </xf>
    <xf numFmtId="0" fontId="12" fillId="3" borderId="29" xfId="13" applyFont="1" applyFill="1" applyBorder="1" applyAlignment="1">
      <alignment horizontal="center" vertical="center" wrapText="1"/>
    </xf>
    <xf numFmtId="0" fontId="2" fillId="4" borderId="30" xfId="13" applyFont="1" applyFill="1" applyBorder="1"/>
    <xf numFmtId="0" fontId="3" fillId="4" borderId="31" xfId="13" applyFont="1" applyFill="1" applyBorder="1" applyAlignment="1">
      <alignment horizontal="center"/>
    </xf>
    <xf numFmtId="0" fontId="3" fillId="4" borderId="0" xfId="13" applyFont="1" applyFill="1" applyBorder="1" applyAlignment="1">
      <alignment horizontal="center"/>
    </xf>
    <xf numFmtId="0" fontId="3" fillId="4" borderId="32" xfId="13" applyFont="1" applyFill="1" applyBorder="1" applyAlignment="1">
      <alignment horizontal="center"/>
    </xf>
    <xf numFmtId="0" fontId="2" fillId="0" borderId="33" xfId="13" applyFont="1" applyFill="1" applyBorder="1" applyAlignment="1">
      <alignment horizontal="center"/>
    </xf>
    <xf numFmtId="3" fontId="2" fillId="0" borderId="27" xfId="13" applyNumberFormat="1" applyFont="1" applyFill="1" applyBorder="1" applyAlignment="1">
      <alignment horizontal="right"/>
    </xf>
    <xf numFmtId="3" fontId="2" fillId="0" borderId="28" xfId="13" applyNumberFormat="1" applyFont="1" applyFill="1" applyBorder="1" applyAlignment="1">
      <alignment horizontal="right"/>
    </xf>
    <xf numFmtId="3" fontId="2" fillId="0" borderId="29" xfId="13" applyNumberFormat="1" applyFont="1" applyFill="1" applyBorder="1" applyAlignment="1">
      <alignment horizontal="right"/>
    </xf>
    <xf numFmtId="0" fontId="3" fillId="0" borderId="33" xfId="13" applyFont="1" applyFill="1" applyBorder="1" applyAlignment="1">
      <alignment horizontal="center"/>
    </xf>
    <xf numFmtId="3" fontId="3" fillId="0" borderId="27" xfId="13" applyNumberFormat="1" applyFont="1" applyFill="1" applyBorder="1" applyAlignment="1"/>
    <xf numFmtId="3" fontId="3" fillId="0" borderId="28" xfId="13" applyNumberFormat="1" applyFont="1" applyFill="1" applyBorder="1" applyAlignment="1"/>
    <xf numFmtId="3" fontId="3" fillId="0" borderId="29" xfId="13" applyNumberFormat="1" applyFont="1" applyFill="1" applyBorder="1" applyAlignment="1"/>
    <xf numFmtId="0" fontId="6" fillId="8" borderId="18" xfId="0" applyFont="1" applyFill="1" applyBorder="1" applyAlignment="1" applyProtection="1">
      <alignment horizontal="center" vertical="center" wrapText="1"/>
    </xf>
    <xf numFmtId="0" fontId="6" fillId="8" borderId="1" xfId="0" applyFont="1" applyFill="1" applyBorder="1" applyAlignment="1" applyProtection="1">
      <alignment horizontal="center" vertical="center" wrapText="1"/>
    </xf>
    <xf numFmtId="0" fontId="11" fillId="8" borderId="1" xfId="10" applyFont="1" applyFill="1" applyBorder="1" applyAlignment="1">
      <alignment horizontal="center" vertical="center" wrapText="1"/>
    </xf>
    <xf numFmtId="169" fontId="7" fillId="0" borderId="38" xfId="10" applyNumberFormat="1" applyFont="1" applyBorder="1" applyAlignment="1">
      <alignment horizontal="right" vertical="center" wrapText="1"/>
    </xf>
    <xf numFmtId="169" fontId="7" fillId="0" borderId="39" xfId="10" applyNumberFormat="1" applyFont="1" applyBorder="1" applyAlignment="1">
      <alignment horizontal="right" vertical="center" wrapText="1"/>
    </xf>
    <xf numFmtId="169" fontId="7" fillId="0" borderId="40" xfId="10" applyNumberFormat="1" applyFont="1" applyBorder="1" applyAlignment="1">
      <alignment horizontal="right" vertical="center" wrapText="1"/>
    </xf>
    <xf numFmtId="169" fontId="7" fillId="7" borderId="41" xfId="10" applyNumberFormat="1" applyFont="1" applyFill="1" applyBorder="1" applyAlignment="1">
      <alignment horizontal="right" vertical="center" wrapText="1"/>
    </xf>
    <xf numFmtId="0" fontId="15" fillId="8" borderId="1" xfId="10" applyFont="1" applyFill="1" applyBorder="1" applyAlignment="1">
      <alignment horizontal="center" vertical="center" wrapText="1"/>
    </xf>
    <xf numFmtId="0" fontId="17" fillId="7" borderId="9" xfId="10" applyFont="1" applyFill="1" applyBorder="1" applyAlignment="1"/>
    <xf numFmtId="0" fontId="17" fillId="7" borderId="39" xfId="10" applyFont="1" applyFill="1" applyBorder="1" applyAlignment="1"/>
    <xf numFmtId="0" fontId="17" fillId="7" borderId="10" xfId="10" applyFont="1" applyFill="1" applyBorder="1" applyAlignment="1"/>
    <xf numFmtId="3" fontId="17" fillId="7" borderId="1" xfId="10" applyNumberFormat="1" applyFont="1" applyFill="1" applyBorder="1" applyAlignment="1">
      <alignment horizontal="right" vertical="center" wrapText="1"/>
    </xf>
    <xf numFmtId="0" fontId="7" fillId="0" borderId="1" xfId="10" applyFont="1" applyBorder="1" applyAlignment="1">
      <alignment horizontal="center" vertical="center"/>
    </xf>
    <xf numFmtId="0" fontId="7" fillId="0" borderId="1" xfId="14" applyFont="1" applyBorder="1" applyAlignment="1">
      <alignment horizontal="center" vertical="center"/>
    </xf>
    <xf numFmtId="0" fontId="6" fillId="8" borderId="10" xfId="0" applyFont="1" applyFill="1" applyBorder="1" applyAlignment="1" applyProtection="1">
      <alignment horizontal="center" vertical="center" wrapText="1"/>
    </xf>
    <xf numFmtId="0" fontId="13" fillId="0" borderId="1" xfId="0" applyFont="1" applyFill="1" applyBorder="1" applyAlignment="1" applyProtection="1">
      <alignment horizontal="justify" vertical="center" wrapText="1"/>
      <protection locked="0"/>
    </xf>
    <xf numFmtId="168" fontId="13" fillId="0"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168" fontId="11" fillId="9" borderId="9" xfId="0" applyNumberFormat="1" applyFont="1" applyFill="1" applyBorder="1" applyAlignment="1" applyProtection="1">
      <alignment vertical="center" wrapText="1"/>
    </xf>
    <xf numFmtId="0" fontId="35" fillId="0" borderId="0" xfId="0" applyFont="1" applyAlignment="1">
      <alignment horizontal="center"/>
    </xf>
    <xf numFmtId="0" fontId="33" fillId="0" borderId="0" xfId="0" applyFont="1"/>
    <xf numFmtId="0" fontId="35" fillId="0" borderId="0" xfId="0" applyFont="1"/>
    <xf numFmtId="0" fontId="6" fillId="10" borderId="1" xfId="12" applyFont="1" applyFill="1" applyBorder="1" applyAlignment="1">
      <alignment vertical="center" wrapText="1"/>
    </xf>
    <xf numFmtId="0" fontId="6" fillId="10" borderId="1" xfId="0" applyFont="1" applyFill="1" applyBorder="1" applyAlignment="1">
      <alignment horizontal="center" vertical="center" wrapText="1"/>
    </xf>
    <xf numFmtId="0" fontId="7" fillId="2" borderId="1" xfId="12" applyFont="1" applyFill="1" applyBorder="1" applyAlignment="1" applyProtection="1">
      <alignment vertical="center" wrapText="1"/>
      <protection locked="0"/>
    </xf>
    <xf numFmtId="0" fontId="13" fillId="9" borderId="1" xfId="0" applyNumberFormat="1" applyFont="1" applyFill="1" applyBorder="1" applyAlignment="1" applyProtection="1">
      <alignment vertical="center" wrapText="1"/>
    </xf>
    <xf numFmtId="10" fontId="7" fillId="2" borderId="1" xfId="15" applyNumberFormat="1" applyFont="1" applyFill="1" applyBorder="1" applyAlignment="1">
      <alignment horizontal="center" vertical="center"/>
    </xf>
    <xf numFmtId="10" fontId="7" fillId="5" borderId="1" xfId="15" applyNumberFormat="1" applyFont="1" applyFill="1" applyBorder="1" applyAlignment="1" applyProtection="1">
      <alignment horizontal="center" vertical="center" wrapText="1"/>
      <protection locked="0"/>
    </xf>
    <xf numFmtId="10" fontId="38" fillId="0" borderId="1" xfId="15" applyNumberFormat="1" applyFont="1" applyBorder="1" applyAlignment="1">
      <alignment horizontal="center" vertical="center" wrapText="1"/>
    </xf>
    <xf numFmtId="10" fontId="37" fillId="0" borderId="1" xfId="15" applyNumberFormat="1" applyFont="1" applyBorder="1" applyAlignment="1">
      <alignment horizontal="center" vertical="center" wrapText="1"/>
    </xf>
    <xf numFmtId="0" fontId="0" fillId="0" borderId="0" xfId="0" applyAlignment="1">
      <alignment horizontal="center"/>
    </xf>
    <xf numFmtId="0" fontId="25" fillId="0" borderId="0" xfId="0" applyFont="1" applyFill="1" applyBorder="1" applyAlignment="1">
      <alignment horizontal="center" vertical="center" wrapText="1"/>
    </xf>
    <xf numFmtId="10" fontId="37" fillId="0" borderId="1" xfId="15" applyNumberFormat="1" applyFont="1" applyFill="1" applyBorder="1" applyAlignment="1" applyProtection="1">
      <alignment horizontal="center" vertical="center" wrapText="1"/>
      <protection locked="0"/>
    </xf>
    <xf numFmtId="14" fontId="7" fillId="2" borderId="1" xfId="12" applyNumberFormat="1" applyFont="1" applyFill="1" applyBorder="1" applyAlignment="1" applyProtection="1">
      <alignment vertical="center" wrapText="1"/>
      <protection locked="0"/>
    </xf>
    <xf numFmtId="0" fontId="0" fillId="0" borderId="1" xfId="0" applyFont="1" applyBorder="1" applyAlignment="1">
      <alignment vertical="center" wrapText="1"/>
    </xf>
    <xf numFmtId="0" fontId="6" fillId="10" borderId="1" xfId="12" applyFont="1" applyFill="1" applyBorder="1" applyAlignment="1">
      <alignment vertical="top" wrapText="1"/>
    </xf>
    <xf numFmtId="10" fontId="29" fillId="0" borderId="1" xfId="15" applyNumberFormat="1" applyFont="1" applyBorder="1" applyAlignment="1">
      <alignment horizontal="center" vertical="center" wrapText="1"/>
    </xf>
    <xf numFmtId="0" fontId="0" fillId="0" borderId="0" xfId="0" applyAlignment="1">
      <alignment horizontal="center" vertical="center"/>
    </xf>
    <xf numFmtId="0" fontId="13" fillId="0" borderId="1" xfId="8" applyFont="1" applyFill="1" applyBorder="1" applyAlignment="1" applyProtection="1">
      <alignment vertical="center" wrapText="1"/>
    </xf>
    <xf numFmtId="9" fontId="13" fillId="0" borderId="1" xfId="0" applyNumberFormat="1" applyFont="1" applyFill="1" applyBorder="1" applyAlignment="1" applyProtection="1">
      <alignment horizontal="center" vertical="center" wrapText="1"/>
    </xf>
    <xf numFmtId="17" fontId="41" fillId="0" borderId="1" xfId="0" applyNumberFormat="1" applyFont="1" applyBorder="1" applyAlignment="1" applyProtection="1">
      <alignment horizontal="center" vertical="center" wrapText="1"/>
      <protection locked="0"/>
    </xf>
    <xf numFmtId="0" fontId="0" fillId="0" borderId="1" xfId="0" applyFont="1" applyBorder="1" applyAlignment="1">
      <alignment wrapText="1"/>
    </xf>
    <xf numFmtId="17" fontId="41" fillId="0" borderId="1" xfId="0" applyNumberFormat="1" applyFont="1" applyFill="1" applyBorder="1" applyAlignment="1" applyProtection="1">
      <alignment horizontal="center" vertical="center" wrapText="1"/>
      <protection locked="0"/>
    </xf>
    <xf numFmtId="9" fontId="39" fillId="11" borderId="1" xfId="15" applyFont="1" applyFill="1" applyBorder="1" applyAlignment="1">
      <alignment horizontal="center" vertical="center" wrapText="1"/>
    </xf>
    <xf numFmtId="0" fontId="25" fillId="10" borderId="1" xfId="0" applyFont="1" applyFill="1" applyBorder="1" applyAlignment="1">
      <alignment horizontal="center" vertical="center" wrapText="1"/>
    </xf>
    <xf numFmtId="0" fontId="25" fillId="11" borderId="18" xfId="0" applyFont="1" applyFill="1" applyBorder="1" applyAlignment="1">
      <alignment horizontal="center" vertical="center" wrapText="1"/>
    </xf>
    <xf numFmtId="0" fontId="25" fillId="10" borderId="1" xfId="0" applyFont="1" applyFill="1" applyBorder="1" applyAlignment="1">
      <alignment vertical="center" wrapText="1"/>
    </xf>
    <xf numFmtId="10" fontId="0" fillId="0" borderId="0" xfId="0" applyNumberFormat="1"/>
    <xf numFmtId="0" fontId="6" fillId="5" borderId="1" xfId="13" applyFont="1" applyFill="1" applyBorder="1" applyAlignment="1">
      <alignment horizontal="center"/>
    </xf>
    <xf numFmtId="3" fontId="6" fillId="5" borderId="1" xfId="8" applyNumberFormat="1" applyFont="1" applyFill="1" applyBorder="1" applyAlignment="1">
      <alignment horizontal="right"/>
    </xf>
    <xf numFmtId="0" fontId="7" fillId="5" borderId="1" xfId="13" applyFont="1" applyFill="1" applyBorder="1" applyAlignment="1">
      <alignment horizontal="center"/>
    </xf>
    <xf numFmtId="3" fontId="7" fillId="5" borderId="1" xfId="8" applyNumberFormat="1" applyFont="1" applyFill="1" applyBorder="1" applyAlignment="1"/>
    <xf numFmtId="0" fontId="0" fillId="0" borderId="1" xfId="0" applyFont="1" applyBorder="1" applyAlignment="1">
      <alignment horizontal="justify" wrapText="1"/>
    </xf>
    <xf numFmtId="2" fontId="39" fillId="11" borderId="1" xfId="15" applyNumberFormat="1" applyFont="1" applyFill="1" applyBorder="1" applyAlignment="1">
      <alignment horizontal="center" vertical="center" wrapText="1"/>
    </xf>
    <xf numFmtId="0" fontId="6" fillId="10" borderId="1" xfId="12" applyFont="1" applyFill="1" applyBorder="1" applyAlignment="1">
      <alignment horizontal="center" vertical="center" wrapText="1"/>
    </xf>
    <xf numFmtId="0" fontId="7" fillId="5" borderId="1" xfId="12" applyFont="1" applyFill="1" applyBorder="1" applyAlignment="1">
      <alignment horizontal="center" vertical="center"/>
    </xf>
    <xf numFmtId="0" fontId="6" fillId="10" borderId="1" xfId="12" applyFont="1" applyFill="1" applyBorder="1" applyAlignment="1">
      <alignment horizontal="left" vertical="center" wrapText="1"/>
    </xf>
    <xf numFmtId="0" fontId="6" fillId="10" borderId="1" xfId="12" applyFont="1" applyFill="1" applyBorder="1" applyAlignment="1">
      <alignment horizontal="center" vertical="center"/>
    </xf>
    <xf numFmtId="0" fontId="6" fillId="10" borderId="1" xfId="12" applyFont="1" applyFill="1" applyBorder="1" applyAlignment="1">
      <alignment horizontal="justify" vertical="center" wrapText="1"/>
    </xf>
    <xf numFmtId="0" fontId="6" fillId="10" borderId="1" xfId="12" applyFont="1" applyFill="1" applyBorder="1" applyAlignment="1" applyProtection="1">
      <alignment horizontal="center" vertical="center" wrapText="1"/>
      <protection locked="0"/>
    </xf>
    <xf numFmtId="0" fontId="6" fillId="10" borderId="1" xfId="12" applyFont="1" applyFill="1" applyBorder="1" applyAlignment="1" applyProtection="1">
      <alignment horizontal="justify" vertical="center" wrapText="1"/>
      <protection locked="0"/>
    </xf>
    <xf numFmtId="14" fontId="7" fillId="0" borderId="1" xfId="12" applyNumberFormat="1" applyFont="1" applyFill="1" applyBorder="1" applyAlignment="1" applyProtection="1">
      <alignment vertical="center" wrapText="1"/>
      <protection locked="0"/>
    </xf>
    <xf numFmtId="0" fontId="2" fillId="6" borderId="1" xfId="11" applyFont="1" applyFill="1" applyBorder="1" applyAlignment="1">
      <alignment horizontal="center" vertical="center"/>
    </xf>
    <xf numFmtId="0" fontId="42" fillId="12" borderId="1" xfId="0" applyFont="1" applyFill="1" applyBorder="1" applyAlignment="1">
      <alignment horizontal="justify" vertical="center" wrapText="1"/>
    </xf>
    <xf numFmtId="0" fontId="42" fillId="0" borderId="1" xfId="0" applyFont="1" applyBorder="1" applyAlignment="1">
      <alignment horizontal="justify" vertical="center" wrapText="1"/>
    </xf>
    <xf numFmtId="0" fontId="0" fillId="0" borderId="1" xfId="0" applyFont="1" applyBorder="1" applyAlignment="1"/>
    <xf numFmtId="17" fontId="0" fillId="0" borderId="1" xfId="0" applyNumberFormat="1" applyFont="1" applyFill="1" applyBorder="1" applyAlignment="1" applyProtection="1">
      <alignment horizontal="center" vertical="center" wrapText="1"/>
      <protection locked="0"/>
    </xf>
    <xf numFmtId="17" fontId="41" fillId="5" borderId="1" xfId="0" applyNumberFormat="1" applyFont="1" applyFill="1" applyBorder="1" applyAlignment="1" applyProtection="1">
      <alignment horizontal="center" vertical="center" wrapText="1"/>
      <protection locked="0"/>
    </xf>
    <xf numFmtId="17" fontId="0" fillId="5" borderId="1" xfId="0" applyNumberFormat="1" applyFont="1" applyFill="1" applyBorder="1" applyAlignment="1" applyProtection="1">
      <alignment horizontal="center" vertical="center" wrapText="1"/>
      <protection locked="0"/>
    </xf>
    <xf numFmtId="17" fontId="23" fillId="0" borderId="1" xfId="15" applyNumberFormat="1" applyFont="1" applyBorder="1" applyAlignment="1">
      <alignment horizontal="center" vertical="center"/>
    </xf>
    <xf numFmtId="17" fontId="23" fillId="5" borderId="1" xfId="15" applyNumberFormat="1" applyFont="1" applyFill="1" applyBorder="1" applyAlignment="1">
      <alignment horizontal="center" vertical="center"/>
    </xf>
    <xf numFmtId="0" fontId="0" fillId="0" borderId="0" xfId="0" applyAlignment="1">
      <alignment vertical="center"/>
    </xf>
    <xf numFmtId="17" fontId="0" fillId="0" borderId="1" xfId="0" applyNumberFormat="1" applyBorder="1" applyAlignment="1">
      <alignment horizontal="center" vertical="center" wrapText="1"/>
    </xf>
    <xf numFmtId="170" fontId="39" fillId="11" borderId="1" xfId="15" applyNumberFormat="1" applyFont="1" applyFill="1" applyBorder="1" applyAlignment="1">
      <alignment horizontal="center" vertical="center" wrapText="1"/>
    </xf>
    <xf numFmtId="0" fontId="0" fillId="0" borderId="0" xfId="0" applyFill="1" applyAlignment="1" applyProtection="1">
      <alignment horizontal="center"/>
    </xf>
    <xf numFmtId="0" fontId="30" fillId="0" borderId="0" xfId="0" applyFont="1" applyProtection="1"/>
    <xf numFmtId="0" fontId="28" fillId="0" borderId="0" xfId="0" applyFont="1" applyProtection="1"/>
    <xf numFmtId="0" fontId="29" fillId="0" borderId="0" xfId="0" applyFont="1" applyProtection="1"/>
    <xf numFmtId="0" fontId="29" fillId="0" borderId="0" xfId="0" applyFont="1" applyFill="1" applyProtection="1"/>
    <xf numFmtId="0" fontId="11" fillId="7" borderId="1" xfId="0" applyFont="1" applyFill="1" applyBorder="1" applyAlignment="1" applyProtection="1">
      <alignment horizontal="center" vertical="center" wrapText="1"/>
    </xf>
    <xf numFmtId="0" fontId="34" fillId="0" borderId="0" xfId="0" applyFont="1" applyProtection="1"/>
    <xf numFmtId="0" fontId="34" fillId="0" borderId="0" xfId="0" applyFont="1" applyAlignment="1" applyProtection="1">
      <alignment horizontal="right" vertical="center"/>
    </xf>
    <xf numFmtId="0" fontId="34" fillId="0" borderId="0" xfId="0" applyFont="1" applyFill="1" applyAlignment="1" applyProtection="1">
      <alignment horizontal="center" vertical="center"/>
    </xf>
    <xf numFmtId="0" fontId="34" fillId="0" borderId="0" xfId="0" applyFont="1" applyFill="1" applyAlignment="1" applyProtection="1">
      <alignment horizontal="right" vertical="center"/>
    </xf>
    <xf numFmtId="0" fontId="29" fillId="0" borderId="0" xfId="0" applyFont="1" applyAlignment="1" applyProtection="1">
      <alignment horizontal="right" vertical="center"/>
    </xf>
    <xf numFmtId="0" fontId="0" fillId="0" borderId="0" xfId="0" applyAlignment="1" applyProtection="1">
      <alignment vertical="center"/>
    </xf>
    <xf numFmtId="168" fontId="34" fillId="5" borderId="1" xfId="15" applyNumberFormat="1" applyFont="1" applyFill="1" applyBorder="1" applyAlignment="1" applyProtection="1">
      <alignment horizontal="center" vertical="center" wrapText="1"/>
    </xf>
    <xf numFmtId="168" fontId="36" fillId="5" borderId="1" xfId="0" applyNumberFormat="1" applyFont="1" applyFill="1" applyBorder="1" applyAlignment="1" applyProtection="1">
      <alignment horizontal="center" vertical="center"/>
    </xf>
    <xf numFmtId="168" fontId="36" fillId="0" borderId="1" xfId="0" applyNumberFormat="1" applyFont="1" applyBorder="1" applyAlignment="1" applyProtection="1">
      <alignment horizontal="center" vertical="center"/>
    </xf>
    <xf numFmtId="0" fontId="37" fillId="0" borderId="1" xfId="15" applyNumberFormat="1" applyFont="1" applyFill="1" applyBorder="1" applyAlignment="1" applyProtection="1">
      <alignment horizontal="center" vertical="center" wrapText="1"/>
      <protection locked="0"/>
    </xf>
    <xf numFmtId="169" fontId="0" fillId="0" borderId="0" xfId="0" applyNumberFormat="1" applyProtection="1"/>
    <xf numFmtId="0" fontId="50" fillId="0" borderId="0" xfId="0" applyFont="1" applyAlignment="1" applyProtection="1">
      <alignment wrapText="1"/>
    </xf>
    <xf numFmtId="2" fontId="34" fillId="5" borderId="1" xfId="15" applyNumberFormat="1" applyFont="1" applyFill="1" applyBorder="1" applyAlignment="1" applyProtection="1">
      <alignment horizontal="center" vertical="center" wrapText="1"/>
    </xf>
    <xf numFmtId="0" fontId="0" fillId="0" borderId="0" xfId="0" applyFill="1" applyAlignment="1" applyProtection="1">
      <alignment horizontal="center" vertical="center"/>
    </xf>
    <xf numFmtId="0" fontId="41" fillId="0" borderId="1" xfId="0" applyFont="1" applyFill="1" applyBorder="1" applyAlignment="1">
      <alignment horizontal="center" vertical="center" wrapText="1"/>
    </xf>
    <xf numFmtId="0" fontId="41" fillId="0" borderId="1" xfId="0" applyFont="1" applyFill="1" applyBorder="1" applyAlignment="1">
      <alignment horizontal="left" vertical="center" wrapText="1"/>
    </xf>
    <xf numFmtId="0" fontId="41" fillId="0" borderId="9" xfId="0" applyFont="1" applyFill="1" applyBorder="1" applyAlignment="1">
      <alignment horizontal="center" vertical="center" wrapText="1"/>
    </xf>
    <xf numFmtId="172" fontId="34" fillId="5" borderId="1" xfId="15" applyNumberFormat="1" applyFont="1" applyFill="1" applyBorder="1" applyAlignment="1" applyProtection="1">
      <alignment horizontal="center" vertical="center" wrapText="1"/>
    </xf>
    <xf numFmtId="168" fontId="36" fillId="5" borderId="1" xfId="15" applyNumberFormat="1" applyFont="1" applyFill="1" applyBorder="1" applyAlignment="1" applyProtection="1">
      <alignment horizontal="center" vertical="center"/>
    </xf>
    <xf numFmtId="0" fontId="23" fillId="5" borderId="1" xfId="15" applyNumberFormat="1" applyFont="1" applyFill="1" applyBorder="1" applyAlignment="1">
      <alignment horizontal="center" vertical="center"/>
    </xf>
    <xf numFmtId="0" fontId="0" fillId="0" borderId="0" xfId="0" applyAlignment="1">
      <alignment horizontal="center" vertical="center" wrapText="1"/>
    </xf>
    <xf numFmtId="0" fontId="39" fillId="11" borderId="1" xfId="4" applyNumberFormat="1" applyFont="1" applyFill="1" applyBorder="1" applyAlignment="1">
      <alignment horizontal="center" vertical="center" wrapText="1"/>
    </xf>
    <xf numFmtId="170" fontId="34" fillId="5" borderId="1" xfId="15" applyNumberFormat="1" applyFont="1" applyFill="1" applyBorder="1" applyAlignment="1" applyProtection="1">
      <alignment horizontal="center" vertical="center" wrapText="1"/>
    </xf>
    <xf numFmtId="0" fontId="0" fillId="5" borderId="0" xfId="0" applyFill="1" applyBorder="1" applyAlignment="1" applyProtection="1">
      <alignment horizontal="center" vertical="center"/>
    </xf>
    <xf numFmtId="0" fontId="0" fillId="5" borderId="0" xfId="0" applyFont="1" applyFill="1" applyBorder="1" applyAlignment="1" applyProtection="1"/>
    <xf numFmtId="0" fontId="40" fillId="5" borderId="0" xfId="0" applyFont="1" applyFill="1" applyBorder="1" applyAlignment="1" applyProtection="1">
      <alignment horizontal="center" vertical="center" wrapText="1"/>
    </xf>
    <xf numFmtId="0" fontId="26" fillId="5" borderId="0" xfId="0" applyFont="1" applyFill="1" applyBorder="1" applyAlignment="1" applyProtection="1">
      <alignment horizontal="center" vertical="center" wrapText="1"/>
    </xf>
    <xf numFmtId="0" fontId="0" fillId="5" borderId="0" xfId="0" applyFill="1" applyBorder="1" applyAlignment="1" applyProtection="1">
      <alignment horizontal="center"/>
    </xf>
    <xf numFmtId="0" fontId="0" fillId="5" borderId="0" xfId="0" applyFill="1" applyAlignment="1" applyProtection="1">
      <alignment horizontal="center" vertical="center"/>
    </xf>
    <xf numFmtId="0" fontId="0" fillId="5" borderId="0" xfId="0" applyFont="1" applyFill="1" applyBorder="1" applyAlignment="1" applyProtection="1">
      <alignment horizontal="center"/>
    </xf>
    <xf numFmtId="0" fontId="40" fillId="5" borderId="0" xfId="0" applyFont="1" applyFill="1" applyBorder="1" applyAlignment="1" applyProtection="1">
      <alignment vertical="center" wrapText="1"/>
    </xf>
    <xf numFmtId="0" fontId="28" fillId="5" borderId="0" xfId="0" applyFont="1" applyFill="1" applyBorder="1" applyAlignment="1" applyProtection="1">
      <alignment horizontal="center" vertical="center" wrapText="1"/>
    </xf>
    <xf numFmtId="0" fontId="0" fillId="5" borderId="0" xfId="0" applyFill="1" applyProtection="1"/>
    <xf numFmtId="0" fontId="29" fillId="5" borderId="0" xfId="0" applyFont="1" applyFill="1" applyBorder="1" applyAlignment="1" applyProtection="1">
      <alignment horizontal="center" vertical="center" wrapText="1"/>
    </xf>
    <xf numFmtId="0" fontId="0" fillId="5" borderId="0" xfId="0" applyFill="1" applyAlignment="1" applyProtection="1">
      <alignment horizontal="center"/>
    </xf>
    <xf numFmtId="0" fontId="34" fillId="0" borderId="0" xfId="0" applyFont="1" applyFill="1" applyProtection="1"/>
    <xf numFmtId="0" fontId="11" fillId="8" borderId="1" xfId="8" applyFont="1" applyFill="1" applyBorder="1" applyAlignment="1" applyProtection="1">
      <alignment horizontal="center" vertical="center" wrapText="1"/>
    </xf>
    <xf numFmtId="10" fontId="11" fillId="8" borderId="1" xfId="8" applyNumberFormat="1" applyFont="1" applyFill="1" applyBorder="1" applyAlignment="1" applyProtection="1">
      <alignment horizontal="center" vertical="center" wrapText="1"/>
    </xf>
    <xf numFmtId="0" fontId="0" fillId="0" borderId="0" xfId="0" applyAlignment="1" applyProtection="1">
      <alignment horizontal="center" vertical="center"/>
    </xf>
    <xf numFmtId="0" fontId="0" fillId="0" borderId="0" xfId="0" applyAlignment="1" applyProtection="1">
      <alignment horizontal="center"/>
    </xf>
    <xf numFmtId="0" fontId="11" fillId="8" borderId="9" xfId="8" applyFont="1" applyFill="1" applyBorder="1" applyAlignment="1" applyProtection="1">
      <alignment vertical="center" wrapText="1"/>
    </xf>
    <xf numFmtId="0" fontId="11" fillId="8" borderId="39" xfId="8" applyFont="1" applyFill="1" applyBorder="1" applyAlignment="1" applyProtection="1">
      <alignment vertical="center" wrapText="1"/>
    </xf>
    <xf numFmtId="9" fontId="34" fillId="5" borderId="1" xfId="15" applyFont="1" applyFill="1" applyBorder="1" applyAlignment="1" applyProtection="1">
      <alignment horizontal="center" vertical="center" wrapText="1"/>
    </xf>
    <xf numFmtId="0" fontId="0" fillId="0" borderId="1" xfId="0" applyFont="1" applyBorder="1" applyAlignment="1">
      <alignment horizontal="center" vertical="center" wrapText="1"/>
    </xf>
    <xf numFmtId="0" fontId="23" fillId="0" borderId="1" xfId="15" applyNumberFormat="1" applyFont="1" applyBorder="1" applyAlignment="1">
      <alignment horizontal="center" vertical="center"/>
    </xf>
    <xf numFmtId="0" fontId="41" fillId="5" borderId="0" xfId="0" applyFont="1" applyFill="1" applyBorder="1" applyAlignment="1" applyProtection="1">
      <alignment horizontal="center"/>
    </xf>
    <xf numFmtId="0" fontId="51" fillId="5" borderId="0" xfId="0" applyFont="1" applyFill="1" applyBorder="1" applyAlignment="1" applyProtection="1">
      <alignment horizontal="center" vertical="center"/>
    </xf>
    <xf numFmtId="0" fontId="48" fillId="5" borderId="0" xfId="0" applyFont="1" applyFill="1" applyAlignment="1" applyProtection="1">
      <alignment horizontal="center"/>
    </xf>
    <xf numFmtId="0" fontId="41" fillId="5" borderId="0" xfId="0" applyFont="1" applyFill="1" applyProtection="1"/>
    <xf numFmtId="0" fontId="41" fillId="5" borderId="0" xfId="0" applyFont="1" applyFill="1" applyAlignment="1" applyProtection="1">
      <alignment horizontal="center"/>
    </xf>
    <xf numFmtId="165" fontId="41" fillId="5" borderId="0" xfId="0" applyNumberFormat="1" applyFont="1" applyFill="1" applyProtection="1"/>
    <xf numFmtId="0" fontId="52" fillId="5" borderId="0" xfId="0" applyFont="1" applyFill="1" applyBorder="1" applyAlignment="1" applyProtection="1">
      <alignment vertical="center" wrapText="1"/>
    </xf>
    <xf numFmtId="0" fontId="52" fillId="5" borderId="0" xfId="0" applyFont="1" applyFill="1" applyBorder="1" applyAlignment="1" applyProtection="1">
      <alignment horizontal="center" vertical="center" wrapText="1"/>
    </xf>
    <xf numFmtId="0" fontId="53" fillId="5" borderId="0" xfId="0" applyFont="1" applyFill="1" applyBorder="1" applyAlignment="1" applyProtection="1">
      <alignment vertical="center"/>
    </xf>
    <xf numFmtId="0" fontId="53" fillId="5" borderId="0" xfId="0" applyFont="1" applyFill="1" applyProtection="1"/>
    <xf numFmtId="42" fontId="41" fillId="5" borderId="0" xfId="19" applyFont="1" applyFill="1" applyAlignment="1" applyProtection="1">
      <alignment vertical="center"/>
    </xf>
    <xf numFmtId="0" fontId="34" fillId="5" borderId="0" xfId="0" applyFont="1" applyFill="1" applyBorder="1" applyProtection="1"/>
    <xf numFmtId="169" fontId="34" fillId="0" borderId="1" xfId="3" applyNumberFormat="1" applyFont="1" applyFill="1" applyBorder="1" applyAlignment="1" applyProtection="1">
      <alignment horizontal="center" vertical="center" wrapText="1"/>
    </xf>
    <xf numFmtId="169" fontId="13" fillId="0" borderId="1" xfId="3" applyNumberFormat="1" applyFont="1" applyFill="1" applyBorder="1" applyAlignment="1" applyProtection="1">
      <alignment horizontal="center" vertical="center"/>
    </xf>
    <xf numFmtId="169" fontId="13" fillId="5" borderId="1" xfId="3" applyNumberFormat="1" applyFont="1" applyFill="1" applyBorder="1" applyAlignment="1" applyProtection="1">
      <alignment horizontal="center" vertical="center"/>
    </xf>
    <xf numFmtId="169" fontId="34" fillId="0" borderId="1" xfId="3" applyNumberFormat="1" applyFont="1" applyFill="1" applyBorder="1" applyAlignment="1" applyProtection="1">
      <alignment horizontal="center" vertical="center" wrapText="1"/>
      <protection locked="0"/>
    </xf>
    <xf numFmtId="169" fontId="34" fillId="5" borderId="1" xfId="3" applyNumberFormat="1" applyFont="1" applyFill="1" applyBorder="1" applyAlignment="1" applyProtection="1">
      <alignment horizontal="center" vertical="center" wrapText="1"/>
    </xf>
    <xf numFmtId="169" fontId="36" fillId="24" borderId="1" xfId="0" applyNumberFormat="1" applyFont="1" applyFill="1" applyBorder="1" applyAlignment="1" applyProtection="1">
      <alignment horizontal="center" vertical="center" wrapText="1"/>
    </xf>
    <xf numFmtId="169" fontId="36" fillId="7" borderId="1" xfId="15" applyNumberFormat="1" applyFont="1" applyFill="1" applyBorder="1" applyAlignment="1" applyProtection="1">
      <alignment horizontal="center" vertical="center" wrapText="1"/>
    </xf>
    <xf numFmtId="169" fontId="36" fillId="24" borderId="1" xfId="4" applyNumberFormat="1" applyFont="1" applyFill="1" applyBorder="1" applyAlignment="1" applyProtection="1">
      <alignment horizontal="center" vertical="center" wrapText="1"/>
    </xf>
    <xf numFmtId="168" fontId="34" fillId="0" borderId="1" xfId="15" applyNumberFormat="1" applyFont="1" applyFill="1" applyBorder="1" applyAlignment="1" applyProtection="1">
      <alignment horizontal="center" vertical="center" wrapText="1"/>
    </xf>
    <xf numFmtId="168" fontId="34" fillId="0" borderId="1" xfId="15" applyNumberFormat="1" applyFont="1" applyBorder="1" applyAlignment="1" applyProtection="1">
      <alignment horizontal="center" vertical="center" wrapText="1"/>
    </xf>
    <xf numFmtId="168" fontId="36" fillId="7" borderId="1" xfId="0" applyNumberFormat="1" applyFont="1" applyFill="1" applyBorder="1" applyAlignment="1" applyProtection="1">
      <alignment horizontal="center" vertical="center"/>
    </xf>
    <xf numFmtId="170" fontId="34" fillId="0" borderId="1" xfId="15" applyNumberFormat="1" applyFont="1" applyBorder="1" applyAlignment="1" applyProtection="1">
      <alignment horizontal="center" vertical="center" wrapText="1"/>
    </xf>
    <xf numFmtId="0" fontId="49" fillId="20" borderId="62" xfId="0" applyFont="1" applyFill="1" applyBorder="1" applyAlignment="1" applyProtection="1">
      <alignment horizontal="center" vertical="center" wrapText="1"/>
    </xf>
    <xf numFmtId="0" fontId="49" fillId="22" borderId="62" xfId="0" applyFont="1" applyFill="1" applyBorder="1" applyAlignment="1" applyProtection="1">
      <alignment horizontal="center" vertical="center" wrapText="1"/>
    </xf>
    <xf numFmtId="169" fontId="49" fillId="26" borderId="62" xfId="0" applyNumberFormat="1" applyFont="1" applyFill="1" applyBorder="1" applyAlignment="1" applyProtection="1">
      <alignment horizontal="center" vertical="center" wrapText="1"/>
    </xf>
    <xf numFmtId="0" fontId="49" fillId="23" borderId="62" xfId="0" applyFont="1" applyFill="1" applyBorder="1" applyAlignment="1" applyProtection="1">
      <alignment horizontal="center" vertical="center" wrapText="1"/>
    </xf>
    <xf numFmtId="168" fontId="49" fillId="26" borderId="62" xfId="15" applyNumberFormat="1" applyFont="1" applyFill="1" applyBorder="1" applyAlignment="1" applyProtection="1">
      <alignment horizontal="center" vertical="center" wrapText="1"/>
    </xf>
    <xf numFmtId="170" fontId="49" fillId="26" borderId="62" xfId="15" applyNumberFormat="1" applyFont="1" applyFill="1" applyBorder="1" applyAlignment="1" applyProtection="1">
      <alignment horizontal="center" vertical="center" wrapText="1"/>
    </xf>
    <xf numFmtId="170" fontId="34" fillId="5" borderId="1" xfId="15" applyNumberFormat="1" applyFont="1" applyFill="1" applyBorder="1" applyAlignment="1" applyProtection="1">
      <alignment horizontal="center" vertical="center" wrapText="1"/>
      <protection locked="0"/>
    </xf>
    <xf numFmtId="168" fontId="34" fillId="5" borderId="1" xfId="15" applyNumberFormat="1" applyFont="1" applyFill="1" applyBorder="1" applyAlignment="1" applyProtection="1">
      <alignment horizontal="center" vertical="center" wrapText="1"/>
      <protection locked="0"/>
    </xf>
    <xf numFmtId="0" fontId="3" fillId="5" borderId="0" xfId="0" applyFont="1" applyFill="1" applyProtection="1"/>
    <xf numFmtId="0" fontId="7" fillId="5" borderId="0" xfId="0" applyFont="1" applyFill="1" applyBorder="1" applyAlignment="1" applyProtection="1">
      <alignment vertical="top" wrapText="1"/>
    </xf>
    <xf numFmtId="0" fontId="7" fillId="5" borderId="0" xfId="0" applyFont="1" applyFill="1" applyBorder="1" applyAlignment="1" applyProtection="1">
      <alignment horizontal="center" vertical="center" wrapText="1"/>
    </xf>
    <xf numFmtId="0" fontId="30" fillId="5" borderId="0" xfId="0" applyFont="1" applyFill="1" applyProtection="1"/>
    <xf numFmtId="10" fontId="13" fillId="0" borderId="1" xfId="0" applyNumberFormat="1" applyFont="1" applyFill="1" applyBorder="1" applyAlignment="1" applyProtection="1">
      <alignment vertical="center" wrapText="1"/>
    </xf>
    <xf numFmtId="10" fontId="13" fillId="0" borderId="1" xfId="0" applyNumberFormat="1" applyFont="1" applyFill="1" applyBorder="1" applyAlignment="1" applyProtection="1">
      <alignment horizontal="center" vertical="center" wrapText="1"/>
    </xf>
    <xf numFmtId="0" fontId="0" fillId="5" borderId="0" xfId="0" applyFill="1" applyAlignment="1">
      <alignment horizontal="center"/>
    </xf>
    <xf numFmtId="0" fontId="0" fillId="5" borderId="0" xfId="0" applyFill="1"/>
    <xf numFmtId="0" fontId="0" fillId="5" borderId="0" xfId="0" applyFill="1" applyBorder="1"/>
    <xf numFmtId="0" fontId="33" fillId="5" borderId="0" xfId="0" applyFont="1" applyFill="1" applyBorder="1" applyAlignment="1" applyProtection="1">
      <alignment horizontal="center"/>
      <protection locked="0"/>
    </xf>
    <xf numFmtId="0" fontId="35" fillId="5" borderId="0" xfId="0" applyFont="1" applyFill="1" applyBorder="1" applyAlignment="1" applyProtection="1">
      <alignment horizontal="center" vertical="center" wrapText="1"/>
      <protection locked="0"/>
    </xf>
    <xf numFmtId="0" fontId="25" fillId="5" borderId="0" xfId="0" applyFont="1" applyFill="1" applyBorder="1" applyAlignment="1">
      <alignment horizontal="center"/>
    </xf>
    <xf numFmtId="0" fontId="28" fillId="5" borderId="0" xfId="0" applyFont="1" applyFill="1" applyBorder="1" applyAlignment="1" applyProtection="1">
      <alignment vertical="center" wrapText="1"/>
    </xf>
    <xf numFmtId="0" fontId="28" fillId="5" borderId="1" xfId="0" applyFont="1" applyFill="1" applyBorder="1" applyAlignment="1" applyProtection="1">
      <alignment horizontal="justify" vertical="center" wrapText="1"/>
    </xf>
    <xf numFmtId="0" fontId="28" fillId="5" borderId="1" xfId="0" applyFont="1" applyFill="1" applyBorder="1" applyAlignment="1" applyProtection="1">
      <alignment vertical="center" wrapText="1"/>
    </xf>
    <xf numFmtId="17" fontId="0" fillId="0" borderId="1" xfId="0" applyNumberFormat="1" applyFill="1" applyBorder="1" applyAlignment="1" applyProtection="1">
      <alignment horizontal="center" vertical="center" wrapText="1"/>
      <protection locked="0"/>
    </xf>
    <xf numFmtId="0" fontId="33" fillId="0" borderId="0" xfId="0" applyFont="1" applyProtection="1"/>
    <xf numFmtId="0" fontId="6" fillId="10" borderId="1" xfId="12" applyFont="1" applyFill="1" applyBorder="1" applyAlignment="1" applyProtection="1">
      <alignment vertical="center" wrapText="1"/>
    </xf>
    <xf numFmtId="0" fontId="7" fillId="2" borderId="1" xfId="12" applyFont="1" applyFill="1" applyBorder="1" applyAlignment="1" applyProtection="1">
      <alignment vertical="center"/>
    </xf>
    <xf numFmtId="0" fontId="6" fillId="10" borderId="1" xfId="12" applyFont="1" applyFill="1" applyBorder="1" applyAlignment="1" applyProtection="1">
      <alignment vertical="top" wrapText="1"/>
    </xf>
    <xf numFmtId="0" fontId="6" fillId="10" borderId="1" xfId="0" applyFont="1" applyFill="1" applyBorder="1" applyAlignment="1" applyProtection="1">
      <alignment horizontal="center" vertical="center" wrapText="1"/>
    </xf>
    <xf numFmtId="0" fontId="7" fillId="2" borderId="1" xfId="12" applyFont="1" applyFill="1" applyBorder="1" applyAlignment="1" applyProtection="1">
      <alignment vertical="center" wrapText="1"/>
    </xf>
    <xf numFmtId="0" fontId="35" fillId="0" borderId="0" xfId="0" applyFont="1" applyAlignment="1" applyProtection="1">
      <alignment horizontal="center"/>
    </xf>
    <xf numFmtId="0" fontId="35" fillId="0" borderId="0" xfId="0" applyFont="1" applyProtection="1"/>
    <xf numFmtId="10" fontId="7" fillId="2" borderId="1" xfId="15" applyNumberFormat="1" applyFont="1" applyFill="1" applyBorder="1" applyAlignment="1" applyProtection="1">
      <alignment horizontal="center" vertical="center"/>
    </xf>
    <xf numFmtId="10" fontId="7" fillId="5" borderId="1" xfId="15" applyNumberFormat="1" applyFont="1" applyFill="1" applyBorder="1" applyAlignment="1" applyProtection="1">
      <alignment horizontal="center" vertical="center" wrapText="1"/>
    </xf>
    <xf numFmtId="10" fontId="38" fillId="0" borderId="1" xfId="15" applyNumberFormat="1" applyFont="1" applyBorder="1" applyAlignment="1" applyProtection="1">
      <alignment horizontal="center" vertical="center" wrapText="1"/>
    </xf>
    <xf numFmtId="10" fontId="37" fillId="0" borderId="1" xfId="15" applyNumberFormat="1" applyFont="1" applyBorder="1" applyAlignment="1" applyProtection="1">
      <alignment horizontal="center" vertical="center" wrapText="1"/>
    </xf>
    <xf numFmtId="10" fontId="29" fillId="0" borderId="1" xfId="15" applyNumberFormat="1" applyFont="1" applyBorder="1" applyAlignment="1" applyProtection="1">
      <alignment horizontal="center" vertical="center" wrapText="1"/>
    </xf>
    <xf numFmtId="17"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33" fillId="5" borderId="0" xfId="0" applyFont="1" applyFill="1" applyBorder="1" applyAlignment="1" applyProtection="1">
      <alignment horizontal="center"/>
    </xf>
    <xf numFmtId="0" fontId="35" fillId="5" borderId="0" xfId="0" applyFont="1" applyFill="1" applyBorder="1" applyAlignment="1" applyProtection="1">
      <alignment horizontal="center" vertical="center" wrapText="1"/>
    </xf>
    <xf numFmtId="0" fontId="25" fillId="5" borderId="0" xfId="0" applyFont="1" applyFill="1" applyBorder="1" applyAlignment="1" applyProtection="1">
      <alignment horizontal="center"/>
    </xf>
    <xf numFmtId="0" fontId="25" fillId="11" borderId="18" xfId="0" applyFont="1" applyFill="1" applyBorder="1" applyAlignment="1" applyProtection="1">
      <alignment horizontal="center" vertical="center" wrapText="1"/>
    </xf>
    <xf numFmtId="0" fontId="25" fillId="10" borderId="1" xfId="0"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0" xfId="0" applyAlignment="1" applyProtection="1">
      <alignment vertical="top" wrapText="1"/>
    </xf>
    <xf numFmtId="0" fontId="0" fillId="0" borderId="1" xfId="0" applyBorder="1" applyAlignment="1" applyProtection="1">
      <alignment horizontal="left" vertical="center" wrapText="1"/>
    </xf>
    <xf numFmtId="0" fontId="0" fillId="0" borderId="1" xfId="0" applyFill="1" applyBorder="1" applyAlignment="1" applyProtection="1">
      <alignment horizontal="center" vertical="center" wrapText="1"/>
    </xf>
    <xf numFmtId="0" fontId="0" fillId="0" borderId="1" xfId="0" applyFill="1" applyBorder="1" applyAlignment="1" applyProtection="1">
      <alignment vertical="top" wrapText="1"/>
    </xf>
    <xf numFmtId="10" fontId="39" fillId="11" borderId="1" xfId="15" applyNumberFormat="1" applyFont="1" applyFill="1" applyBorder="1" applyAlignment="1" applyProtection="1">
      <alignment horizontal="center" vertical="center" wrapText="1"/>
    </xf>
    <xf numFmtId="9" fontId="39" fillId="11" borderId="1" xfId="15" applyFont="1" applyFill="1" applyBorder="1" applyAlignment="1" applyProtection="1">
      <alignment horizontal="center" vertical="center" wrapText="1"/>
    </xf>
    <xf numFmtId="10" fontId="25" fillId="10" borderId="1" xfId="15" applyNumberFormat="1" applyFont="1" applyFill="1" applyBorder="1" applyAlignment="1" applyProtection="1">
      <alignment horizontal="center" vertical="center" wrapText="1"/>
    </xf>
    <xf numFmtId="0" fontId="25" fillId="10" borderId="1" xfId="0" applyFont="1" applyFill="1" applyBorder="1" applyAlignment="1" applyProtection="1">
      <alignment vertical="center" wrapText="1"/>
    </xf>
    <xf numFmtId="10" fontId="0" fillId="0" borderId="0" xfId="0" applyNumberFormat="1" applyProtection="1"/>
    <xf numFmtId="10" fontId="23" fillId="0" borderId="1" xfId="15"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vertical="top" wrapText="1"/>
    </xf>
    <xf numFmtId="0" fontId="0" fillId="0" borderId="0" xfId="0" applyAlignment="1" applyProtection="1">
      <alignment vertical="center" wrapText="1"/>
    </xf>
    <xf numFmtId="10" fontId="37" fillId="2" borderId="1" xfId="15" applyNumberFormat="1" applyFont="1" applyFill="1" applyBorder="1" applyAlignment="1" applyProtection="1">
      <alignment horizontal="center" vertical="center"/>
      <protection locked="0"/>
    </xf>
    <xf numFmtId="17" fontId="0" fillId="0" borderId="1" xfId="0" applyNumberFormat="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10" fontId="23" fillId="0" borderId="1" xfId="15" applyNumberFormat="1" applyFont="1" applyBorder="1" applyAlignment="1" applyProtection="1">
      <alignment horizontal="center" vertical="center"/>
      <protection locked="0"/>
    </xf>
    <xf numFmtId="10" fontId="23" fillId="0" borderId="1" xfId="15" applyNumberFormat="1" applyFont="1" applyFill="1" applyBorder="1" applyAlignment="1" applyProtection="1">
      <alignment horizontal="center" vertical="center"/>
      <protection locked="0"/>
    </xf>
    <xf numFmtId="0" fontId="7" fillId="2" borderId="1" xfId="15" applyNumberFormat="1" applyFont="1" applyFill="1" applyBorder="1" applyAlignment="1" applyProtection="1">
      <alignment horizontal="center" vertical="center"/>
    </xf>
    <xf numFmtId="0" fontId="7" fillId="5" borderId="1" xfId="15" applyNumberFormat="1" applyFont="1" applyFill="1" applyBorder="1" applyAlignment="1" applyProtection="1">
      <alignment horizontal="center" vertical="center" wrapText="1"/>
    </xf>
    <xf numFmtId="168" fontId="38" fillId="0" borderId="1" xfId="15" applyNumberFormat="1" applyFont="1" applyBorder="1" applyAlignment="1" applyProtection="1">
      <alignment horizontal="center" vertical="center" wrapText="1"/>
    </xf>
    <xf numFmtId="168" fontId="37" fillId="0" borderId="1" xfId="15" applyNumberFormat="1" applyFont="1" applyBorder="1" applyAlignment="1" applyProtection="1">
      <alignment horizontal="center" vertical="center" wrapText="1"/>
    </xf>
    <xf numFmtId="168" fontId="29" fillId="0" borderId="1" xfId="15" applyNumberFormat="1" applyFont="1" applyBorder="1" applyAlignment="1" applyProtection="1">
      <alignment horizontal="center" vertical="center" wrapText="1"/>
    </xf>
    <xf numFmtId="0" fontId="7" fillId="0" borderId="1" xfId="15" applyNumberFormat="1" applyFont="1" applyFill="1" applyBorder="1" applyAlignment="1" applyProtection="1">
      <alignment horizontal="center" vertical="center"/>
    </xf>
    <xf numFmtId="0" fontId="37" fillId="2" borderId="1" xfId="15" applyNumberFormat="1" applyFont="1" applyFill="1" applyBorder="1" applyAlignment="1" applyProtection="1">
      <alignment horizontal="center" vertical="center"/>
      <protection locked="0"/>
    </xf>
    <xf numFmtId="0" fontId="25" fillId="11" borderId="1" xfId="0" applyFont="1" applyFill="1" applyBorder="1" applyAlignment="1">
      <alignment horizontal="center" vertical="center" wrapText="1"/>
    </xf>
    <xf numFmtId="9" fontId="23" fillId="0" borderId="42" xfId="15" applyFont="1" applyFill="1" applyBorder="1" applyAlignment="1" applyProtection="1">
      <alignment horizontal="center" vertical="center"/>
    </xf>
    <xf numFmtId="17" fontId="0" fillId="0" borderId="1" xfId="0" applyNumberFormat="1" applyFont="1" applyBorder="1" applyAlignment="1" applyProtection="1">
      <alignment horizontal="center" vertical="center" wrapText="1"/>
      <protection locked="0"/>
    </xf>
    <xf numFmtId="17" fontId="41" fillId="0" borderId="1" xfId="0" applyNumberFormat="1" applyFont="1" applyBorder="1" applyAlignment="1" applyProtection="1">
      <alignment horizontal="left" vertical="center" wrapText="1"/>
      <protection locked="0"/>
    </xf>
    <xf numFmtId="0" fontId="7" fillId="2" borderId="1" xfId="12" applyFont="1" applyFill="1" applyBorder="1" applyAlignment="1">
      <alignment horizontal="center" vertical="center"/>
    </xf>
    <xf numFmtId="0" fontId="41" fillId="0" borderId="1" xfId="0" applyFont="1" applyBorder="1" applyAlignment="1" applyProtection="1">
      <alignment horizontal="center" vertical="center" wrapText="1"/>
    </xf>
    <xf numFmtId="17" fontId="0" fillId="0" borderId="1" xfId="0" applyNumberFormat="1" applyBorder="1" applyAlignment="1" applyProtection="1">
      <alignment horizontal="left" vertical="center" wrapText="1"/>
      <protection locked="0"/>
    </xf>
    <xf numFmtId="0" fontId="0" fillId="0" borderId="18" xfId="0" applyBorder="1" applyAlignment="1" applyProtection="1">
      <alignment horizontal="center" vertical="center" wrapText="1"/>
    </xf>
    <xf numFmtId="0" fontId="0" fillId="0" borderId="1" xfId="0" applyFont="1" applyBorder="1" applyAlignment="1" applyProtection="1">
      <alignment horizontal="center" vertical="center" wrapText="1"/>
    </xf>
    <xf numFmtId="9" fontId="39" fillId="11" borderId="1" xfId="15" applyFont="1" applyFill="1" applyBorder="1" applyAlignment="1">
      <alignment horizontal="center" vertical="center" wrapText="1"/>
    </xf>
    <xf numFmtId="14" fontId="7" fillId="0" borderId="1" xfId="12" applyNumberFormat="1" applyFont="1" applyFill="1" applyBorder="1" applyAlignment="1" applyProtection="1">
      <alignment horizontal="center" vertical="center" wrapText="1"/>
      <protection locked="0"/>
    </xf>
    <xf numFmtId="9" fontId="7" fillId="5" borderId="1" xfId="15" applyFont="1" applyFill="1" applyBorder="1" applyAlignment="1" applyProtection="1">
      <alignment horizontal="center" vertical="center" wrapText="1"/>
    </xf>
    <xf numFmtId="9" fontId="37" fillId="5" borderId="1" xfId="15" applyFont="1" applyFill="1" applyBorder="1" applyAlignment="1" applyProtection="1">
      <alignment horizontal="center" vertical="center" wrapText="1"/>
      <protection locked="0"/>
    </xf>
    <xf numFmtId="9" fontId="7" fillId="2" borderId="1" xfId="15" applyFont="1" applyFill="1" applyBorder="1" applyAlignment="1" applyProtection="1">
      <alignment horizontal="center" vertical="center"/>
    </xf>
    <xf numFmtId="9" fontId="37" fillId="2" borderId="1" xfId="15" applyFont="1" applyFill="1" applyBorder="1" applyAlignment="1" applyProtection="1">
      <alignment horizontal="center" vertical="center"/>
      <protection locked="0"/>
    </xf>
    <xf numFmtId="0" fontId="55" fillId="25" borderId="0"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 xfId="0" applyFont="1" applyFill="1" applyBorder="1" applyAlignment="1">
      <alignment horizontal="justify" vertical="center" wrapText="1"/>
    </xf>
    <xf numFmtId="9" fontId="41" fillId="0" borderId="1" xfId="15" applyFont="1" applyBorder="1" applyAlignment="1" applyProtection="1">
      <alignment horizontal="center" vertical="center" wrapText="1"/>
      <protection locked="0"/>
    </xf>
    <xf numFmtId="9" fontId="37" fillId="0" borderId="1" xfId="15" applyNumberFormat="1" applyFont="1" applyBorder="1" applyAlignment="1" applyProtection="1">
      <alignment horizontal="center" vertical="center" wrapText="1"/>
    </xf>
    <xf numFmtId="9" fontId="29" fillId="0" borderId="1" xfId="15" applyNumberFormat="1" applyFont="1" applyBorder="1" applyAlignment="1" applyProtection="1">
      <alignment horizontal="center" vertical="center" wrapText="1"/>
    </xf>
    <xf numFmtId="0" fontId="11" fillId="8" borderId="1"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1" xfId="0" applyBorder="1" applyAlignment="1" applyProtection="1">
      <alignment horizontal="center" vertical="center"/>
    </xf>
    <xf numFmtId="17" fontId="41" fillId="0" borderId="1" xfId="0" applyNumberFormat="1" applyFont="1" applyFill="1" applyBorder="1" applyAlignment="1" applyProtection="1">
      <alignment horizontal="left" vertical="center" wrapText="1"/>
      <protection locked="0"/>
    </xf>
    <xf numFmtId="10" fontId="56" fillId="11" borderId="1" xfId="15" applyNumberFormat="1" applyFont="1" applyFill="1" applyBorder="1" applyAlignment="1" applyProtection="1">
      <alignment horizontal="center" vertical="center" wrapText="1"/>
    </xf>
    <xf numFmtId="10" fontId="37" fillId="5" borderId="1" xfId="15" applyNumberFormat="1" applyFont="1" applyFill="1" applyBorder="1" applyAlignment="1" applyProtection="1">
      <alignment horizontal="center" vertical="center"/>
      <protection locked="0"/>
    </xf>
    <xf numFmtId="0" fontId="0" fillId="0" borderId="1" xfId="0" applyFill="1" applyBorder="1" applyAlignment="1" applyProtection="1">
      <alignment horizontal="center" vertical="center" wrapText="1"/>
      <protection locked="0"/>
    </xf>
    <xf numFmtId="0" fontId="33" fillId="5" borderId="0" xfId="0" applyFont="1" applyFill="1" applyProtection="1"/>
    <xf numFmtId="170" fontId="49" fillId="21" borderId="62" xfId="0" applyNumberFormat="1" applyFont="1" applyFill="1" applyBorder="1" applyAlignment="1" applyProtection="1">
      <alignment horizontal="center" vertical="center" wrapText="1"/>
    </xf>
    <xf numFmtId="169" fontId="41" fillId="0" borderId="1" xfId="18" applyNumberFormat="1" applyFont="1" applyFill="1" applyBorder="1" applyAlignment="1" applyProtection="1">
      <alignment horizontal="center" vertical="center"/>
    </xf>
    <xf numFmtId="169" fontId="49" fillId="21" borderId="62" xfId="0" applyNumberFormat="1" applyFont="1" applyFill="1" applyBorder="1" applyAlignment="1" applyProtection="1">
      <alignment horizontal="center" vertical="center" wrapText="1"/>
    </xf>
    <xf numFmtId="168" fontId="49" fillId="21" borderId="62" xfId="0" applyNumberFormat="1" applyFont="1" applyFill="1" applyBorder="1" applyAlignment="1" applyProtection="1">
      <alignment horizontal="center" vertical="center" wrapText="1"/>
    </xf>
    <xf numFmtId="169" fontId="36" fillId="7" borderId="1" xfId="3" applyNumberFormat="1"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10" fontId="39" fillId="11" borderId="1" xfId="15" applyNumberFormat="1" applyFont="1" applyFill="1" applyBorder="1" applyAlignment="1">
      <alignment horizontal="center" vertical="center" wrapText="1"/>
    </xf>
    <xf numFmtId="10" fontId="25" fillId="10" borderId="1" xfId="15" applyNumberFormat="1" applyFont="1" applyFill="1" applyBorder="1" applyAlignment="1">
      <alignment horizontal="center" vertical="center" wrapText="1"/>
    </xf>
    <xf numFmtId="0" fontId="0" fillId="0" borderId="1" xfId="0"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10" fontId="23" fillId="0" borderId="18" xfId="15" applyNumberFormat="1" applyFont="1" applyBorder="1" applyAlignment="1" applyProtection="1">
      <alignment horizontal="center" vertical="center" wrapText="1"/>
    </xf>
    <xf numFmtId="0" fontId="0" fillId="0" borderId="18" xfId="0" applyFont="1" applyBorder="1" applyAlignment="1" applyProtection="1">
      <alignment horizontal="left" vertical="center" wrapText="1"/>
    </xf>
    <xf numFmtId="9" fontId="39" fillId="11" borderId="1" xfId="15" applyFont="1" applyFill="1" applyBorder="1" applyAlignment="1">
      <alignment horizontal="center" vertical="center" wrapText="1"/>
    </xf>
    <xf numFmtId="0" fontId="11" fillId="8" borderId="1"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9" fontId="39" fillId="11" borderId="1" xfId="15" applyFont="1" applyFill="1" applyBorder="1" applyAlignment="1">
      <alignment horizontal="center" vertical="center" wrapText="1"/>
    </xf>
    <xf numFmtId="0" fontId="0" fillId="0" borderId="0" xfId="0" applyAlignment="1" applyProtection="1"/>
    <xf numFmtId="0" fontId="28" fillId="5"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9" fontId="0" fillId="0" borderId="0" xfId="15" applyFont="1" applyAlignment="1" applyProtection="1"/>
    <xf numFmtId="0" fontId="0" fillId="0" borderId="1" xfId="0" applyFont="1" applyBorder="1" applyAlignment="1" applyProtection="1">
      <alignment horizontal="center" vertical="center"/>
    </xf>
    <xf numFmtId="10" fontId="23" fillId="0" borderId="1" xfId="15" applyNumberFormat="1" applyFont="1" applyBorder="1" applyAlignment="1">
      <alignment horizontal="center" vertical="center"/>
    </xf>
    <xf numFmtId="17" fontId="41" fillId="0" borderId="1" xfId="0" applyNumberFormat="1" applyFont="1" applyBorder="1" applyAlignment="1" applyProtection="1">
      <alignment horizontal="center" vertical="center"/>
      <protection locked="0"/>
    </xf>
    <xf numFmtId="10" fontId="23" fillId="0" borderId="18" xfId="15" applyNumberFormat="1" applyFont="1" applyBorder="1" applyAlignment="1">
      <alignment horizontal="center" vertical="center"/>
    </xf>
    <xf numFmtId="17" fontId="41" fillId="0" borderId="18" xfId="0" applyNumberFormat="1" applyFont="1" applyBorder="1" applyAlignment="1" applyProtection="1">
      <alignment horizontal="center" vertical="center"/>
      <protection locked="0"/>
    </xf>
    <xf numFmtId="0" fontId="0" fillId="0" borderId="0" xfId="0" applyAlignment="1" applyProtection="1">
      <alignment wrapText="1"/>
    </xf>
    <xf numFmtId="0" fontId="33" fillId="5" borderId="0" xfId="0" applyFont="1" applyFill="1" applyBorder="1" applyAlignment="1" applyProtection="1">
      <alignment horizontal="center" wrapText="1"/>
    </xf>
    <xf numFmtId="0" fontId="25" fillId="5" borderId="0" xfId="0" applyFont="1" applyFill="1" applyBorder="1" applyAlignment="1" applyProtection="1">
      <alignment horizontal="center" wrapText="1"/>
    </xf>
    <xf numFmtId="0" fontId="0" fillId="5" borderId="0" xfId="0" applyFill="1" applyAlignment="1" applyProtection="1">
      <alignment wrapText="1"/>
    </xf>
    <xf numFmtId="0" fontId="0" fillId="5" borderId="0" xfId="0" applyFill="1" applyAlignment="1" applyProtection="1">
      <alignment horizontal="center" wrapText="1"/>
    </xf>
    <xf numFmtId="10" fontId="23" fillId="0" borderId="1" xfId="15" applyNumberFormat="1" applyFont="1" applyBorder="1" applyAlignment="1" applyProtection="1">
      <alignment horizontal="center" vertical="center" wrapText="1"/>
      <protection locked="0"/>
    </xf>
    <xf numFmtId="10" fontId="0" fillId="0" borderId="0" xfId="15" applyNumberFormat="1" applyFont="1" applyAlignment="1" applyProtection="1">
      <alignment vertical="center" wrapText="1"/>
    </xf>
    <xf numFmtId="10" fontId="0" fillId="0" borderId="1" xfId="15" applyNumberFormat="1" applyFont="1" applyBorder="1" applyAlignment="1" applyProtection="1">
      <alignment horizontal="center" vertical="center" wrapText="1"/>
      <protection locked="0"/>
    </xf>
    <xf numFmtId="0" fontId="0" fillId="0" borderId="0" xfId="0" applyAlignment="1" applyProtection="1">
      <alignment horizontal="center" wrapText="1"/>
    </xf>
    <xf numFmtId="168" fontId="0" fillId="0" borderId="0" xfId="15" applyNumberFormat="1" applyFont="1" applyAlignment="1" applyProtection="1">
      <alignment wrapText="1"/>
    </xf>
    <xf numFmtId="0" fontId="43" fillId="15" borderId="9" xfId="0" applyFont="1" applyFill="1" applyBorder="1" applyAlignment="1" applyProtection="1">
      <alignment wrapText="1"/>
    </xf>
    <xf numFmtId="0" fontId="43" fillId="15" borderId="39" xfId="0" applyFont="1" applyFill="1" applyBorder="1" applyAlignment="1" applyProtection="1">
      <alignment wrapText="1"/>
    </xf>
    <xf numFmtId="0" fontId="43" fillId="15" borderId="10" xfId="0" applyFont="1" applyFill="1" applyBorder="1" applyAlignment="1" applyProtection="1">
      <alignment wrapText="1"/>
    </xf>
    <xf numFmtId="0" fontId="24" fillId="16" borderId="47" xfId="0" applyFont="1" applyFill="1" applyBorder="1" applyAlignment="1" applyProtection="1">
      <alignment wrapText="1"/>
    </xf>
    <xf numFmtId="0" fontId="24" fillId="16" borderId="0" xfId="0" applyFont="1" applyFill="1" applyBorder="1" applyAlignment="1" applyProtection="1">
      <alignment wrapText="1"/>
    </xf>
    <xf numFmtId="0" fontId="25" fillId="11" borderId="9" xfId="0" applyFont="1" applyFill="1" applyBorder="1" applyAlignment="1" applyProtection="1">
      <alignment vertical="center" wrapText="1"/>
    </xf>
    <xf numFmtId="0" fontId="25" fillId="11" borderId="10" xfId="0" applyFont="1" applyFill="1" applyBorder="1" applyAlignment="1" applyProtection="1">
      <alignment vertical="center" wrapText="1"/>
    </xf>
    <xf numFmtId="9" fontId="39" fillId="11" borderId="10" xfId="15" applyFont="1" applyFill="1" applyBorder="1" applyAlignment="1" applyProtection="1">
      <alignment vertical="center" wrapText="1"/>
    </xf>
    <xf numFmtId="10" fontId="0" fillId="0" borderId="1" xfId="0" applyNumberFormat="1" applyBorder="1" applyAlignment="1" applyProtection="1">
      <alignment horizontal="center" vertical="center"/>
    </xf>
    <xf numFmtId="10" fontId="0" fillId="0" borderId="1" xfId="15" applyNumberFormat="1" applyFont="1" applyBorder="1" applyAlignment="1">
      <alignment horizontal="center" vertical="center" wrapText="1"/>
    </xf>
    <xf numFmtId="9" fontId="0" fillId="0" borderId="0" xfId="15" applyFont="1" applyAlignment="1" applyProtection="1">
      <alignment wrapText="1"/>
    </xf>
    <xf numFmtId="10" fontId="0" fillId="0" borderId="0" xfId="0" applyNumberFormat="1" applyAlignment="1" applyProtection="1">
      <alignment wrapText="1"/>
    </xf>
    <xf numFmtId="17" fontId="41" fillId="5" borderId="1" xfId="0" applyNumberFormat="1" applyFont="1" applyFill="1" applyBorder="1" applyAlignment="1" applyProtection="1">
      <alignment horizontal="left" vertical="center" wrapText="1"/>
      <protection locked="0"/>
    </xf>
    <xf numFmtId="0" fontId="54" fillId="5" borderId="0" xfId="0" applyFont="1" applyFill="1" applyAlignment="1">
      <alignment wrapText="1"/>
    </xf>
    <xf numFmtId="0" fontId="0" fillId="5" borderId="0" xfId="0" applyFill="1" applyAlignment="1">
      <alignment wrapText="1"/>
    </xf>
    <xf numFmtId="0" fontId="33" fillId="5" borderId="0" xfId="0" applyFont="1" applyFill="1" applyBorder="1" applyAlignment="1" applyProtection="1">
      <alignment horizontal="center" wrapText="1"/>
      <protection locked="0"/>
    </xf>
    <xf numFmtId="0" fontId="25" fillId="5" borderId="0" xfId="0" applyFont="1" applyFill="1" applyBorder="1" applyAlignment="1">
      <alignment horizontal="center" wrapText="1"/>
    </xf>
    <xf numFmtId="0" fontId="0" fillId="5" borderId="0" xfId="0" applyFill="1" applyAlignment="1">
      <alignment horizontal="center" wrapText="1"/>
    </xf>
    <xf numFmtId="0" fontId="54" fillId="25" borderId="0" xfId="0" applyFont="1" applyFill="1" applyAlignment="1">
      <alignment wrapText="1"/>
    </xf>
    <xf numFmtId="0" fontId="0" fillId="0" borderId="0" xfId="0" applyAlignment="1">
      <alignment wrapText="1"/>
    </xf>
    <xf numFmtId="0" fontId="0" fillId="0" borderId="18" xfId="0" applyFont="1" applyBorder="1" applyAlignment="1">
      <alignment horizontal="center" vertical="center" wrapText="1"/>
    </xf>
    <xf numFmtId="9" fontId="23" fillId="0" borderId="18" xfId="15" applyFont="1" applyBorder="1" applyAlignment="1">
      <alignment horizontal="center" vertical="center" wrapText="1"/>
    </xf>
    <xf numFmtId="0" fontId="54" fillId="25" borderId="0" xfId="0" applyFont="1" applyFill="1" applyAlignment="1">
      <alignment horizontal="center" vertical="center" wrapText="1"/>
    </xf>
    <xf numFmtId="0" fontId="54" fillId="25" borderId="0" xfId="0" applyFont="1" applyFill="1" applyAlignment="1">
      <alignment horizontal="center" wrapText="1"/>
    </xf>
    <xf numFmtId="0" fontId="0" fillId="0" borderId="0" xfId="0" applyAlignment="1">
      <alignment horizontal="center" wrapText="1"/>
    </xf>
    <xf numFmtId="10" fontId="0" fillId="0" borderId="0" xfId="0" applyNumberFormat="1" applyAlignment="1">
      <alignment wrapText="1"/>
    </xf>
    <xf numFmtId="0" fontId="0" fillId="5" borderId="1" xfId="0" applyFill="1" applyBorder="1" applyAlignment="1" applyProtection="1">
      <alignment vertical="center" wrapText="1"/>
    </xf>
    <xf numFmtId="10" fontId="23" fillId="5" borderId="1" xfId="15" applyNumberFormat="1" applyFont="1" applyFill="1" applyBorder="1" applyAlignment="1" applyProtection="1">
      <alignment horizontal="center" vertical="center" wrapText="1"/>
      <protection locked="0"/>
    </xf>
    <xf numFmtId="0" fontId="0" fillId="5" borderId="1" xfId="0" applyFont="1" applyFill="1" applyBorder="1" applyAlignment="1" applyProtection="1">
      <alignment vertical="center" wrapText="1"/>
      <protection locked="0"/>
    </xf>
    <xf numFmtId="0" fontId="0" fillId="0" borderId="1" xfId="0" applyFont="1" applyFill="1" applyBorder="1" applyAlignment="1" applyProtection="1">
      <alignment horizontal="left" vertical="top" wrapText="1"/>
    </xf>
    <xf numFmtId="0" fontId="0" fillId="0" borderId="1" xfId="0" applyFill="1" applyBorder="1" applyAlignment="1" applyProtection="1">
      <alignment horizontal="left" vertical="top" wrapText="1"/>
    </xf>
    <xf numFmtId="0" fontId="0" fillId="0" borderId="1" xfId="0" applyBorder="1" applyAlignment="1" applyProtection="1">
      <alignment vertical="top" wrapText="1"/>
    </xf>
    <xf numFmtId="17" fontId="0" fillId="0" borderId="1" xfId="0" applyNumberForma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5" borderId="1" xfId="0" applyFill="1" applyBorder="1" applyAlignment="1" applyProtection="1">
      <alignment horizontal="left" vertical="center" wrapText="1"/>
    </xf>
    <xf numFmtId="10" fontId="34" fillId="5" borderId="1" xfId="15" applyNumberFormat="1" applyFont="1" applyFill="1" applyBorder="1" applyAlignment="1" applyProtection="1">
      <alignment horizontal="center" vertical="center" wrapText="1"/>
      <protection locked="0"/>
    </xf>
    <xf numFmtId="10" fontId="49" fillId="26" borderId="62" xfId="15" applyNumberFormat="1" applyFont="1" applyFill="1" applyBorder="1" applyAlignment="1" applyProtection="1">
      <alignment horizontal="center" vertical="center" wrapText="1"/>
    </xf>
    <xf numFmtId="0" fontId="0" fillId="0" borderId="1" xfId="0" applyFont="1" applyBorder="1" applyAlignment="1" applyProtection="1">
      <alignment vertical="top" wrapText="1"/>
    </xf>
    <xf numFmtId="0" fontId="0" fillId="5" borderId="1" xfId="0" applyFont="1" applyFill="1" applyBorder="1" applyAlignment="1" applyProtection="1">
      <alignment vertical="top" wrapText="1"/>
    </xf>
    <xf numFmtId="0" fontId="0" fillId="0" borderId="18" xfId="0" applyFont="1" applyBorder="1" applyAlignment="1" applyProtection="1">
      <alignment vertical="top" wrapText="1"/>
    </xf>
    <xf numFmtId="0" fontId="0" fillId="0" borderId="9" xfId="0" applyBorder="1" applyAlignment="1" applyProtection="1">
      <alignment horizontal="center" vertical="center"/>
    </xf>
    <xf numFmtId="0" fontId="0" fillId="0" borderId="10" xfId="0" applyBorder="1" applyAlignment="1" applyProtection="1">
      <alignment vertical="top" wrapText="1"/>
    </xf>
    <xf numFmtId="17" fontId="0" fillId="5" borderId="18" xfId="0" applyNumberFormat="1" applyFill="1" applyBorder="1" applyAlignment="1" applyProtection="1">
      <alignment vertical="center" wrapText="1"/>
      <protection locked="0"/>
    </xf>
    <xf numFmtId="17" fontId="23" fillId="0" borderId="1" xfId="15" applyNumberFormat="1" applyFont="1" applyBorder="1" applyAlignment="1" applyProtection="1">
      <alignment horizontal="center" vertical="center" wrapText="1"/>
      <protection locked="0"/>
    </xf>
    <xf numFmtId="0" fontId="0" fillId="5" borderId="1" xfId="0" applyFill="1" applyBorder="1" applyAlignment="1" applyProtection="1">
      <alignment horizontal="left" vertical="center" wrapText="1"/>
      <protection locked="0"/>
    </xf>
    <xf numFmtId="10" fontId="34" fillId="5" borderId="1" xfId="15" applyNumberFormat="1" applyFont="1" applyFill="1" applyBorder="1" applyAlignment="1" applyProtection="1">
      <alignment horizontal="center" vertical="center" wrapText="1"/>
    </xf>
    <xf numFmtId="0" fontId="0" fillId="0" borderId="1" xfId="0" applyFont="1" applyBorder="1" applyAlignment="1" applyProtection="1">
      <alignment horizontal="left" vertical="top" wrapText="1"/>
    </xf>
    <xf numFmtId="10" fontId="0" fillId="0" borderId="1" xfId="15" applyNumberFormat="1" applyFont="1" applyBorder="1" applyAlignment="1" applyProtection="1">
      <alignment horizontal="center" vertical="center"/>
      <protection locked="0"/>
    </xf>
    <xf numFmtId="9" fontId="53" fillId="5" borderId="0" xfId="15" applyNumberFormat="1" applyFont="1" applyFill="1" applyProtection="1"/>
    <xf numFmtId="170" fontId="34" fillId="0" borderId="1" xfId="15" applyNumberFormat="1" applyFont="1" applyFill="1" applyBorder="1" applyAlignment="1" applyProtection="1">
      <alignment horizontal="center" vertical="center" wrapText="1"/>
    </xf>
    <xf numFmtId="9" fontId="25" fillId="10" borderId="1" xfId="15" applyNumberFormat="1" applyFont="1" applyFill="1" applyBorder="1" applyAlignment="1">
      <alignment horizontal="center" vertical="center" wrapText="1"/>
    </xf>
    <xf numFmtId="10" fontId="25" fillId="10" borderId="1" xfId="0" applyNumberFormat="1" applyFont="1" applyFill="1" applyBorder="1" applyAlignment="1" applyProtection="1">
      <alignment vertical="center" wrapText="1"/>
    </xf>
    <xf numFmtId="0" fontId="0" fillId="0" borderId="1" xfId="0" applyBorder="1" applyAlignment="1" applyProtection="1">
      <alignment horizontal="center" vertical="center" wrapText="1"/>
    </xf>
    <xf numFmtId="10" fontId="0" fillId="0" borderId="1" xfId="15" applyNumberFormat="1" applyFont="1" applyBorder="1" applyAlignment="1" applyProtection="1">
      <alignment horizontal="center" vertical="center"/>
    </xf>
    <xf numFmtId="0" fontId="23" fillId="0" borderId="1" xfId="15" applyNumberFormat="1" applyFont="1" applyBorder="1" applyAlignment="1">
      <alignment horizontal="center" vertical="center"/>
    </xf>
    <xf numFmtId="0" fontId="0" fillId="5" borderId="1" xfId="0" applyFont="1" applyFill="1" applyBorder="1" applyAlignment="1" applyProtection="1">
      <alignment horizontal="left" vertical="center" wrapText="1"/>
      <protection locked="0"/>
    </xf>
    <xf numFmtId="0" fontId="0" fillId="0" borderId="1" xfId="0" applyBorder="1" applyAlignment="1" applyProtection="1">
      <alignment vertical="center" wrapText="1"/>
    </xf>
    <xf numFmtId="10" fontId="0" fillId="5" borderId="1" xfId="15" applyNumberFormat="1" applyFont="1" applyFill="1" applyBorder="1" applyAlignment="1" applyProtection="1">
      <alignment horizontal="center" vertical="center" wrapText="1"/>
      <protection locked="0"/>
    </xf>
    <xf numFmtId="0" fontId="0" fillId="5" borderId="18" xfId="0" applyFill="1" applyBorder="1" applyAlignment="1" applyProtection="1">
      <alignment vertical="top" wrapText="1"/>
    </xf>
    <xf numFmtId="17" fontId="41" fillId="5" borderId="18" xfId="0" applyNumberFormat="1" applyFont="1" applyFill="1" applyBorder="1" applyAlignment="1" applyProtection="1">
      <alignment horizontal="center" vertical="center" wrapText="1"/>
      <protection locked="0"/>
    </xf>
    <xf numFmtId="10" fontId="23" fillId="5" borderId="18" xfId="15" applyNumberFormat="1" applyFont="1" applyFill="1" applyBorder="1" applyAlignment="1" applyProtection="1">
      <alignment horizontal="center" vertical="center" wrapText="1"/>
      <protection locked="0"/>
    </xf>
    <xf numFmtId="0" fontId="0" fillId="5" borderId="18" xfId="0" applyFont="1" applyFill="1" applyBorder="1" applyAlignment="1" applyProtection="1">
      <alignment vertical="center" wrapText="1"/>
      <protection locked="0"/>
    </xf>
    <xf numFmtId="0" fontId="0" fillId="0" borderId="1" xfId="0" applyBorder="1" applyAlignment="1" applyProtection="1">
      <alignment horizontal="center" vertical="center" wrapText="1"/>
    </xf>
    <xf numFmtId="9" fontId="23" fillId="0" borderId="1" xfId="15" applyNumberFormat="1" applyFont="1" applyBorder="1" applyAlignment="1" applyProtection="1">
      <alignment horizontal="center" vertical="center" wrapText="1"/>
    </xf>
    <xf numFmtId="0" fontId="0" fillId="0" borderId="18" xfId="0" applyBorder="1" applyAlignment="1" applyProtection="1">
      <alignment horizontal="center" vertical="center" wrapText="1"/>
    </xf>
    <xf numFmtId="9" fontId="23" fillId="0" borderId="18" xfId="15" applyNumberFormat="1" applyFont="1" applyBorder="1" applyAlignment="1" applyProtection="1">
      <alignment horizontal="center" vertical="center" wrapText="1"/>
    </xf>
    <xf numFmtId="9" fontId="23" fillId="0" borderId="18" xfId="15" applyFont="1" applyBorder="1" applyAlignment="1" applyProtection="1">
      <alignment horizontal="center" vertical="center"/>
    </xf>
    <xf numFmtId="0" fontId="0" fillId="0" borderId="18" xfId="0" applyFont="1" applyBorder="1" applyAlignment="1" applyProtection="1">
      <alignment horizontal="center" vertical="center"/>
    </xf>
    <xf numFmtId="0" fontId="0" fillId="0" borderId="18" xfId="0" applyFont="1" applyBorder="1" applyAlignment="1" applyProtection="1">
      <alignment horizontal="left" vertical="center" wrapText="1"/>
    </xf>
    <xf numFmtId="0" fontId="0" fillId="5" borderId="18" xfId="0"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2" fontId="34" fillId="0" borderId="1" xfId="15" applyNumberFormat="1" applyFont="1" applyFill="1" applyBorder="1" applyAlignment="1" applyProtection="1">
      <alignment horizontal="center" vertical="center" wrapText="1"/>
    </xf>
    <xf numFmtId="0" fontId="0" fillId="0" borderId="1" xfId="0" applyFill="1" applyBorder="1" applyAlignment="1" applyProtection="1">
      <alignment horizontal="left" vertical="center" wrapText="1"/>
    </xf>
    <xf numFmtId="3" fontId="57" fillId="0" borderId="1" xfId="0" applyNumberFormat="1" applyFont="1" applyFill="1" applyBorder="1" applyAlignment="1" applyProtection="1">
      <alignment horizontal="left" vertical="center" wrapText="1"/>
      <protection hidden="1"/>
    </xf>
    <xf numFmtId="0" fontId="0" fillId="0" borderId="1" xfId="0" applyFill="1" applyBorder="1" applyAlignment="1" applyProtection="1">
      <alignment vertical="center" wrapText="1"/>
    </xf>
    <xf numFmtId="0" fontId="0" fillId="0" borderId="1" xfId="0" applyFill="1" applyBorder="1" applyAlignment="1" applyProtection="1">
      <alignment vertical="center" wrapText="1"/>
      <protection locked="0"/>
    </xf>
    <xf numFmtId="2" fontId="34" fillId="7" borderId="1" xfId="15" applyNumberFormat="1"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10" fontId="23" fillId="0" borderId="1" xfId="15" applyNumberFormat="1" applyFont="1" applyFill="1" applyBorder="1" applyAlignment="1">
      <alignment horizontal="center" vertical="center"/>
    </xf>
    <xf numFmtId="10" fontId="0" fillId="0" borderId="1" xfId="15" applyNumberFormat="1" applyFont="1" applyFill="1" applyBorder="1" applyAlignment="1">
      <alignment horizontal="center" vertical="center" wrapText="1"/>
    </xf>
    <xf numFmtId="10" fontId="23" fillId="0" borderId="18" xfId="15" applyNumberFormat="1" applyFont="1" applyFill="1" applyBorder="1" applyAlignment="1">
      <alignment horizontal="center" vertical="center" wrapText="1"/>
    </xf>
    <xf numFmtId="10" fontId="0" fillId="0" borderId="1" xfId="0" applyNumberFormat="1" applyFill="1" applyBorder="1" applyAlignment="1" applyProtection="1">
      <alignment horizontal="center" vertical="center"/>
    </xf>
    <xf numFmtId="10" fontId="23" fillId="0" borderId="1" xfId="15" applyNumberFormat="1" applyFont="1" applyFill="1" applyBorder="1" applyAlignment="1">
      <alignment horizontal="center" vertical="center" wrapText="1"/>
    </xf>
    <xf numFmtId="10" fontId="23" fillId="0" borderId="18" xfId="15" applyNumberFormat="1" applyFont="1" applyFill="1" applyBorder="1" applyAlignment="1">
      <alignment horizontal="center" vertical="center"/>
    </xf>
    <xf numFmtId="10" fontId="0" fillId="0" borderId="1" xfId="15" applyNumberFormat="1" applyFont="1" applyFill="1" applyBorder="1" applyAlignment="1" applyProtection="1">
      <alignment horizontal="center" vertical="center"/>
    </xf>
    <xf numFmtId="9" fontId="23" fillId="0" borderId="18" xfId="15" applyNumberFormat="1" applyFont="1" applyFill="1" applyBorder="1" applyAlignment="1" applyProtection="1">
      <alignment horizontal="center" vertical="center" wrapText="1"/>
    </xf>
    <xf numFmtId="0" fontId="41" fillId="0" borderId="1" xfId="0" applyFont="1" applyFill="1" applyBorder="1" applyAlignment="1">
      <alignment horizontal="left" vertical="top" wrapText="1"/>
    </xf>
    <xf numFmtId="10" fontId="0" fillId="0" borderId="1" xfId="15" applyNumberFormat="1" applyFont="1" applyFill="1" applyBorder="1" applyAlignment="1" applyProtection="1">
      <alignment horizontal="center" vertical="center" wrapText="1"/>
      <protection locked="0"/>
    </xf>
    <xf numFmtId="0" fontId="0" fillId="0" borderId="1" xfId="0" applyFont="1" applyBorder="1" applyAlignment="1">
      <alignment vertical="top" wrapText="1"/>
    </xf>
    <xf numFmtId="17" fontId="0" fillId="5" borderId="1" xfId="0" applyNumberFormat="1" applyFill="1" applyBorder="1" applyAlignment="1">
      <alignment vertical="top" wrapText="1"/>
    </xf>
    <xf numFmtId="0" fontId="0" fillId="0" borderId="1" xfId="0" applyFill="1" applyBorder="1" applyAlignment="1">
      <alignment vertical="top" wrapText="1"/>
    </xf>
    <xf numFmtId="2" fontId="25" fillId="10" borderId="1" xfId="0" applyNumberFormat="1" applyFont="1" applyFill="1" applyBorder="1" applyAlignment="1">
      <alignment horizontal="center" vertical="center" wrapText="1"/>
    </xf>
    <xf numFmtId="0" fontId="54" fillId="25" borderId="0" xfId="0" applyFont="1" applyFill="1" applyAlignment="1">
      <alignment vertical="center" wrapText="1"/>
    </xf>
    <xf numFmtId="0" fontId="0" fillId="0" borderId="0" xfId="0" applyAlignment="1">
      <alignment vertical="center" wrapText="1"/>
    </xf>
    <xf numFmtId="17" fontId="0" fillId="0" borderId="1" xfId="0" applyNumberFormat="1" applyFont="1" applyBorder="1" applyAlignment="1">
      <alignment vertical="center" wrapText="1"/>
    </xf>
    <xf numFmtId="9" fontId="39" fillId="11" borderId="1" xfId="15" applyFont="1" applyFill="1" applyBorder="1" applyAlignment="1" applyProtection="1">
      <alignment vertical="center" wrapText="1"/>
    </xf>
    <xf numFmtId="0" fontId="6" fillId="10" borderId="1" xfId="12" applyFont="1" applyFill="1" applyBorder="1" applyAlignment="1" applyProtection="1">
      <alignment horizontal="left" vertical="center" wrapText="1"/>
    </xf>
    <xf numFmtId="0" fontId="7" fillId="5" borderId="1" xfId="12" applyFont="1" applyFill="1" applyBorder="1" applyAlignment="1" applyProtection="1">
      <alignment horizontal="center" vertical="center"/>
    </xf>
    <xf numFmtId="0" fontId="6" fillId="10" borderId="1" xfId="12" applyFont="1" applyFill="1" applyBorder="1" applyAlignment="1" applyProtection="1">
      <alignment horizontal="center" vertical="center"/>
    </xf>
    <xf numFmtId="0" fontId="6" fillId="10" borderId="1" xfId="12" applyFont="1" applyFill="1" applyBorder="1" applyAlignment="1" applyProtection="1">
      <alignment horizontal="justify" vertical="center" wrapText="1"/>
    </xf>
    <xf numFmtId="0" fontId="6" fillId="10" borderId="1" xfId="12" applyFont="1" applyFill="1" applyBorder="1" applyAlignment="1" applyProtection="1">
      <alignment horizontal="center" vertical="center" wrapText="1"/>
    </xf>
    <xf numFmtId="0" fontId="7" fillId="2" borderId="1" xfId="12" applyFont="1" applyFill="1" applyBorder="1" applyAlignment="1" applyProtection="1">
      <alignment horizontal="center" vertical="center"/>
    </xf>
    <xf numFmtId="49" fontId="34" fillId="5" borderId="14" xfId="15" applyNumberFormat="1" applyFont="1" applyFill="1" applyBorder="1" applyAlignment="1" applyProtection="1">
      <alignment horizontal="justify" vertical="center" wrapText="1"/>
    </xf>
    <xf numFmtId="49" fontId="34" fillId="5" borderId="46" xfId="15" applyNumberFormat="1" applyFont="1" applyFill="1" applyBorder="1" applyAlignment="1" applyProtection="1">
      <alignment horizontal="justify" vertical="center" wrapText="1"/>
    </xf>
    <xf numFmtId="49" fontId="34" fillId="5" borderId="47" xfId="15" applyNumberFormat="1" applyFont="1" applyFill="1" applyBorder="1" applyAlignment="1" applyProtection="1">
      <alignment horizontal="justify" vertical="center" wrapText="1"/>
    </xf>
    <xf numFmtId="49" fontId="34" fillId="5" borderId="48" xfId="15" applyNumberFormat="1" applyFont="1" applyFill="1" applyBorder="1" applyAlignment="1" applyProtection="1">
      <alignment horizontal="justify" vertical="center" wrapText="1"/>
    </xf>
    <xf numFmtId="49" fontId="34" fillId="5" borderId="4" xfId="15" applyNumberFormat="1" applyFont="1" applyFill="1" applyBorder="1" applyAlignment="1" applyProtection="1">
      <alignment horizontal="justify" vertical="center" wrapText="1"/>
    </xf>
    <xf numFmtId="49" fontId="34" fillId="5" borderId="6" xfId="15" applyNumberFormat="1" applyFont="1" applyFill="1" applyBorder="1" applyAlignment="1" applyProtection="1">
      <alignment horizontal="justify" vertical="center" wrapText="1"/>
    </xf>
    <xf numFmtId="0" fontId="34" fillId="0" borderId="18" xfId="0" applyFont="1" applyFill="1" applyBorder="1" applyAlignment="1" applyProtection="1">
      <alignment horizontal="center" vertical="center" wrapText="1"/>
    </xf>
    <xf numFmtId="0" fontId="34" fillId="0" borderId="42" xfId="0" applyFont="1" applyFill="1" applyBorder="1" applyAlignment="1" applyProtection="1">
      <alignment horizontal="center" vertical="center" wrapText="1"/>
    </xf>
    <xf numFmtId="0" fontId="34" fillId="0" borderId="5" xfId="0" applyFont="1" applyFill="1" applyBorder="1" applyAlignment="1" applyProtection="1">
      <alignment horizontal="center" vertical="center" wrapText="1"/>
    </xf>
    <xf numFmtId="0" fontId="34" fillId="0" borderId="18" xfId="0" applyFont="1" applyFill="1" applyBorder="1" applyAlignment="1" applyProtection="1">
      <alignment horizontal="justify" vertical="center" wrapText="1"/>
    </xf>
    <xf numFmtId="0" fontId="34" fillId="0" borderId="42" xfId="0" applyFont="1" applyFill="1" applyBorder="1" applyAlignment="1" applyProtection="1">
      <alignment horizontal="justify" vertical="center" wrapText="1"/>
    </xf>
    <xf numFmtId="0" fontId="34" fillId="0" borderId="5" xfId="0" applyFont="1" applyFill="1" applyBorder="1" applyAlignment="1" applyProtection="1">
      <alignment horizontal="justify" vertical="center" wrapText="1"/>
    </xf>
    <xf numFmtId="0" fontId="11" fillId="6" borderId="18" xfId="0" applyFont="1" applyFill="1" applyBorder="1" applyAlignment="1" applyProtection="1">
      <alignment horizontal="justify" vertical="center" wrapText="1"/>
    </xf>
    <xf numFmtId="0" fontId="11" fillId="6" borderId="42" xfId="0" applyFont="1" applyFill="1" applyBorder="1" applyAlignment="1" applyProtection="1">
      <alignment horizontal="justify" vertical="center" wrapText="1"/>
    </xf>
    <xf numFmtId="0" fontId="11" fillId="6" borderId="5" xfId="0" applyFont="1" applyFill="1" applyBorder="1" applyAlignment="1" applyProtection="1">
      <alignment horizontal="justify" vertical="center" wrapText="1"/>
    </xf>
    <xf numFmtId="0" fontId="34" fillId="0" borderId="18" xfId="0" applyFont="1" applyBorder="1" applyAlignment="1" applyProtection="1">
      <alignment horizontal="center" vertical="center" wrapText="1"/>
    </xf>
    <xf numFmtId="0" fontId="34" fillId="0" borderId="42" xfId="0" applyFont="1" applyBorder="1" applyAlignment="1" applyProtection="1">
      <alignment horizontal="center" vertical="center" wrapText="1"/>
    </xf>
    <xf numFmtId="0" fontId="34" fillId="0" borderId="5" xfId="0" applyFont="1" applyBorder="1" applyAlignment="1" applyProtection="1">
      <alignment horizontal="center" vertical="center" wrapText="1"/>
    </xf>
    <xf numFmtId="0" fontId="34" fillId="0" borderId="18" xfId="0" applyFont="1" applyBorder="1" applyAlignment="1" applyProtection="1">
      <alignment horizontal="justify" vertical="center" wrapText="1"/>
    </xf>
    <xf numFmtId="0" fontId="34" fillId="0" borderId="42" xfId="0" applyFont="1" applyBorder="1" applyAlignment="1" applyProtection="1">
      <alignment horizontal="justify" vertical="center" wrapText="1"/>
    </xf>
    <xf numFmtId="0" fontId="34" fillId="0" borderId="5" xfId="0" applyFont="1" applyBorder="1" applyAlignment="1" applyProtection="1">
      <alignment horizontal="justify" vertical="center" wrapText="1"/>
    </xf>
    <xf numFmtId="0" fontId="11" fillId="8" borderId="9" xfId="8" applyFont="1" applyFill="1" applyBorder="1" applyAlignment="1" applyProtection="1">
      <alignment horizontal="center" vertical="center" wrapText="1"/>
    </xf>
    <xf numFmtId="0" fontId="11" fillId="8" borderId="39" xfId="8" applyFont="1" applyFill="1" applyBorder="1" applyAlignment="1" applyProtection="1">
      <alignment horizontal="center" vertical="center" wrapText="1"/>
    </xf>
    <xf numFmtId="0" fontId="11" fillId="8" borderId="10" xfId="8" applyFont="1" applyFill="1" applyBorder="1" applyAlignment="1" applyProtection="1">
      <alignment horizontal="center" vertical="center" wrapText="1"/>
    </xf>
    <xf numFmtId="0" fontId="36" fillId="5" borderId="9" xfId="0" applyFont="1" applyFill="1" applyBorder="1" applyAlignment="1" applyProtection="1">
      <alignment horizontal="center" vertical="center"/>
    </xf>
    <xf numFmtId="0" fontId="36" fillId="5" borderId="39" xfId="0" applyFont="1" applyFill="1" applyBorder="1" applyAlignment="1" applyProtection="1">
      <alignment horizontal="center" vertical="center"/>
    </xf>
    <xf numFmtId="0" fontId="29" fillId="5" borderId="0" xfId="0" applyFont="1" applyFill="1" applyBorder="1" applyAlignment="1" applyProtection="1">
      <alignment horizontal="center" vertical="center" wrapText="1"/>
    </xf>
    <xf numFmtId="0" fontId="11" fillId="8" borderId="1" xfId="8" applyFont="1" applyFill="1" applyBorder="1" applyAlignment="1" applyProtection="1">
      <alignment horizontal="center" vertical="center" wrapText="1"/>
    </xf>
    <xf numFmtId="0" fontId="34" fillId="0" borderId="1" xfId="0" applyFont="1" applyFill="1" applyBorder="1" applyAlignment="1" applyProtection="1">
      <alignment horizontal="justify" vertical="center" wrapText="1"/>
    </xf>
    <xf numFmtId="0" fontId="11" fillId="6" borderId="1" xfId="0" applyFont="1" applyFill="1" applyBorder="1" applyAlignment="1" applyProtection="1">
      <alignment horizontal="justify" vertical="center" wrapText="1"/>
    </xf>
    <xf numFmtId="0" fontId="34" fillId="0" borderId="1" xfId="0" applyFont="1" applyBorder="1" applyAlignment="1" applyProtection="1">
      <alignment horizontal="center" vertical="center" wrapText="1"/>
    </xf>
    <xf numFmtId="0" fontId="28" fillId="5" borderId="1" xfId="0" applyFont="1" applyFill="1" applyBorder="1" applyAlignment="1" applyProtection="1">
      <alignment vertical="center" wrapText="1"/>
    </xf>
    <xf numFmtId="0" fontId="36" fillId="5" borderId="10" xfId="0" applyFont="1" applyFill="1" applyBorder="1" applyAlignment="1" applyProtection="1">
      <alignment horizontal="center" vertical="center"/>
    </xf>
    <xf numFmtId="0" fontId="34" fillId="0" borderId="1" xfId="0" applyFont="1" applyFill="1" applyBorder="1" applyAlignment="1" applyProtection="1">
      <alignment horizontal="center" vertical="center" wrapText="1"/>
    </xf>
    <xf numFmtId="10" fontId="34" fillId="5" borderId="1" xfId="15" applyNumberFormat="1" applyFont="1" applyFill="1" applyBorder="1" applyAlignment="1" applyProtection="1">
      <alignment horizontal="justify" vertical="center" wrapText="1"/>
    </xf>
    <xf numFmtId="0" fontId="0" fillId="5" borderId="1" xfId="0" applyFont="1" applyFill="1" applyBorder="1" applyAlignment="1" applyProtection="1">
      <alignment horizontal="center"/>
    </xf>
    <xf numFmtId="0" fontId="36" fillId="5" borderId="9" xfId="0" applyFont="1" applyFill="1" applyBorder="1" applyAlignment="1" applyProtection="1">
      <alignment horizontal="center" vertical="center" wrapText="1"/>
    </xf>
    <xf numFmtId="0" fontId="36" fillId="5" borderId="39" xfId="0" applyFont="1" applyFill="1" applyBorder="1" applyAlignment="1" applyProtection="1">
      <alignment horizontal="center" vertical="center" wrapText="1"/>
    </xf>
    <xf numFmtId="0" fontId="36" fillId="5" borderId="10"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xf>
    <xf numFmtId="0" fontId="11" fillId="8" borderId="1" xfId="0" applyFont="1" applyFill="1" applyBorder="1" applyAlignment="1" applyProtection="1">
      <alignment horizontal="center" vertical="center" wrapText="1"/>
    </xf>
    <xf numFmtId="0" fontId="34" fillId="0" borderId="1" xfId="0" applyFont="1" applyBorder="1" applyAlignment="1" applyProtection="1">
      <alignment horizontal="justify" vertical="center" wrapText="1"/>
    </xf>
    <xf numFmtId="0" fontId="6" fillId="5" borderId="1" xfId="0" applyFont="1" applyFill="1" applyBorder="1" applyAlignment="1" applyProtection="1">
      <alignment horizontal="center" vertical="center" wrapText="1"/>
    </xf>
    <xf numFmtId="0" fontId="11" fillId="5" borderId="1" xfId="0" applyFont="1" applyFill="1" applyBorder="1" applyAlignment="1" applyProtection="1">
      <alignment horizontal="center" vertical="center" wrapText="1"/>
    </xf>
    <xf numFmtId="0" fontId="11" fillId="13"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xf>
    <xf numFmtId="0" fontId="11" fillId="5" borderId="1" xfId="0" applyFont="1" applyFill="1" applyBorder="1" applyAlignment="1" applyProtection="1">
      <alignment horizontal="center" vertical="center"/>
    </xf>
    <xf numFmtId="0" fontId="11" fillId="13" borderId="9" xfId="0" applyFont="1" applyFill="1" applyBorder="1" applyAlignment="1" applyProtection="1">
      <alignment horizontal="center" vertical="center" wrapText="1"/>
    </xf>
    <xf numFmtId="0" fontId="11" fillId="13" borderId="39" xfId="0" applyFont="1" applyFill="1" applyBorder="1" applyAlignment="1" applyProtection="1">
      <alignment horizontal="center" vertical="center" wrapText="1"/>
    </xf>
    <xf numFmtId="0" fontId="11" fillId="13" borderId="10" xfId="0" applyFont="1" applyFill="1" applyBorder="1" applyAlignment="1" applyProtection="1">
      <alignment horizontal="center" vertical="center" wrapText="1"/>
    </xf>
    <xf numFmtId="0" fontId="2" fillId="13" borderId="14" xfId="0" applyFont="1" applyFill="1" applyBorder="1" applyAlignment="1" applyProtection="1">
      <alignment horizontal="center" vertical="center" wrapText="1"/>
    </xf>
    <xf numFmtId="0" fontId="2" fillId="13" borderId="40" xfId="0" applyFont="1" applyFill="1" applyBorder="1" applyAlignment="1" applyProtection="1">
      <alignment horizontal="center" vertical="center" wrapText="1"/>
    </xf>
    <xf numFmtId="0" fontId="2" fillId="13" borderId="46" xfId="0" applyFont="1" applyFill="1" applyBorder="1" applyAlignment="1" applyProtection="1">
      <alignment horizontal="center" vertical="center" wrapText="1"/>
    </xf>
    <xf numFmtId="0" fontId="36" fillId="5" borderId="1" xfId="0" applyFont="1" applyFill="1" applyBorder="1" applyAlignment="1" applyProtection="1">
      <alignment horizontal="center" vertical="center"/>
    </xf>
    <xf numFmtId="0" fontId="34" fillId="5" borderId="0" xfId="0" applyFont="1" applyFill="1" applyBorder="1" applyAlignment="1" applyProtection="1">
      <alignment horizontal="center" vertical="center" wrapText="1"/>
    </xf>
    <xf numFmtId="0" fontId="11" fillId="5" borderId="1" xfId="0" applyFont="1" applyFill="1" applyBorder="1" applyAlignment="1" applyProtection="1">
      <alignment horizontal="left" vertical="center" wrapText="1"/>
    </xf>
    <xf numFmtId="0" fontId="11" fillId="5" borderId="1" xfId="0" applyFont="1" applyFill="1" applyBorder="1" applyAlignment="1" applyProtection="1">
      <alignment vertical="center" wrapText="1"/>
    </xf>
    <xf numFmtId="0" fontId="36" fillId="5" borderId="1" xfId="0" applyFont="1" applyFill="1" applyBorder="1" applyAlignment="1" applyProtection="1">
      <alignment horizontal="center" vertical="center" wrapText="1"/>
    </xf>
    <xf numFmtId="0" fontId="33" fillId="0" borderId="1" xfId="0" applyFont="1" applyBorder="1" applyAlignment="1" applyProtection="1">
      <alignment horizontal="center"/>
    </xf>
    <xf numFmtId="0" fontId="36" fillId="0" borderId="1" xfId="0" applyFont="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11" fillId="2" borderId="1" xfId="12" applyFont="1" applyFill="1" applyBorder="1" applyAlignment="1" applyProtection="1">
      <alignment horizontal="center" vertical="center"/>
    </xf>
    <xf numFmtId="0" fontId="36" fillId="0" borderId="1" xfId="12" applyFont="1" applyFill="1" applyBorder="1" applyAlignment="1" applyProtection="1">
      <alignment horizontal="center" vertical="center"/>
    </xf>
    <xf numFmtId="0" fontId="28" fillId="14" borderId="1" xfId="12" applyFont="1" applyFill="1" applyBorder="1" applyAlignment="1" applyProtection="1">
      <alignment horizontal="center" vertical="center"/>
    </xf>
    <xf numFmtId="0" fontId="6" fillId="10" borderId="1" xfId="12" applyFont="1" applyFill="1" applyBorder="1" applyAlignment="1" applyProtection="1">
      <alignment horizontal="left" vertical="center" wrapText="1"/>
    </xf>
    <xf numFmtId="0" fontId="7" fillId="5" borderId="1" xfId="12" applyFont="1" applyFill="1" applyBorder="1" applyAlignment="1" applyProtection="1">
      <alignment horizontal="center" vertical="center" wrapText="1"/>
    </xf>
    <xf numFmtId="0" fontId="7" fillId="2" borderId="1" xfId="12" applyFont="1" applyFill="1" applyBorder="1" applyAlignment="1" applyProtection="1">
      <alignment horizontal="center" vertical="center" wrapText="1"/>
    </xf>
    <xf numFmtId="0" fontId="7" fillId="0" borderId="1" xfId="12" applyFont="1" applyBorder="1" applyAlignment="1" applyProtection="1">
      <alignment horizontal="center" vertical="center" wrapText="1"/>
    </xf>
    <xf numFmtId="1" fontId="7" fillId="5" borderId="1" xfId="6" applyNumberFormat="1" applyFont="1" applyFill="1" applyBorder="1" applyAlignment="1" applyProtection="1">
      <alignment horizontal="center" vertical="center" wrapText="1"/>
    </xf>
    <xf numFmtId="9" fontId="7" fillId="2" borderId="1" xfId="16" applyFont="1" applyFill="1" applyBorder="1" applyAlignment="1" applyProtection="1">
      <alignment horizontal="center" vertical="center"/>
    </xf>
    <xf numFmtId="0" fontId="7" fillId="5" borderId="1" xfId="16" applyNumberFormat="1" applyFont="1" applyFill="1" applyBorder="1" applyAlignment="1" applyProtection="1">
      <alignment horizontal="center" vertical="center" wrapText="1"/>
    </xf>
    <xf numFmtId="0" fontId="7" fillId="0" borderId="1" xfId="12" applyFont="1" applyFill="1" applyBorder="1" applyAlignment="1" applyProtection="1">
      <alignment horizontal="center" vertical="center" wrapText="1"/>
    </xf>
    <xf numFmtId="0" fontId="7" fillId="0" borderId="1" xfId="12" applyFont="1" applyFill="1" applyBorder="1" applyAlignment="1" applyProtection="1">
      <alignment horizontal="center" vertical="center"/>
    </xf>
    <xf numFmtId="0" fontId="7" fillId="5" borderId="1" xfId="12" applyFont="1" applyFill="1" applyBorder="1" applyAlignment="1" applyProtection="1">
      <alignment horizontal="center" vertical="center"/>
    </xf>
    <xf numFmtId="49" fontId="7" fillId="5" borderId="1" xfId="12" applyNumberFormat="1" applyFont="1" applyFill="1" applyBorder="1" applyAlignment="1" applyProtection="1">
      <alignment horizontal="center" vertical="center"/>
    </xf>
    <xf numFmtId="0" fontId="19" fillId="2" borderId="1" xfId="12" applyFont="1" applyFill="1" applyBorder="1" applyAlignment="1" applyProtection="1">
      <alignment horizontal="center" vertical="center"/>
    </xf>
    <xf numFmtId="0" fontId="6" fillId="10" borderId="1" xfId="12" applyFont="1" applyFill="1" applyBorder="1" applyAlignment="1" applyProtection="1">
      <alignment horizontal="center" vertical="center"/>
    </xf>
    <xf numFmtId="9" fontId="6" fillId="10" borderId="1" xfId="16" applyFont="1" applyFill="1" applyBorder="1" applyAlignment="1" applyProtection="1">
      <alignment horizontal="center" vertical="center"/>
    </xf>
    <xf numFmtId="14" fontId="7" fillId="5" borderId="1" xfId="12" applyNumberFormat="1" applyFont="1" applyFill="1" applyBorder="1" applyAlignment="1" applyProtection="1">
      <alignment horizontal="center" vertical="center" wrapText="1"/>
    </xf>
    <xf numFmtId="2" fontId="7" fillId="0" borderId="1" xfId="15" applyNumberFormat="1" applyFont="1" applyFill="1" applyBorder="1" applyAlignment="1" applyProtection="1">
      <alignment horizontal="center" vertical="center" wrapText="1"/>
    </xf>
    <xf numFmtId="2" fontId="7" fillId="5" borderId="1" xfId="15" applyNumberFormat="1" applyFont="1" applyFill="1" applyBorder="1" applyAlignment="1" applyProtection="1">
      <alignment horizontal="center" vertical="center" wrapText="1"/>
    </xf>
    <xf numFmtId="9" fontId="6" fillId="5" borderId="1" xfId="16" applyFont="1" applyFill="1" applyBorder="1" applyAlignment="1" applyProtection="1">
      <alignment horizontal="center" vertical="center"/>
      <protection locked="0"/>
    </xf>
    <xf numFmtId="0" fontId="6" fillId="14" borderId="1" xfId="12" applyFont="1" applyFill="1" applyBorder="1" applyAlignment="1" applyProtection="1">
      <alignment horizontal="center" vertical="center"/>
    </xf>
    <xf numFmtId="0" fontId="7" fillId="5" borderId="1" xfId="12" applyFont="1" applyFill="1" applyBorder="1" applyAlignment="1" applyProtection="1">
      <alignment horizontal="left" vertical="center" wrapText="1"/>
      <protection locked="0"/>
    </xf>
    <xf numFmtId="0" fontId="28" fillId="0" borderId="1" xfId="12" applyFont="1" applyFill="1" applyBorder="1" applyAlignment="1" applyProtection="1">
      <alignment horizontal="center" vertical="center"/>
    </xf>
    <xf numFmtId="0" fontId="29" fillId="5" borderId="1" xfId="0" applyFont="1" applyFill="1" applyBorder="1" applyAlignment="1" applyProtection="1">
      <alignment horizontal="justify" vertical="center" wrapText="1"/>
      <protection locked="0"/>
    </xf>
    <xf numFmtId="0" fontId="29" fillId="5" borderId="1" xfId="0" applyFont="1" applyFill="1" applyBorder="1" applyAlignment="1" applyProtection="1">
      <alignment horizontal="left" vertical="center"/>
      <protection locked="0"/>
    </xf>
    <xf numFmtId="0" fontId="29" fillId="5" borderId="1" xfId="0" applyFont="1" applyFill="1" applyBorder="1" applyAlignment="1" applyProtection="1">
      <alignment horizontal="justify" vertical="center"/>
      <protection locked="0"/>
    </xf>
    <xf numFmtId="0" fontId="6" fillId="10" borderId="1" xfId="12" applyFont="1" applyFill="1" applyBorder="1" applyAlignment="1" applyProtection="1">
      <alignment horizontal="justify" vertical="center" wrapText="1"/>
    </xf>
    <xf numFmtId="0" fontId="6" fillId="10" borderId="1" xfId="12" applyFont="1" applyFill="1" applyBorder="1" applyAlignment="1" applyProtection="1">
      <alignment horizontal="center" vertical="center" wrapText="1"/>
    </xf>
    <xf numFmtId="0" fontId="7" fillId="2" borderId="1" xfId="12" applyFont="1" applyFill="1" applyBorder="1" applyAlignment="1" applyProtection="1">
      <alignment horizontal="center" vertical="center" wrapText="1"/>
      <protection locked="0"/>
    </xf>
    <xf numFmtId="0" fontId="6" fillId="2" borderId="1" xfId="12" applyFont="1" applyFill="1" applyBorder="1" applyAlignment="1" applyProtection="1">
      <alignment horizontal="center" vertical="center" wrapText="1"/>
      <protection locked="0"/>
    </xf>
    <xf numFmtId="0" fontId="7" fillId="2" borderId="1" xfId="12" applyFont="1" applyFill="1" applyBorder="1" applyAlignment="1" applyProtection="1">
      <alignment horizontal="center" vertical="center"/>
      <protection locked="0"/>
    </xf>
    <xf numFmtId="0" fontId="6" fillId="10" borderId="1" xfId="12" applyFont="1" applyFill="1" applyBorder="1" applyAlignment="1" applyProtection="1">
      <alignment horizontal="justify" vertical="center"/>
    </xf>
    <xf numFmtId="0" fontId="7" fillId="5" borderId="1" xfId="12" applyFont="1" applyFill="1" applyBorder="1" applyAlignment="1" applyProtection="1">
      <alignment horizontal="center" vertical="center" wrapText="1"/>
      <protection locked="0"/>
    </xf>
    <xf numFmtId="0" fontId="33" fillId="5" borderId="1" xfId="0" applyFont="1" applyFill="1" applyBorder="1" applyAlignment="1" applyProtection="1">
      <alignment horizontal="center"/>
      <protection locked="0"/>
    </xf>
    <xf numFmtId="0" fontId="35" fillId="5" borderId="1" xfId="0" applyFont="1" applyFill="1" applyBorder="1" applyAlignment="1" applyProtection="1">
      <alignment horizontal="center" vertical="center" wrapText="1"/>
      <protection locked="0"/>
    </xf>
    <xf numFmtId="0" fontId="25" fillId="5" borderId="1" xfId="0" applyFont="1" applyFill="1" applyBorder="1" applyAlignment="1">
      <alignment horizontal="center"/>
    </xf>
    <xf numFmtId="0" fontId="28" fillId="5" borderId="1" xfId="0" applyFont="1" applyFill="1" applyBorder="1" applyAlignment="1" applyProtection="1">
      <alignment horizontal="center" vertical="center" wrapText="1"/>
    </xf>
    <xf numFmtId="0" fontId="24" fillId="16" borderId="47" xfId="0" applyFont="1" applyFill="1" applyBorder="1" applyAlignment="1">
      <alignment horizontal="center" vertical="center"/>
    </xf>
    <xf numFmtId="0" fontId="24" fillId="16" borderId="0" xfId="0" applyFont="1" applyFill="1" applyBorder="1" applyAlignment="1">
      <alignment horizontal="center" vertical="center"/>
    </xf>
    <xf numFmtId="0" fontId="43" fillId="15" borderId="9" xfId="0" applyFont="1" applyFill="1" applyBorder="1" applyAlignment="1">
      <alignment horizontal="center" vertical="center"/>
    </xf>
    <xf numFmtId="0" fontId="43" fillId="15" borderId="39" xfId="0" applyFont="1" applyFill="1" applyBorder="1" applyAlignment="1">
      <alignment horizontal="center" vertical="center"/>
    </xf>
    <xf numFmtId="0" fontId="43" fillId="15" borderId="10" xfId="0" applyFont="1" applyFill="1" applyBorder="1" applyAlignment="1">
      <alignment horizontal="center" vertical="center"/>
    </xf>
    <xf numFmtId="0" fontId="25" fillId="11" borderId="9" xfId="0" applyFont="1" applyFill="1" applyBorder="1" applyAlignment="1">
      <alignment horizontal="center" vertical="center" wrapText="1"/>
    </xf>
    <xf numFmtId="0" fontId="25" fillId="11" borderId="10" xfId="0" applyFont="1" applyFill="1" applyBorder="1" applyAlignment="1">
      <alignment horizontal="center" vertical="center" wrapText="1"/>
    </xf>
    <xf numFmtId="9" fontId="39" fillId="11" borderId="9" xfId="15" applyFont="1" applyFill="1" applyBorder="1" applyAlignment="1">
      <alignment horizontal="center" vertical="center" wrapText="1"/>
    </xf>
    <xf numFmtId="9" fontId="39" fillId="11" borderId="10" xfId="15" applyFont="1" applyFill="1" applyBorder="1" applyAlignment="1">
      <alignment horizontal="center" vertical="center" wrapText="1"/>
    </xf>
    <xf numFmtId="0" fontId="0" fillId="0" borderId="14" xfId="0" applyFill="1" applyBorder="1" applyAlignment="1">
      <alignment horizontal="center" vertical="center" wrapText="1"/>
    </xf>
    <xf numFmtId="0" fontId="0" fillId="0" borderId="47" xfId="0" applyFill="1" applyBorder="1" applyAlignment="1">
      <alignment horizontal="center" vertical="center" wrapText="1"/>
    </xf>
    <xf numFmtId="9" fontId="0" fillId="0" borderId="14" xfId="15" applyFont="1" applyFill="1" applyBorder="1" applyAlignment="1">
      <alignment horizontal="center" vertical="center" wrapText="1"/>
    </xf>
    <xf numFmtId="9" fontId="0" fillId="0" borderId="47" xfId="15" applyFont="1" applyFill="1" applyBorder="1" applyAlignment="1">
      <alignment horizontal="center" vertical="center" wrapText="1"/>
    </xf>
    <xf numFmtId="49" fontId="7" fillId="2" borderId="1" xfId="12" applyNumberFormat="1" applyFont="1" applyFill="1" applyBorder="1" applyAlignment="1" applyProtection="1">
      <alignment horizontal="center" vertical="center"/>
    </xf>
    <xf numFmtId="14" fontId="7" fillId="2" borderId="1" xfId="12" applyNumberFormat="1" applyFont="1" applyFill="1" applyBorder="1" applyAlignment="1" applyProtection="1">
      <alignment horizontal="center" vertical="center" wrapText="1"/>
    </xf>
    <xf numFmtId="168" fontId="7" fillId="0" borderId="1" xfId="16" applyNumberFormat="1" applyFont="1" applyFill="1" applyBorder="1" applyAlignment="1" applyProtection="1">
      <alignment horizontal="center" vertical="center" wrapText="1"/>
    </xf>
    <xf numFmtId="168" fontId="7" fillId="2" borderId="1" xfId="16" applyNumberFormat="1" applyFont="1" applyFill="1" applyBorder="1" applyAlignment="1" applyProtection="1">
      <alignment horizontal="center" vertical="center" wrapText="1"/>
    </xf>
    <xf numFmtId="9" fontId="6" fillId="2" borderId="1" xfId="16" applyFont="1" applyFill="1" applyBorder="1" applyAlignment="1" applyProtection="1">
      <alignment horizontal="center" vertical="center"/>
      <protection locked="0"/>
    </xf>
    <xf numFmtId="0" fontId="29" fillId="5" borderId="1" xfId="0" applyFont="1" applyFill="1" applyBorder="1" applyAlignment="1" applyProtection="1">
      <alignment horizontal="left" vertical="center" wrapText="1"/>
      <protection locked="0"/>
    </xf>
    <xf numFmtId="0" fontId="33" fillId="5" borderId="1" xfId="0" applyFont="1" applyFill="1" applyBorder="1" applyAlignment="1" applyProtection="1">
      <alignment horizontal="center"/>
    </xf>
    <xf numFmtId="0" fontId="35" fillId="5"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xf>
    <xf numFmtId="0" fontId="24" fillId="16" borderId="47" xfId="0" applyFont="1" applyFill="1" applyBorder="1" applyAlignment="1" applyProtection="1">
      <alignment horizontal="center"/>
    </xf>
    <xf numFmtId="0" fontId="24" fillId="16" borderId="0" xfId="0" applyFont="1" applyFill="1" applyBorder="1" applyAlignment="1" applyProtection="1">
      <alignment horizontal="center"/>
    </xf>
    <xf numFmtId="0" fontId="43" fillId="15" borderId="9" xfId="0" applyFont="1" applyFill="1" applyBorder="1" applyAlignment="1" applyProtection="1">
      <alignment horizontal="center"/>
    </xf>
    <xf numFmtId="0" fontId="43" fillId="15" borderId="39" xfId="0" applyFont="1" applyFill="1" applyBorder="1" applyAlignment="1" applyProtection="1">
      <alignment horizontal="center"/>
    </xf>
    <xf numFmtId="0" fontId="43" fillId="15" borderId="10" xfId="0" applyFont="1" applyFill="1" applyBorder="1" applyAlignment="1" applyProtection="1">
      <alignment horizontal="center"/>
    </xf>
    <xf numFmtId="0" fontId="33" fillId="0" borderId="1" xfId="0" applyFont="1" applyBorder="1" applyAlignment="1" applyProtection="1">
      <alignment horizontal="center"/>
      <protection locked="0"/>
    </xf>
    <xf numFmtId="0" fontId="36" fillId="0" borderId="1" xfId="0" applyFont="1" applyBorder="1" applyAlignment="1" applyProtection="1">
      <alignment horizontal="center" vertical="center" wrapText="1"/>
      <protection locked="0"/>
    </xf>
    <xf numFmtId="0" fontId="36" fillId="0" borderId="1" xfId="0" applyFont="1" applyFill="1" applyBorder="1" applyAlignment="1" applyProtection="1">
      <alignment horizontal="center" vertical="center" wrapText="1"/>
      <protection locked="0"/>
    </xf>
    <xf numFmtId="0" fontId="36" fillId="5" borderId="1" xfId="0" applyFont="1" applyFill="1" applyBorder="1" applyAlignment="1" applyProtection="1">
      <alignment horizontal="center" vertical="center" wrapText="1"/>
      <protection locked="0"/>
    </xf>
    <xf numFmtId="0" fontId="11" fillId="2" borderId="31" xfId="12" applyFont="1" applyFill="1" applyBorder="1" applyAlignment="1" applyProtection="1">
      <alignment horizontal="center" vertical="center"/>
    </xf>
    <xf numFmtId="0" fontId="11" fillId="2" borderId="0" xfId="12" applyFont="1" applyFill="1" applyBorder="1" applyAlignment="1" applyProtection="1">
      <alignment horizontal="center" vertical="center"/>
    </xf>
    <xf numFmtId="0" fontId="11" fillId="2" borderId="32" xfId="12" applyFont="1" applyFill="1" applyBorder="1" applyAlignment="1" applyProtection="1">
      <alignment horizontal="center" vertical="center"/>
    </xf>
    <xf numFmtId="0" fontId="36" fillId="0" borderId="60" xfId="12" applyFont="1" applyFill="1" applyBorder="1" applyAlignment="1">
      <alignment horizontal="center" vertical="center"/>
    </xf>
    <xf numFmtId="0" fontId="36" fillId="0" borderId="40" xfId="12" applyFont="1" applyFill="1" applyBorder="1" applyAlignment="1">
      <alignment horizontal="center" vertical="center"/>
    </xf>
    <xf numFmtId="0" fontId="36" fillId="0" borderId="61" xfId="12" applyFont="1" applyFill="1" applyBorder="1" applyAlignment="1">
      <alignment horizontal="center" vertical="center"/>
    </xf>
    <xf numFmtId="0" fontId="28" fillId="14" borderId="1" xfId="12" applyFont="1" applyFill="1" applyBorder="1" applyAlignment="1">
      <alignment horizontal="center" vertical="center"/>
    </xf>
    <xf numFmtId="0" fontId="6" fillId="10" borderId="1" xfId="12" applyFont="1" applyFill="1" applyBorder="1" applyAlignment="1">
      <alignment horizontal="left" vertical="center" wrapText="1"/>
    </xf>
    <xf numFmtId="0" fontId="7" fillId="5" borderId="1" xfId="12" applyFont="1" applyFill="1" applyBorder="1" applyAlignment="1">
      <alignment horizontal="center" vertical="center" wrapText="1"/>
    </xf>
    <xf numFmtId="0" fontId="7" fillId="2" borderId="1" xfId="12" applyFont="1" applyFill="1" applyBorder="1" applyAlignment="1">
      <alignment horizontal="center" vertical="top" wrapText="1"/>
    </xf>
    <xf numFmtId="0" fontId="7" fillId="0" borderId="1" xfId="12" applyFont="1" applyBorder="1" applyAlignment="1">
      <alignment horizontal="left" vertical="center" wrapText="1"/>
    </xf>
    <xf numFmtId="1" fontId="7" fillId="5" borderId="1" xfId="6" applyNumberFormat="1" applyFont="1" applyFill="1" applyBorder="1" applyAlignment="1">
      <alignment horizontal="center" vertical="center" wrapText="1"/>
    </xf>
    <xf numFmtId="9" fontId="7" fillId="2" borderId="1" xfId="16" applyFont="1" applyFill="1" applyBorder="1" applyAlignment="1">
      <alignment horizontal="center" vertical="center"/>
    </xf>
    <xf numFmtId="0" fontId="7" fillId="5" borderId="1" xfId="16" applyNumberFormat="1" applyFont="1" applyFill="1" applyBorder="1" applyAlignment="1">
      <alignment horizontal="center" vertical="center" wrapText="1"/>
    </xf>
    <xf numFmtId="0" fontId="7" fillId="0" borderId="1" xfId="12" applyFont="1" applyFill="1" applyBorder="1" applyAlignment="1">
      <alignment horizontal="left" vertical="center" wrapText="1"/>
    </xf>
    <xf numFmtId="0" fontId="7" fillId="0" borderId="1" xfId="12" applyFont="1" applyFill="1" applyBorder="1" applyAlignment="1">
      <alignment horizontal="center" vertical="center"/>
    </xf>
    <xf numFmtId="0" fontId="7" fillId="5" borderId="1" xfId="12" applyFont="1" applyFill="1" applyBorder="1" applyAlignment="1">
      <alignment horizontal="center" vertical="center"/>
    </xf>
    <xf numFmtId="49" fontId="7" fillId="2" borderId="1" xfId="12" applyNumberFormat="1" applyFont="1" applyFill="1" applyBorder="1" applyAlignment="1">
      <alignment horizontal="center" vertical="center"/>
    </xf>
    <xf numFmtId="0" fontId="7" fillId="2" borderId="1" xfId="12" applyFont="1" applyFill="1" applyBorder="1" applyAlignment="1">
      <alignment horizontal="left" vertical="center" wrapText="1"/>
    </xf>
    <xf numFmtId="0" fontId="7" fillId="0" borderId="1" xfId="12" applyFont="1" applyFill="1" applyBorder="1" applyAlignment="1">
      <alignment horizontal="center" vertical="center" wrapText="1"/>
    </xf>
    <xf numFmtId="0" fontId="19" fillId="2" borderId="1" xfId="12" applyFont="1" applyFill="1" applyBorder="1" applyAlignment="1">
      <alignment horizontal="center" vertical="center"/>
    </xf>
    <xf numFmtId="0" fontId="6" fillId="10" borderId="1" xfId="12" applyFont="1" applyFill="1" applyBorder="1" applyAlignment="1">
      <alignment horizontal="center" vertical="center"/>
    </xf>
    <xf numFmtId="9" fontId="6" fillId="10" borderId="1" xfId="16" applyFont="1" applyFill="1" applyBorder="1" applyAlignment="1">
      <alignment horizontal="center" vertical="center"/>
    </xf>
    <xf numFmtId="14" fontId="7" fillId="2" borderId="1" xfId="12" applyNumberFormat="1" applyFont="1" applyFill="1" applyBorder="1" applyAlignment="1">
      <alignment horizontal="center" vertical="center" wrapText="1"/>
    </xf>
    <xf numFmtId="168" fontId="7" fillId="0" borderId="9" xfId="16" applyNumberFormat="1" applyFont="1" applyFill="1" applyBorder="1" applyAlignment="1">
      <alignment horizontal="center" vertical="center" wrapText="1"/>
    </xf>
    <xf numFmtId="168" fontId="7" fillId="0" borderId="39" xfId="16" applyNumberFormat="1" applyFont="1" applyFill="1" applyBorder="1" applyAlignment="1">
      <alignment horizontal="center" vertical="center" wrapText="1"/>
    </xf>
    <xf numFmtId="168" fontId="7" fillId="0" borderId="10" xfId="16" applyNumberFormat="1" applyFont="1" applyFill="1" applyBorder="1" applyAlignment="1">
      <alignment horizontal="center" vertical="center" wrapText="1"/>
    </xf>
    <xf numFmtId="168" fontId="7" fillId="2" borderId="1" xfId="16" applyNumberFormat="1" applyFont="1" applyFill="1" applyBorder="1" applyAlignment="1">
      <alignment horizontal="center" vertical="center" wrapText="1"/>
    </xf>
    <xf numFmtId="9" fontId="7" fillId="2" borderId="1" xfId="16" applyFont="1" applyFill="1" applyBorder="1" applyAlignment="1" applyProtection="1">
      <alignment horizontal="center" vertical="center"/>
      <protection locked="0"/>
    </xf>
    <xf numFmtId="0" fontId="7" fillId="5" borderId="9" xfId="12" applyFont="1" applyFill="1" applyBorder="1" applyAlignment="1" applyProtection="1">
      <alignment horizontal="left" vertical="center" wrapText="1"/>
      <protection locked="0"/>
    </xf>
    <xf numFmtId="0" fontId="7" fillId="5" borderId="39" xfId="12" applyFont="1" applyFill="1" applyBorder="1" applyAlignment="1" applyProtection="1">
      <alignment horizontal="left" vertical="center" wrapText="1"/>
      <protection locked="0"/>
    </xf>
    <xf numFmtId="0" fontId="7" fillId="5" borderId="10" xfId="12" applyFont="1" applyFill="1" applyBorder="1" applyAlignment="1" applyProtection="1">
      <alignment horizontal="left" vertical="center" wrapText="1"/>
      <protection locked="0"/>
    </xf>
    <xf numFmtId="0" fontId="28" fillId="0" borderId="1" xfId="12" applyFont="1" applyFill="1" applyBorder="1" applyAlignment="1">
      <alignment horizontal="center" vertical="center"/>
    </xf>
    <xf numFmtId="0" fontId="29" fillId="5" borderId="9" xfId="0" applyFont="1" applyFill="1" applyBorder="1" applyAlignment="1" applyProtection="1">
      <alignment horizontal="left" vertical="center"/>
      <protection locked="0"/>
    </xf>
    <xf numFmtId="0" fontId="29" fillId="5" borderId="39" xfId="0" applyFont="1" applyFill="1" applyBorder="1" applyAlignment="1" applyProtection="1">
      <alignment horizontal="left" vertical="center"/>
      <protection locked="0"/>
    </xf>
    <xf numFmtId="0" fontId="29" fillId="5" borderId="10" xfId="0" applyFont="1" applyFill="1" applyBorder="1" applyAlignment="1" applyProtection="1">
      <alignment horizontal="left" vertical="center"/>
      <protection locked="0"/>
    </xf>
    <xf numFmtId="0" fontId="6" fillId="10" borderId="1" xfId="12" applyFont="1" applyFill="1" applyBorder="1" applyAlignment="1">
      <alignment horizontal="justify" vertical="center" wrapText="1"/>
    </xf>
    <xf numFmtId="0" fontId="6" fillId="10" borderId="1" xfId="12" applyFont="1" applyFill="1" applyBorder="1" applyAlignment="1" applyProtection="1">
      <alignment horizontal="center" vertical="center" wrapText="1"/>
      <protection locked="0"/>
    </xf>
    <xf numFmtId="0" fontId="6" fillId="10" borderId="1" xfId="12" applyFont="1" applyFill="1" applyBorder="1" applyAlignment="1" applyProtection="1">
      <alignment horizontal="left" vertical="center" wrapText="1"/>
      <protection locked="0"/>
    </xf>
    <xf numFmtId="0" fontId="6" fillId="10" borderId="1" xfId="12" applyFont="1" applyFill="1" applyBorder="1" applyAlignment="1">
      <alignment horizontal="justify" vertical="center"/>
    </xf>
    <xf numFmtId="0" fontId="6" fillId="10" borderId="1" xfId="12" applyFont="1" applyFill="1" applyBorder="1" applyAlignment="1" applyProtection="1">
      <alignment horizontal="justify" vertical="center" wrapText="1"/>
      <protection locked="0"/>
    </xf>
    <xf numFmtId="0" fontId="7" fillId="5" borderId="9" xfId="12" applyFont="1" applyFill="1" applyBorder="1" applyAlignment="1" applyProtection="1">
      <alignment horizontal="center" vertical="center" wrapText="1"/>
      <protection locked="0"/>
    </xf>
    <xf numFmtId="0" fontId="7" fillId="5" borderId="39" xfId="12" applyFont="1" applyFill="1" applyBorder="1" applyAlignment="1" applyProtection="1">
      <alignment horizontal="center" vertical="center" wrapText="1"/>
      <protection locked="0"/>
    </xf>
    <xf numFmtId="0" fontId="7" fillId="5" borderId="49" xfId="12" applyFont="1" applyFill="1" applyBorder="1" applyAlignment="1" applyProtection="1">
      <alignment horizontal="center" vertical="center" wrapText="1"/>
      <protection locked="0"/>
    </xf>
    <xf numFmtId="9" fontId="39" fillId="11" borderId="9" xfId="15" applyFont="1" applyFill="1" applyBorder="1" applyAlignment="1" applyProtection="1">
      <alignment horizontal="center" vertical="center" wrapText="1"/>
    </xf>
    <xf numFmtId="9" fontId="39" fillId="11" borderId="10" xfId="15" applyFont="1" applyFill="1" applyBorder="1" applyAlignment="1" applyProtection="1">
      <alignment horizontal="center" vertical="center" wrapText="1"/>
    </xf>
    <xf numFmtId="0" fontId="25" fillId="11" borderId="9" xfId="0" applyFont="1" applyFill="1" applyBorder="1" applyAlignment="1" applyProtection="1">
      <alignment horizontal="center" vertical="center" wrapText="1"/>
    </xf>
    <xf numFmtId="0" fontId="25" fillId="11" borderId="10"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5" borderId="1" xfId="0" applyFont="1" applyFill="1" applyBorder="1" applyAlignment="1" applyProtection="1">
      <alignment vertical="center" wrapText="1"/>
    </xf>
    <xf numFmtId="0" fontId="0" fillId="0" borderId="1" xfId="0" applyFont="1" applyBorder="1" applyAlignment="1" applyProtection="1">
      <alignment vertical="center" wrapText="1"/>
    </xf>
    <xf numFmtId="10" fontId="23" fillId="0" borderId="1" xfId="15" applyNumberFormat="1" applyFont="1" applyBorder="1" applyAlignment="1" applyProtection="1">
      <alignment horizontal="center" vertical="center" wrapText="1"/>
    </xf>
    <xf numFmtId="0" fontId="33" fillId="5" borderId="1" xfId="0" applyFont="1" applyFill="1" applyBorder="1" applyAlignment="1" applyProtection="1">
      <alignment horizontal="center" wrapText="1"/>
    </xf>
    <xf numFmtId="0" fontId="25" fillId="5" borderId="1" xfId="0" applyFont="1" applyFill="1" applyBorder="1" applyAlignment="1" applyProtection="1">
      <alignment horizontal="center" wrapText="1"/>
    </xf>
    <xf numFmtId="0" fontId="0" fillId="0" borderId="18" xfId="0" applyFont="1" applyBorder="1" applyAlignment="1" applyProtection="1">
      <alignment horizontal="center" vertical="center" wrapText="1"/>
    </xf>
    <xf numFmtId="0" fontId="0" fillId="0" borderId="42"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10" fontId="0" fillId="0" borderId="18" xfId="15" applyNumberFormat="1" applyFont="1" applyBorder="1" applyAlignment="1" applyProtection="1">
      <alignment horizontal="center" vertical="center" wrapText="1"/>
    </xf>
    <xf numFmtId="10" fontId="0" fillId="0" borderId="42" xfId="15" applyNumberFormat="1" applyFont="1" applyBorder="1" applyAlignment="1" applyProtection="1">
      <alignment horizontal="center" vertical="center" wrapText="1"/>
    </xf>
    <xf numFmtId="10" fontId="0" fillId="0" borderId="5" xfId="15" applyNumberFormat="1" applyFont="1" applyBorder="1" applyAlignment="1" applyProtection="1">
      <alignment horizontal="center" vertical="center" wrapText="1"/>
    </xf>
    <xf numFmtId="0" fontId="24" fillId="16" borderId="47" xfId="0" applyFont="1" applyFill="1" applyBorder="1" applyAlignment="1" applyProtection="1">
      <alignment horizontal="center" vertical="center" wrapText="1"/>
    </xf>
    <xf numFmtId="0" fontId="24" fillId="16" borderId="0" xfId="0" applyFont="1" applyFill="1" applyBorder="1" applyAlignment="1" applyProtection="1">
      <alignment horizontal="center" vertical="center" wrapText="1"/>
    </xf>
    <xf numFmtId="0" fontId="43" fillId="15" borderId="9" xfId="0" applyFont="1" applyFill="1" applyBorder="1" applyAlignment="1" applyProtection="1">
      <alignment horizontal="center" vertical="center" wrapText="1"/>
    </xf>
    <xf numFmtId="0" fontId="43" fillId="15" borderId="39" xfId="0" applyFont="1" applyFill="1" applyBorder="1" applyAlignment="1" applyProtection="1">
      <alignment horizontal="center" vertical="center" wrapText="1"/>
    </xf>
    <xf numFmtId="0" fontId="43" fillId="15" borderId="10" xfId="0" applyFont="1" applyFill="1" applyBorder="1" applyAlignment="1" applyProtection="1">
      <alignment horizontal="center" vertical="center" wrapText="1"/>
    </xf>
    <xf numFmtId="0" fontId="7" fillId="2" borderId="1" xfId="12" applyFont="1" applyFill="1" applyBorder="1" applyAlignment="1" applyProtection="1">
      <alignment horizontal="center" vertical="top" wrapText="1"/>
    </xf>
    <xf numFmtId="0" fontId="7" fillId="0" borderId="1" xfId="12" applyFont="1" applyFill="1" applyBorder="1" applyAlignment="1" applyProtection="1">
      <alignment horizontal="left" vertical="center" wrapText="1"/>
    </xf>
    <xf numFmtId="10" fontId="7" fillId="2" borderId="1" xfId="16" applyNumberFormat="1" applyFont="1" applyFill="1" applyBorder="1" applyAlignment="1" applyProtection="1">
      <alignment horizontal="center" vertical="center" wrapText="1"/>
    </xf>
    <xf numFmtId="0" fontId="6" fillId="2" borderId="1" xfId="12" applyFont="1" applyFill="1" applyBorder="1" applyAlignment="1" applyProtection="1">
      <alignment horizontal="center" vertical="center" wrapText="1"/>
    </xf>
    <xf numFmtId="0" fontId="7" fillId="2" borderId="1" xfId="12" applyFont="1" applyFill="1" applyBorder="1" applyAlignment="1" applyProtection="1">
      <alignment horizontal="center" vertical="center"/>
    </xf>
    <xf numFmtId="0" fontId="25" fillId="11" borderId="1" xfId="0" applyFont="1" applyFill="1" applyBorder="1" applyAlignment="1" applyProtection="1">
      <alignment horizontal="center" vertical="center" wrapText="1"/>
    </xf>
    <xf numFmtId="0" fontId="25" fillId="5" borderId="9" xfId="0" applyFont="1" applyFill="1" applyBorder="1" applyAlignment="1" applyProtection="1">
      <alignment horizontal="center" vertical="center" wrapText="1"/>
    </xf>
    <xf numFmtId="0" fontId="25" fillId="5" borderId="39" xfId="0" applyFont="1" applyFill="1" applyBorder="1" applyAlignment="1" applyProtection="1">
      <alignment horizontal="center" vertical="center" wrapText="1"/>
    </xf>
    <xf numFmtId="0" fontId="25" fillId="5" borderId="10" xfId="0" applyFont="1" applyFill="1" applyBorder="1" applyAlignment="1" applyProtection="1">
      <alignment horizontal="center" vertical="center" wrapText="1"/>
    </xf>
    <xf numFmtId="0" fontId="24" fillId="16" borderId="47" xfId="0" applyFont="1" applyFill="1" applyBorder="1" applyAlignment="1" applyProtection="1">
      <alignment horizontal="center" wrapText="1"/>
    </xf>
    <xf numFmtId="0" fontId="24" fillId="16" borderId="0" xfId="0" applyFont="1" applyFill="1" applyBorder="1" applyAlignment="1" applyProtection="1">
      <alignment horizontal="center" wrapText="1"/>
    </xf>
    <xf numFmtId="0" fontId="43" fillId="15" borderId="9" xfId="0" applyFont="1" applyFill="1" applyBorder="1" applyAlignment="1" applyProtection="1">
      <alignment horizontal="center" wrapText="1"/>
    </xf>
    <xf numFmtId="0" fontId="43" fillId="15" borderId="39" xfId="0" applyFont="1" applyFill="1" applyBorder="1" applyAlignment="1" applyProtection="1">
      <alignment horizontal="center" wrapText="1"/>
    </xf>
    <xf numFmtId="0" fontId="43" fillId="15" borderId="10" xfId="0" applyFont="1" applyFill="1" applyBorder="1" applyAlignment="1" applyProtection="1">
      <alignment horizontal="center" wrapText="1"/>
    </xf>
    <xf numFmtId="0" fontId="0" fillId="0" borderId="1" xfId="0" applyFont="1" applyBorder="1" applyAlignment="1" applyProtection="1">
      <alignment horizontal="center" vertical="center"/>
    </xf>
    <xf numFmtId="10" fontId="23" fillId="0" borderId="1" xfId="15" applyNumberFormat="1" applyFont="1" applyBorder="1" applyAlignment="1" applyProtection="1">
      <alignment horizontal="center" vertical="center"/>
    </xf>
    <xf numFmtId="10" fontId="0" fillId="0" borderId="1" xfId="15" applyNumberFormat="1" applyFont="1" applyBorder="1" applyAlignment="1" applyProtection="1">
      <alignment horizontal="center" vertical="center"/>
    </xf>
    <xf numFmtId="10" fontId="23" fillId="0" borderId="18" xfId="15" applyNumberFormat="1" applyFont="1" applyBorder="1" applyAlignment="1" applyProtection="1">
      <alignment horizontal="center" vertical="center" wrapText="1"/>
    </xf>
    <xf numFmtId="10" fontId="23" fillId="0" borderId="42" xfId="15" applyNumberFormat="1" applyFont="1" applyBorder="1" applyAlignment="1" applyProtection="1">
      <alignment horizontal="center" vertical="center" wrapText="1"/>
    </xf>
    <xf numFmtId="10" fontId="23" fillId="0" borderId="5" xfId="15" applyNumberFormat="1" applyFont="1" applyBorder="1" applyAlignment="1" applyProtection="1">
      <alignment horizontal="center" vertical="center" wrapText="1"/>
    </xf>
    <xf numFmtId="0" fontId="28" fillId="5" borderId="9" xfId="0" applyFont="1" applyFill="1" applyBorder="1" applyAlignment="1" applyProtection="1">
      <alignment horizontal="center" vertical="center" wrapText="1"/>
    </xf>
    <xf numFmtId="0" fontId="28" fillId="5" borderId="39" xfId="0" applyFont="1" applyFill="1" applyBorder="1" applyAlignment="1" applyProtection="1">
      <alignment horizontal="center" vertical="center" wrapText="1"/>
    </xf>
    <xf numFmtId="0" fontId="28" fillId="5" borderId="10" xfId="0" applyFont="1" applyFill="1" applyBorder="1" applyAlignment="1" applyProtection="1">
      <alignment horizontal="center" vertical="center" wrapText="1"/>
    </xf>
    <xf numFmtId="0" fontId="33" fillId="5" borderId="18" xfId="0" applyFont="1" applyFill="1" applyBorder="1" applyAlignment="1" applyProtection="1">
      <alignment horizontal="center" wrapText="1"/>
    </xf>
    <xf numFmtId="0" fontId="33" fillId="5" borderId="42" xfId="0" applyFont="1" applyFill="1" applyBorder="1" applyAlignment="1" applyProtection="1">
      <alignment horizontal="center" wrapText="1"/>
    </xf>
    <xf numFmtId="0" fontId="33" fillId="5" borderId="5" xfId="0" applyFont="1" applyFill="1" applyBorder="1" applyAlignment="1" applyProtection="1">
      <alignment horizontal="center" wrapText="1"/>
    </xf>
    <xf numFmtId="0" fontId="35" fillId="5" borderId="9" xfId="0" applyFont="1" applyFill="1" applyBorder="1" applyAlignment="1" applyProtection="1">
      <alignment horizontal="center" vertical="center" wrapText="1"/>
    </xf>
    <xf numFmtId="0" fontId="35" fillId="5" borderId="39" xfId="0" applyFont="1" applyFill="1" applyBorder="1" applyAlignment="1" applyProtection="1">
      <alignment horizontal="center" vertical="center" wrapText="1"/>
    </xf>
    <xf numFmtId="0" fontId="35" fillId="5" borderId="10" xfId="0" applyFont="1" applyFill="1" applyBorder="1" applyAlignment="1" applyProtection="1">
      <alignment horizontal="center" vertical="center" wrapText="1"/>
    </xf>
    <xf numFmtId="0" fontId="25" fillId="5" borderId="9" xfId="0" applyFont="1" applyFill="1" applyBorder="1" applyAlignment="1" applyProtection="1">
      <alignment horizontal="center" wrapText="1"/>
    </xf>
    <xf numFmtId="0" fontId="25" fillId="5" borderId="39" xfId="0" applyFont="1" applyFill="1" applyBorder="1" applyAlignment="1" applyProtection="1">
      <alignment horizontal="center" wrapText="1"/>
    </xf>
    <xf numFmtId="0" fontId="25" fillId="5" borderId="10" xfId="0" applyFont="1" applyFill="1" applyBorder="1" applyAlignment="1" applyProtection="1">
      <alignment horizontal="center" wrapText="1"/>
    </xf>
    <xf numFmtId="0" fontId="29" fillId="0" borderId="1" xfId="12" applyFont="1" applyFill="1" applyBorder="1" applyAlignment="1" applyProtection="1">
      <alignment horizontal="center" vertical="center" wrapText="1"/>
    </xf>
    <xf numFmtId="0" fontId="29" fillId="0" borderId="1" xfId="12" applyFont="1" applyFill="1" applyBorder="1" applyAlignment="1" applyProtection="1">
      <alignment horizontal="center" vertical="center"/>
    </xf>
    <xf numFmtId="0" fontId="7" fillId="2" borderId="1" xfId="16" applyNumberFormat="1" applyFont="1" applyFill="1" applyBorder="1" applyAlignment="1" applyProtection="1">
      <alignment horizontal="center" vertical="center" wrapText="1"/>
    </xf>
    <xf numFmtId="0" fontId="29" fillId="5" borderId="1" xfId="0" applyFont="1" applyFill="1" applyBorder="1" applyAlignment="1" applyProtection="1">
      <alignment horizontal="justify" vertical="top" wrapText="1"/>
      <protection locked="0"/>
    </xf>
    <xf numFmtId="0" fontId="29" fillId="5" borderId="1" xfId="0" applyFont="1" applyFill="1" applyBorder="1" applyAlignment="1" applyProtection="1">
      <alignment horizontal="justify" vertical="top"/>
      <protection locked="0"/>
    </xf>
    <xf numFmtId="0" fontId="25" fillId="5" borderId="1" xfId="0" applyFont="1" applyFill="1" applyBorder="1" applyAlignment="1">
      <alignment horizontal="center" vertical="center"/>
    </xf>
    <xf numFmtId="0" fontId="24" fillId="16" borderId="1" xfId="0" applyFont="1" applyFill="1" applyBorder="1" applyAlignment="1">
      <alignment horizontal="center" vertical="center"/>
    </xf>
    <xf numFmtId="0" fontId="43" fillId="15" borderId="1" xfId="0" applyFont="1" applyFill="1" applyBorder="1" applyAlignment="1">
      <alignment horizontal="center" vertical="center"/>
    </xf>
    <xf numFmtId="0" fontId="25" fillId="11" borderId="1" xfId="0" applyFont="1" applyFill="1" applyBorder="1" applyAlignment="1">
      <alignment horizontal="center" vertical="center" wrapText="1"/>
    </xf>
    <xf numFmtId="9" fontId="39" fillId="11" borderId="1" xfId="15"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left" vertical="center" wrapText="1"/>
    </xf>
    <xf numFmtId="0" fontId="23" fillId="0" borderId="1" xfId="15" applyNumberFormat="1" applyFont="1" applyBorder="1" applyAlignment="1">
      <alignment horizontal="center" vertical="center"/>
    </xf>
    <xf numFmtId="0" fontId="7" fillId="0" borderId="1" xfId="12" applyFont="1" applyBorder="1" applyAlignment="1" applyProtection="1">
      <alignment horizontal="left" vertical="center" wrapText="1"/>
    </xf>
    <xf numFmtId="0" fontId="7" fillId="0" borderId="1" xfId="12" applyFont="1" applyFill="1" applyBorder="1" applyAlignment="1" applyProtection="1">
      <alignment horizontal="center" vertical="center" wrapText="1"/>
      <protection locked="0"/>
    </xf>
    <xf numFmtId="0" fontId="6" fillId="0" borderId="1" xfId="12" applyFont="1" applyFill="1" applyBorder="1" applyAlignment="1" applyProtection="1">
      <alignment horizontal="center" vertical="center" wrapText="1"/>
      <protection locked="0"/>
    </xf>
    <xf numFmtId="0" fontId="25" fillId="5" borderId="1" xfId="0" applyFont="1" applyFill="1" applyBorder="1" applyAlignment="1" applyProtection="1">
      <alignment horizontal="center" vertical="center"/>
    </xf>
    <xf numFmtId="0" fontId="24" fillId="16" borderId="47" xfId="0" applyFont="1" applyFill="1" applyBorder="1" applyAlignment="1" applyProtection="1">
      <alignment horizontal="center" vertical="center"/>
    </xf>
    <xf numFmtId="0" fontId="24" fillId="16" borderId="0" xfId="0" applyFont="1" applyFill="1" applyBorder="1" applyAlignment="1" applyProtection="1">
      <alignment horizontal="center" vertical="center"/>
    </xf>
    <xf numFmtId="0" fontId="43" fillId="15" borderId="9" xfId="0" applyFont="1" applyFill="1" applyBorder="1" applyAlignment="1" applyProtection="1">
      <alignment horizontal="center" vertical="center"/>
    </xf>
    <xf numFmtId="0" fontId="43" fillId="15" borderId="39" xfId="0" applyFont="1" applyFill="1" applyBorder="1" applyAlignment="1" applyProtection="1">
      <alignment horizontal="center" vertical="center"/>
    </xf>
    <xf numFmtId="0" fontId="43" fillId="15" borderId="10" xfId="0" applyFont="1" applyFill="1" applyBorder="1" applyAlignment="1" applyProtection="1">
      <alignment horizontal="center" vertical="center"/>
    </xf>
    <xf numFmtId="0" fontId="0" fillId="0" borderId="18" xfId="0" applyFont="1" applyBorder="1" applyAlignment="1" applyProtection="1">
      <alignment horizontal="center" vertical="center"/>
    </xf>
    <xf numFmtId="0" fontId="0" fillId="0" borderId="42" xfId="0" applyFont="1" applyBorder="1" applyAlignment="1" applyProtection="1">
      <alignment horizontal="center" vertical="center"/>
    </xf>
    <xf numFmtId="0" fontId="0" fillId="0" borderId="18" xfId="0" applyFont="1" applyBorder="1" applyAlignment="1" applyProtection="1">
      <alignment horizontal="left" vertical="center" wrapText="1"/>
    </xf>
    <xf numFmtId="0" fontId="0" fillId="0" borderId="42" xfId="0" applyFont="1" applyBorder="1" applyAlignment="1" applyProtection="1">
      <alignment horizontal="left" vertical="center" wrapText="1"/>
    </xf>
    <xf numFmtId="9" fontId="23" fillId="0" borderId="18" xfId="15" applyFont="1" applyBorder="1" applyAlignment="1" applyProtection="1">
      <alignment horizontal="center" vertical="center"/>
    </xf>
    <xf numFmtId="9" fontId="23" fillId="0" borderId="42" xfId="15" applyFont="1" applyBorder="1" applyAlignment="1" applyProtection="1">
      <alignment horizontal="center" vertical="center"/>
    </xf>
    <xf numFmtId="0" fontId="36" fillId="5" borderId="1" xfId="12" applyFont="1" applyFill="1" applyBorder="1" applyAlignment="1" applyProtection="1">
      <alignment horizontal="center" vertical="center"/>
    </xf>
    <xf numFmtId="0" fontId="28" fillId="5" borderId="1" xfId="12" applyFont="1" applyFill="1" applyBorder="1" applyAlignment="1" applyProtection="1">
      <alignment horizontal="center" vertical="center"/>
    </xf>
    <xf numFmtId="9" fontId="7" fillId="0" borderId="1" xfId="15" applyFont="1" applyFill="1" applyBorder="1" applyAlignment="1" applyProtection="1">
      <alignment horizontal="center" vertical="center" wrapText="1"/>
    </xf>
    <xf numFmtId="0" fontId="29" fillId="0" borderId="1" xfId="0" applyFont="1" applyFill="1" applyBorder="1" applyAlignment="1" applyProtection="1">
      <alignment horizontal="justify" vertical="center" wrapText="1"/>
      <protection locked="0"/>
    </xf>
    <xf numFmtId="0" fontId="17" fillId="0" borderId="1" xfId="12" applyFont="1" applyFill="1" applyBorder="1" applyAlignment="1" applyProtection="1">
      <alignment horizontal="justify" vertical="center" wrapText="1"/>
      <protection locked="0"/>
    </xf>
    <xf numFmtId="0" fontId="24" fillId="16" borderId="47" xfId="0" applyFont="1" applyFill="1" applyBorder="1" applyAlignment="1">
      <alignment horizontal="center" vertical="center" wrapText="1"/>
    </xf>
    <xf numFmtId="0" fontId="24" fillId="16" borderId="0" xfId="0" applyFont="1" applyFill="1" applyBorder="1" applyAlignment="1">
      <alignment horizontal="center" vertical="center" wrapText="1"/>
    </xf>
    <xf numFmtId="0" fontId="43" fillId="15" borderId="9"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10" xfId="0" applyFont="1" applyFill="1" applyBorder="1" applyAlignment="1">
      <alignment horizontal="center" vertical="center" wrapText="1"/>
    </xf>
    <xf numFmtId="0" fontId="33" fillId="5" borderId="1" xfId="0" applyFont="1" applyFill="1" applyBorder="1" applyAlignment="1" applyProtection="1">
      <alignment horizontal="center" wrapText="1"/>
      <protection locked="0"/>
    </xf>
    <xf numFmtId="0" fontId="25" fillId="5" borderId="1" xfId="0" applyFont="1" applyFill="1" applyBorder="1" applyAlignment="1">
      <alignment horizontal="center" wrapText="1"/>
    </xf>
    <xf numFmtId="49" fontId="12" fillId="3" borderId="55" xfId="13" applyNumberFormat="1" applyFont="1" applyFill="1" applyBorder="1" applyAlignment="1">
      <alignment horizontal="center" vertical="center" wrapText="1"/>
    </xf>
    <xf numFmtId="49" fontId="12" fillId="3" borderId="33" xfId="13" applyNumberFormat="1" applyFont="1" applyFill="1" applyBorder="1" applyAlignment="1">
      <alignment horizontal="center" vertical="center" wrapText="1"/>
    </xf>
    <xf numFmtId="0" fontId="2" fillId="0" borderId="1" xfId="13" applyFont="1" applyBorder="1" applyAlignment="1">
      <alignment horizontal="center" vertical="center" wrapText="1"/>
    </xf>
    <xf numFmtId="3" fontId="2" fillId="6" borderId="10" xfId="14" applyNumberFormat="1" applyFont="1" applyFill="1" applyBorder="1" applyAlignment="1">
      <alignment horizontal="center" vertical="center"/>
    </xf>
    <xf numFmtId="3" fontId="2" fillId="6" borderId="1" xfId="14" applyNumberFormat="1" applyFont="1" applyFill="1" applyBorder="1" applyAlignment="1">
      <alignment horizontal="center" vertical="center"/>
    </xf>
    <xf numFmtId="0" fontId="2" fillId="6" borderId="1" xfId="11" applyFont="1" applyFill="1" applyBorder="1" applyAlignment="1">
      <alignment horizontal="center" vertical="center"/>
    </xf>
    <xf numFmtId="0" fontId="2" fillId="0" borderId="44" xfId="13" applyFont="1" applyFill="1" applyBorder="1" applyAlignment="1">
      <alignment horizontal="center" vertical="center" wrapText="1"/>
    </xf>
    <xf numFmtId="0" fontId="2" fillId="0" borderId="23" xfId="13" applyFont="1" applyFill="1" applyBorder="1" applyAlignment="1">
      <alignment horizontal="center" vertical="center" wrapText="1"/>
    </xf>
    <xf numFmtId="0" fontId="2" fillId="0" borderId="45" xfId="13" applyFont="1" applyFill="1" applyBorder="1" applyAlignment="1">
      <alignment horizontal="center" vertical="center" wrapText="1"/>
    </xf>
    <xf numFmtId="49" fontId="10" fillId="3" borderId="50" xfId="13" applyNumberFormat="1" applyFont="1" applyFill="1" applyBorder="1" applyAlignment="1">
      <alignment horizontal="center" vertical="center" wrapText="1"/>
    </xf>
    <xf numFmtId="49" fontId="10" fillId="3" borderId="51" xfId="13" applyNumberFormat="1" applyFont="1" applyFill="1" applyBorder="1" applyAlignment="1">
      <alignment horizontal="center" vertical="center" wrapText="1"/>
    </xf>
    <xf numFmtId="0" fontId="2" fillId="0" borderId="52" xfId="13" applyFont="1" applyBorder="1" applyAlignment="1">
      <alignment horizontal="center" vertical="center" wrapText="1"/>
    </xf>
    <xf numFmtId="0" fontId="2" fillId="0" borderId="53" xfId="13" applyFont="1" applyBorder="1" applyAlignment="1">
      <alignment horizontal="center" vertical="center" wrapText="1"/>
    </xf>
    <xf numFmtId="0" fontId="2" fillId="0" borderId="54" xfId="13" applyFont="1" applyBorder="1" applyAlignment="1">
      <alignment horizontal="center" vertical="center" wrapText="1"/>
    </xf>
    <xf numFmtId="0" fontId="13" fillId="0" borderId="1" xfId="10" applyFont="1" applyBorder="1" applyAlignment="1" applyProtection="1">
      <alignment horizontal="center" vertical="center" wrapText="1"/>
      <protection locked="0"/>
    </xf>
    <xf numFmtId="167" fontId="13" fillId="0" borderId="1" xfId="1" applyFont="1" applyBorder="1" applyAlignment="1">
      <alignment horizontal="center" vertical="center" wrapText="1"/>
    </xf>
    <xf numFmtId="169" fontId="13" fillId="8" borderId="14" xfId="10" applyNumberFormat="1" applyFont="1" applyFill="1" applyBorder="1" applyAlignment="1">
      <alignment horizontal="center" vertical="center" wrapText="1"/>
    </xf>
    <xf numFmtId="169" fontId="13" fillId="8" borderId="40" xfId="10" applyNumberFormat="1" applyFont="1" applyFill="1" applyBorder="1" applyAlignment="1">
      <alignment horizontal="center" vertical="center" wrapText="1"/>
    </xf>
    <xf numFmtId="169" fontId="13" fillId="8" borderId="46" xfId="10" applyNumberFormat="1" applyFont="1" applyFill="1" applyBorder="1" applyAlignment="1">
      <alignment horizontal="center" vertical="center" wrapText="1"/>
    </xf>
    <xf numFmtId="169" fontId="13" fillId="8" borderId="47" xfId="10" applyNumberFormat="1" applyFont="1" applyFill="1" applyBorder="1" applyAlignment="1">
      <alignment horizontal="center" vertical="center" wrapText="1"/>
    </xf>
    <xf numFmtId="169" fontId="13" fillId="8" borderId="0" xfId="10" applyNumberFormat="1" applyFont="1" applyFill="1" applyBorder="1" applyAlignment="1">
      <alignment horizontal="center" vertical="center" wrapText="1"/>
    </xf>
    <xf numFmtId="169" fontId="13" fillId="8" borderId="48" xfId="10" applyNumberFormat="1" applyFont="1" applyFill="1" applyBorder="1" applyAlignment="1">
      <alignment horizontal="center" vertical="center" wrapText="1"/>
    </xf>
    <xf numFmtId="169" fontId="13" fillId="8" borderId="4" xfId="10" applyNumberFormat="1" applyFont="1" applyFill="1" applyBorder="1" applyAlignment="1">
      <alignment horizontal="center" vertical="center" wrapText="1"/>
    </xf>
    <xf numFmtId="169" fontId="13" fillId="8" borderId="38" xfId="10" applyNumberFormat="1" applyFont="1" applyFill="1" applyBorder="1" applyAlignment="1">
      <alignment horizontal="center" vertical="center" wrapText="1"/>
    </xf>
    <xf numFmtId="169" fontId="13" fillId="8" borderId="6" xfId="10" applyNumberFormat="1" applyFont="1" applyFill="1" applyBorder="1" applyAlignment="1">
      <alignment horizontal="center" vertical="center" wrapText="1"/>
    </xf>
    <xf numFmtId="0" fontId="15" fillId="17" borderId="1" xfId="10" applyFont="1" applyFill="1" applyBorder="1" applyAlignment="1">
      <alignment horizontal="center" vertical="center" wrapText="1"/>
    </xf>
    <xf numFmtId="0" fontId="27" fillId="0" borderId="1" xfId="0" applyFont="1" applyFill="1" applyBorder="1" applyAlignment="1" applyProtection="1">
      <alignment horizontal="center" vertical="center" wrapText="1"/>
    </xf>
    <xf numFmtId="0" fontId="11" fillId="7" borderId="1" xfId="10" applyFont="1" applyFill="1" applyBorder="1" applyAlignment="1">
      <alignment horizontal="center" vertical="center"/>
    </xf>
    <xf numFmtId="0" fontId="7" fillId="7" borderId="21" xfId="10" applyFont="1" applyFill="1" applyBorder="1" applyAlignment="1">
      <alignment horizontal="center"/>
    </xf>
    <xf numFmtId="0" fontId="7" fillId="7" borderId="41" xfId="10" applyFont="1" applyFill="1" applyBorder="1" applyAlignment="1">
      <alignment horizontal="center"/>
    </xf>
    <xf numFmtId="0" fontId="7" fillId="7" borderId="56" xfId="10" applyFont="1" applyFill="1" applyBorder="1" applyAlignment="1">
      <alignment horizontal="center"/>
    </xf>
    <xf numFmtId="168" fontId="13" fillId="5" borderId="1" xfId="10" applyNumberFormat="1" applyFont="1" applyFill="1" applyBorder="1" applyAlignment="1" applyProtection="1">
      <alignment horizontal="center" vertical="center" wrapText="1"/>
      <protection locked="0"/>
    </xf>
    <xf numFmtId="169" fontId="11" fillId="7" borderId="9" xfId="10" applyNumberFormat="1" applyFont="1" applyFill="1" applyBorder="1" applyAlignment="1">
      <alignment horizontal="center" vertical="center" wrapText="1"/>
    </xf>
    <xf numFmtId="169" fontId="11" fillId="7" borderId="39" xfId="10" applyNumberFormat="1" applyFont="1" applyFill="1" applyBorder="1" applyAlignment="1">
      <alignment horizontal="center" vertical="center" wrapText="1"/>
    </xf>
    <xf numFmtId="169" fontId="11" fillId="7" borderId="10" xfId="10" applyNumberFormat="1" applyFont="1" applyFill="1" applyBorder="1" applyAlignment="1">
      <alignment horizontal="center" vertical="center" wrapText="1"/>
    </xf>
    <xf numFmtId="0" fontId="0" fillId="0" borderId="1" xfId="0" applyFont="1" applyFill="1" applyBorder="1" applyAlignment="1" applyProtection="1">
      <alignment horizontal="center"/>
    </xf>
    <xf numFmtId="0" fontId="6" fillId="0" borderId="1" xfId="0" applyFont="1" applyFill="1" applyBorder="1" applyAlignment="1" applyProtection="1">
      <alignment horizontal="center" vertical="center" wrapText="1"/>
    </xf>
    <xf numFmtId="0" fontId="9" fillId="0" borderId="57" xfId="10" applyFont="1" applyFill="1" applyBorder="1" applyAlignment="1">
      <alignment horizontal="center" vertical="center" wrapText="1"/>
    </xf>
    <xf numFmtId="0" fontId="9" fillId="0" borderId="58" xfId="10" applyFont="1" applyFill="1" applyBorder="1" applyAlignment="1">
      <alignment horizontal="center" vertical="center" wrapText="1"/>
    </xf>
    <xf numFmtId="0" fontId="9" fillId="0" borderId="59" xfId="10" applyFont="1" applyFill="1" applyBorder="1" applyAlignment="1">
      <alignment horizontal="center" vertical="center" wrapText="1"/>
    </xf>
    <xf numFmtId="0" fontId="6" fillId="7" borderId="21" xfId="10" applyFont="1" applyFill="1" applyBorder="1" applyAlignment="1">
      <alignment horizontal="center" vertical="center"/>
    </xf>
    <xf numFmtId="0" fontId="6" fillId="7" borderId="43" xfId="10" applyFont="1" applyFill="1" applyBorder="1" applyAlignment="1">
      <alignment horizontal="center" vertical="center"/>
    </xf>
    <xf numFmtId="0" fontId="2" fillId="0" borderId="1" xfId="0" applyFont="1" applyFill="1" applyBorder="1" applyAlignment="1" applyProtection="1">
      <alignment horizontal="center" vertical="center" wrapText="1"/>
    </xf>
    <xf numFmtId="0" fontId="14" fillId="0" borderId="1" xfId="10" applyFont="1" applyFill="1" applyBorder="1" applyAlignment="1">
      <alignment horizontal="center" vertical="center" wrapText="1"/>
    </xf>
    <xf numFmtId="0" fontId="36" fillId="0" borderId="1" xfId="0" applyFont="1" applyFill="1" applyBorder="1" applyAlignment="1" applyProtection="1">
      <alignment horizontal="center" vertical="center"/>
    </xf>
    <xf numFmtId="169" fontId="15" fillId="7" borderId="9" xfId="10" applyNumberFormat="1" applyFont="1" applyFill="1" applyBorder="1" applyAlignment="1" applyProtection="1">
      <alignment horizontal="center" vertical="center" wrapText="1"/>
    </xf>
    <xf numFmtId="169" fontId="15" fillId="7" borderId="39" xfId="10" applyNumberFormat="1" applyFont="1" applyFill="1" applyBorder="1" applyAlignment="1" applyProtection="1">
      <alignment horizontal="center" vertical="center" wrapText="1"/>
    </xf>
    <xf numFmtId="169" fontId="15" fillId="7" borderId="10" xfId="10" applyNumberFormat="1" applyFont="1" applyFill="1" applyBorder="1" applyAlignment="1" applyProtection="1">
      <alignment horizontal="center" vertical="center" wrapText="1"/>
    </xf>
    <xf numFmtId="168" fontId="15" fillId="7" borderId="9" xfId="10" applyNumberFormat="1" applyFont="1" applyFill="1" applyBorder="1" applyAlignment="1" applyProtection="1">
      <alignment horizontal="center" vertical="center" wrapText="1"/>
    </xf>
    <xf numFmtId="168" fontId="15" fillId="7" borderId="39" xfId="10" applyNumberFormat="1" applyFont="1" applyFill="1" applyBorder="1" applyAlignment="1" applyProtection="1">
      <alignment horizontal="center" vertical="center" wrapText="1"/>
    </xf>
    <xf numFmtId="168" fontId="15" fillId="7" borderId="10" xfId="10" applyNumberFormat="1" applyFont="1" applyFill="1" applyBorder="1" applyAlignment="1" applyProtection="1">
      <alignment horizontal="center" vertical="center" wrapText="1"/>
    </xf>
    <xf numFmtId="0" fontId="11" fillId="17" borderId="1" xfId="10" applyFont="1" applyFill="1" applyBorder="1" applyAlignment="1">
      <alignment horizontal="center" vertical="center" wrapText="1"/>
    </xf>
    <xf numFmtId="0" fontId="44" fillId="18" borderId="1" xfId="10" applyFont="1" applyFill="1" applyBorder="1" applyAlignment="1">
      <alignment horizontal="center" vertical="center" wrapText="1"/>
    </xf>
  </cellXfs>
  <cellStyles count="24">
    <cellStyle name="Coma 2" xfId="1"/>
    <cellStyle name="Coma 2 2" xfId="20"/>
    <cellStyle name="Énfasis3" xfId="18" builtinId="37"/>
    <cellStyle name="Hipervínculo 2" xfId="2"/>
    <cellStyle name="Millares" xfId="3" builtinId="3"/>
    <cellStyle name="Millares [0]" xfId="4" builtinId="6"/>
    <cellStyle name="Millares [0] 2" xfId="22"/>
    <cellStyle name="Millares 2" xfId="5"/>
    <cellStyle name="Millares 2 2" xfId="23"/>
    <cellStyle name="Millares 3" xfId="6"/>
    <cellStyle name="Millares 4" xfId="21"/>
    <cellStyle name="Millares 5" xfId="17"/>
    <cellStyle name="Moneda [0]" xfId="19" builtinId="7"/>
    <cellStyle name="Moneda 2" xfId="7"/>
    <cellStyle name="Normal" xfId="0" builtinId="0"/>
    <cellStyle name="Normal 2" xfId="8"/>
    <cellStyle name="Normal 2 2" xfId="9"/>
    <cellStyle name="Normal 3" xfId="10"/>
    <cellStyle name="Normal 3 2" xfId="11"/>
    <cellStyle name="Normal 4" xfId="12"/>
    <cellStyle name="Normal 8" xfId="13"/>
    <cellStyle name="Normal_573_2009_ Actualizado 22_12_2009" xfId="14"/>
    <cellStyle name="Porcentaje" xfId="15" builtinId="5"/>
    <cellStyle name="Porcentual 2" xfId="16"/>
  </cellStyles>
  <dxfs count="9">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'11'!$B$21:$D$21</c:f>
              <c:strCache>
                <c:ptCount val="1"/>
                <c:pt idx="0">
                  <c:v>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'11'!$C$29:$C$40</c:f>
              <c:numCache>
                <c:formatCode>0.00%</c:formatCode>
                <c:ptCount val="12"/>
                <c:pt idx="0">
                  <c:v>0</c:v>
                </c:pt>
                <c:pt idx="1">
                  <c:v>9.1005521651557047E-3</c:v>
                </c:pt>
                <c:pt idx="2">
                  <c:v>0.18523804798743809</c:v>
                </c:pt>
                <c:pt idx="3">
                  <c:v>0.21641640931689957</c:v>
                </c:pt>
                <c:pt idx="4">
                  <c:v>0.23423261579087756</c:v>
                </c:pt>
                <c:pt idx="5">
                  <c:v>0.27</c:v>
                </c:pt>
                <c:pt idx="6">
                  <c:v>0.27</c:v>
                </c:pt>
                <c:pt idx="7">
                  <c:v>0.27</c:v>
                </c:pt>
                <c:pt idx="8">
                  <c:v>0.27</c:v>
                </c:pt>
                <c:pt idx="9">
                  <c:v>0.27</c:v>
                </c:pt>
                <c:pt idx="10">
                  <c:v>0.27</c:v>
                </c:pt>
                <c:pt idx="11">
                  <c:v>0.27</c:v>
                </c:pt>
              </c:numCache>
            </c:numRef>
          </c:val>
          <c:smooth val="0"/>
          <c:extLst>
            <c:ext xmlns:c16="http://schemas.microsoft.com/office/drawing/2014/chart" uri="{C3380CC4-5D6E-409C-BE32-E72D297353CC}">
              <c16:uniqueId val="{00000000-5FFA-4D23-804E-78E2958CC667}"/>
            </c:ext>
          </c:extLst>
        </c:ser>
        <c:ser>
          <c:idx val="1"/>
          <c:order val="1"/>
          <c:tx>
            <c:strRef>
              <c:f>'11'!$E$21:$H$21</c:f>
              <c:strCache>
                <c:ptCount val="1"/>
                <c:pt idx="0">
                  <c:v>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'11'!$E$29:$E$40</c:f>
              <c:numCache>
                <c:formatCode>0.00%</c:formatCode>
                <c:ptCount val="12"/>
                <c:pt idx="0">
                  <c:v>0</c:v>
                </c:pt>
                <c:pt idx="1">
                  <c:v>0.17276321429311989</c:v>
                </c:pt>
                <c:pt idx="2">
                  <c:v>0.17613749582228239</c:v>
                </c:pt>
                <c:pt idx="3">
                  <c:v>0.20731585715174386</c:v>
                </c:pt>
                <c:pt idx="4">
                  <c:v>0.22513206362572186</c:v>
                </c:pt>
                <c:pt idx="5">
                  <c:v>0.26089944783484431</c:v>
                </c:pt>
                <c:pt idx="6">
                  <c:v>0.26089944783484431</c:v>
                </c:pt>
                <c:pt idx="7">
                  <c:v>0.26089944783484431</c:v>
                </c:pt>
                <c:pt idx="8">
                  <c:v>0.26089944783484431</c:v>
                </c:pt>
                <c:pt idx="9">
                  <c:v>0.26089944783484431</c:v>
                </c:pt>
                <c:pt idx="10">
                  <c:v>0.26089944783484431</c:v>
                </c:pt>
                <c:pt idx="11">
                  <c:v>0.27</c:v>
                </c:pt>
              </c:numCache>
            </c:numRef>
          </c:val>
          <c:smooth val="0"/>
          <c:extLst>
            <c:ext xmlns:c16="http://schemas.microsoft.com/office/drawing/2014/chart" uri="{C3380CC4-5D6E-409C-BE32-E72D297353CC}">
              <c16:uniqueId val="{00000001-5FFA-4D23-804E-78E2958CC667}"/>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'12'!$B$21:$D$21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'12'!$C$29:$C$40</c:f>
              <c:numCache>
                <c:formatCode>0.00%</c:formatCode>
                <c:ptCount val="12"/>
                <c:pt idx="0">
                  <c:v>0</c:v>
                </c:pt>
                <c:pt idx="1">
                  <c:v>0</c:v>
                </c:pt>
                <c:pt idx="2">
                  <c:v>5.6666666666666698E-2</c:v>
                </c:pt>
                <c:pt idx="3">
                  <c:v>5.6666666666666698E-2</c:v>
                </c:pt>
                <c:pt idx="4">
                  <c:v>5.6666666666666698E-2</c:v>
                </c:pt>
                <c:pt idx="5">
                  <c:v>5.6666666666666698E-2</c:v>
                </c:pt>
                <c:pt idx="6">
                  <c:v>5.6666666666666698E-2</c:v>
                </c:pt>
                <c:pt idx="7">
                  <c:v>5.6666666666666698E-2</c:v>
                </c:pt>
                <c:pt idx="8">
                  <c:v>5.6666666666666698E-2</c:v>
                </c:pt>
                <c:pt idx="9">
                  <c:v>5.6666666666666698E-2</c:v>
                </c:pt>
                <c:pt idx="10">
                  <c:v>5.6666666666666698E-2</c:v>
                </c:pt>
                <c:pt idx="11">
                  <c:v>0.33996666666666669</c:v>
                </c:pt>
              </c:numCache>
            </c:numRef>
          </c:val>
          <c:smooth val="0"/>
          <c:extLst>
            <c:ext xmlns:c16="http://schemas.microsoft.com/office/drawing/2014/chart" uri="{C3380CC4-5D6E-409C-BE32-E72D297353CC}">
              <c16:uniqueId val="{00000000-9D12-486E-BE4F-8E7895BFDB3B}"/>
            </c:ext>
          </c:extLst>
        </c:ser>
        <c:ser>
          <c:idx val="1"/>
          <c:order val="1"/>
          <c:tx>
            <c:strRef>
              <c:f>'12'!$E$21:$H$21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'12'!$E$29:$E$40</c:f>
              <c:numCache>
                <c:formatCode>0.00%</c:formatCode>
                <c:ptCount val="12"/>
                <c:pt idx="0">
                  <c:v>0</c:v>
                </c:pt>
                <c:pt idx="1">
                  <c:v>0</c:v>
                </c:pt>
                <c:pt idx="2">
                  <c:v>5.6666666666666698E-2</c:v>
                </c:pt>
                <c:pt idx="3">
                  <c:v>5.6666666666666698E-2</c:v>
                </c:pt>
                <c:pt idx="4">
                  <c:v>5.6666666666666698E-2</c:v>
                </c:pt>
                <c:pt idx="5">
                  <c:v>5.6666666666666698E-2</c:v>
                </c:pt>
                <c:pt idx="6">
                  <c:v>5.6666666666666698E-2</c:v>
                </c:pt>
                <c:pt idx="7">
                  <c:v>5.6666666666666698E-2</c:v>
                </c:pt>
                <c:pt idx="8">
                  <c:v>0.27196666666666669</c:v>
                </c:pt>
                <c:pt idx="9">
                  <c:v>0.27196666666666669</c:v>
                </c:pt>
                <c:pt idx="10">
                  <c:v>0.33996666666666669</c:v>
                </c:pt>
                <c:pt idx="11">
                  <c:v>0.33996666666666669</c:v>
                </c:pt>
              </c:numCache>
            </c:numRef>
          </c:val>
          <c:smooth val="0"/>
          <c:extLst>
            <c:ext xmlns:c16="http://schemas.microsoft.com/office/drawing/2014/chart" uri="{C3380CC4-5D6E-409C-BE32-E72D297353CC}">
              <c16:uniqueId val="{00000001-9D12-486E-BE4F-8E7895BFDB3B}"/>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'13'!$B$21:$D$21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'13'!$C$29:$C$40</c:f>
              <c:numCache>
                <c:formatCode>0.00%</c:formatCode>
                <c:ptCount val="12"/>
                <c:pt idx="0">
                  <c:v>0</c:v>
                </c:pt>
                <c:pt idx="1">
                  <c:v>1.6196554463371326E-2</c:v>
                </c:pt>
                <c:pt idx="2">
                  <c:v>2.2872045641009083E-2</c:v>
                </c:pt>
                <c:pt idx="3">
                  <c:v>2.5608067046745255E-2</c:v>
                </c:pt>
                <c:pt idx="4">
                  <c:v>2.5608067046745255E-2</c:v>
                </c:pt>
                <c:pt idx="5">
                  <c:v>3.5395888324582438E-2</c:v>
                </c:pt>
                <c:pt idx="6">
                  <c:v>3.5395888324582438E-2</c:v>
                </c:pt>
                <c:pt idx="7">
                  <c:v>3.5395888324582438E-2</c:v>
                </c:pt>
                <c:pt idx="8">
                  <c:v>4.8693940211743281E-2</c:v>
                </c:pt>
                <c:pt idx="9">
                  <c:v>0.28880754905601674</c:v>
                </c:pt>
                <c:pt idx="10">
                  <c:v>0.28880754905601674</c:v>
                </c:pt>
                <c:pt idx="11">
                  <c:v>0.31000000000000005</c:v>
                </c:pt>
              </c:numCache>
            </c:numRef>
          </c:val>
          <c:smooth val="0"/>
          <c:extLst>
            <c:ext xmlns:c16="http://schemas.microsoft.com/office/drawing/2014/chart" uri="{C3380CC4-5D6E-409C-BE32-E72D297353CC}">
              <c16:uniqueId val="{00000000-1760-4214-8EB9-A3C7CBAC40F2}"/>
            </c:ext>
          </c:extLst>
        </c:ser>
        <c:ser>
          <c:idx val="1"/>
          <c:order val="1"/>
          <c:tx>
            <c:strRef>
              <c:f>'13'!$E$21:$H$21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'13'!$E$29:$E$40</c:f>
              <c:numCache>
                <c:formatCode>0.00%</c:formatCode>
                <c:ptCount val="12"/>
                <c:pt idx="0">
                  <c:v>0</c:v>
                </c:pt>
                <c:pt idx="1">
                  <c:v>1.6196554463371326E-2</c:v>
                </c:pt>
                <c:pt idx="2">
                  <c:v>1.6196554463371326E-2</c:v>
                </c:pt>
                <c:pt idx="3">
                  <c:v>2.5608067046745255E-2</c:v>
                </c:pt>
                <c:pt idx="4">
                  <c:v>2.5608067046745255E-2</c:v>
                </c:pt>
                <c:pt idx="5">
                  <c:v>3.5395888324582438E-2</c:v>
                </c:pt>
                <c:pt idx="6">
                  <c:v>3.5395888324582438E-2</c:v>
                </c:pt>
                <c:pt idx="7">
                  <c:v>0.27550949716885592</c:v>
                </c:pt>
                <c:pt idx="8">
                  <c:v>0.28880754905601674</c:v>
                </c:pt>
                <c:pt idx="9">
                  <c:v>0.30569396415082417</c:v>
                </c:pt>
                <c:pt idx="10">
                  <c:v>0.30569396415082417</c:v>
                </c:pt>
                <c:pt idx="11">
                  <c:v>0.31000000000000005</c:v>
                </c:pt>
              </c:numCache>
            </c:numRef>
          </c:val>
          <c:smooth val="0"/>
          <c:extLst>
            <c:ext xmlns:c16="http://schemas.microsoft.com/office/drawing/2014/chart" uri="{C3380CC4-5D6E-409C-BE32-E72D297353CC}">
              <c16:uniqueId val="{00000001-1760-4214-8EB9-A3C7CBAC40F2}"/>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'14'!$B$21:$D$21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'14'!$C$29:$C$40</c:f>
              <c:numCache>
                <c:formatCode>0.00%</c:formatCode>
                <c:ptCount val="12"/>
                <c:pt idx="0">
                  <c:v>0</c:v>
                </c:pt>
                <c:pt idx="1">
                  <c:v>0</c:v>
                </c:pt>
                <c:pt idx="2">
                  <c:v>1.2E-2</c:v>
                </c:pt>
                <c:pt idx="3">
                  <c:v>2.1600000000000001E-2</c:v>
                </c:pt>
                <c:pt idx="4">
                  <c:v>0.1101</c:v>
                </c:pt>
                <c:pt idx="5">
                  <c:v>0.1101</c:v>
                </c:pt>
                <c:pt idx="6">
                  <c:v>0.16151579425611182</c:v>
                </c:pt>
                <c:pt idx="7">
                  <c:v>0.16151579425611182</c:v>
                </c:pt>
                <c:pt idx="8">
                  <c:v>0.17559398983767049</c:v>
                </c:pt>
                <c:pt idx="9">
                  <c:v>0.17559398983767049</c:v>
                </c:pt>
                <c:pt idx="10">
                  <c:v>0.17559398983767049</c:v>
                </c:pt>
                <c:pt idx="11">
                  <c:v>0.23999398983767051</c:v>
                </c:pt>
              </c:numCache>
            </c:numRef>
          </c:val>
          <c:smooth val="0"/>
          <c:extLst>
            <c:ext xmlns:c16="http://schemas.microsoft.com/office/drawing/2014/chart" uri="{C3380CC4-5D6E-409C-BE32-E72D297353CC}">
              <c16:uniqueId val="{00000000-764E-4106-8C6C-74EFCA5B3126}"/>
            </c:ext>
          </c:extLst>
        </c:ser>
        <c:ser>
          <c:idx val="1"/>
          <c:order val="1"/>
          <c:tx>
            <c:strRef>
              <c:f>'14'!$E$21:$H$21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'14'!$E$29:$E$40</c:f>
              <c:numCache>
                <c:formatCode>0.00%</c:formatCode>
                <c:ptCount val="12"/>
                <c:pt idx="0">
                  <c:v>0</c:v>
                </c:pt>
                <c:pt idx="1">
                  <c:v>0</c:v>
                </c:pt>
                <c:pt idx="2">
                  <c:v>0</c:v>
                </c:pt>
                <c:pt idx="3">
                  <c:v>2.1600000000000001E-2</c:v>
                </c:pt>
                <c:pt idx="4">
                  <c:v>2.1600000000000001E-2</c:v>
                </c:pt>
                <c:pt idx="5">
                  <c:v>0.1101</c:v>
                </c:pt>
                <c:pt idx="6">
                  <c:v>0.16151579425611182</c:v>
                </c:pt>
                <c:pt idx="7">
                  <c:v>0.16151579425611182</c:v>
                </c:pt>
                <c:pt idx="8">
                  <c:v>0.20311579425611181</c:v>
                </c:pt>
                <c:pt idx="9">
                  <c:v>0.21019398983767049</c:v>
                </c:pt>
                <c:pt idx="10">
                  <c:v>0.2324939898376705</c:v>
                </c:pt>
                <c:pt idx="11">
                  <c:v>0.23999398983767051</c:v>
                </c:pt>
              </c:numCache>
            </c:numRef>
          </c:val>
          <c:smooth val="0"/>
          <c:extLst>
            <c:ext xmlns:c16="http://schemas.microsoft.com/office/drawing/2014/chart" uri="{C3380CC4-5D6E-409C-BE32-E72D297353CC}">
              <c16:uniqueId val="{00000001-764E-4106-8C6C-74EFCA5B3126}"/>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'15'!$B$21:$D$21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'15'!$C$29:$C$40</c:f>
              <c:numCache>
                <c:formatCode>0.00%</c:formatCode>
                <c:ptCount val="12"/>
                <c:pt idx="0">
                  <c:v>0</c:v>
                </c:pt>
                <c:pt idx="1">
                  <c:v>0</c:v>
                </c:pt>
                <c:pt idx="2">
                  <c:v>1.0439754318254597E-3</c:v>
                </c:pt>
                <c:pt idx="3">
                  <c:v>1.304397543182546E-2</c:v>
                </c:pt>
                <c:pt idx="4">
                  <c:v>1.304397543182546E-2</c:v>
                </c:pt>
                <c:pt idx="5">
                  <c:v>7.4653362926178801E-2</c:v>
                </c:pt>
                <c:pt idx="6">
                  <c:v>8.0903750996561372E-2</c:v>
                </c:pt>
                <c:pt idx="7">
                  <c:v>9.580000000000001E-2</c:v>
                </c:pt>
                <c:pt idx="8">
                  <c:v>9.580000000000001E-2</c:v>
                </c:pt>
                <c:pt idx="9">
                  <c:v>9.580000000000001E-2</c:v>
                </c:pt>
                <c:pt idx="10">
                  <c:v>0.21160000000000001</c:v>
                </c:pt>
                <c:pt idx="11">
                  <c:v>0.23970000000000002</c:v>
                </c:pt>
              </c:numCache>
            </c:numRef>
          </c:val>
          <c:smooth val="0"/>
          <c:extLst>
            <c:ext xmlns:c16="http://schemas.microsoft.com/office/drawing/2014/chart" uri="{C3380CC4-5D6E-409C-BE32-E72D297353CC}">
              <c16:uniqueId val="{00000000-13A9-4A14-A6B7-D09C967315E5}"/>
            </c:ext>
          </c:extLst>
        </c:ser>
        <c:ser>
          <c:idx val="1"/>
          <c:order val="1"/>
          <c:tx>
            <c:strRef>
              <c:f>'15'!$E$21:$H$21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'15'!$E$29:$E$40</c:f>
              <c:numCache>
                <c:formatCode>0.00%</c:formatCode>
                <c:ptCount val="12"/>
                <c:pt idx="0">
                  <c:v>0</c:v>
                </c:pt>
                <c:pt idx="1">
                  <c:v>0</c:v>
                </c:pt>
                <c:pt idx="2">
                  <c:v>1.0439754318254597E-3</c:v>
                </c:pt>
                <c:pt idx="3">
                  <c:v>1.304397543182546E-2</c:v>
                </c:pt>
                <c:pt idx="4">
                  <c:v>1.304397543182546E-2</c:v>
                </c:pt>
                <c:pt idx="5">
                  <c:v>7.4653362926178801E-2</c:v>
                </c:pt>
                <c:pt idx="6">
                  <c:v>8.0903750996561372E-2</c:v>
                </c:pt>
                <c:pt idx="7">
                  <c:v>9.580000000000001E-2</c:v>
                </c:pt>
                <c:pt idx="8">
                  <c:v>0.21161003132355499</c:v>
                </c:pt>
                <c:pt idx="9">
                  <c:v>0.2280357702684519</c:v>
                </c:pt>
                <c:pt idx="10">
                  <c:v>0.2280357702684519</c:v>
                </c:pt>
                <c:pt idx="11">
                  <c:v>0.23803577026845191</c:v>
                </c:pt>
              </c:numCache>
            </c:numRef>
          </c:val>
          <c:smooth val="0"/>
          <c:extLst>
            <c:ext xmlns:c16="http://schemas.microsoft.com/office/drawing/2014/chart" uri="{C3380CC4-5D6E-409C-BE32-E72D297353CC}">
              <c16:uniqueId val="{00000001-13A9-4A14-A6B7-D09C967315E5}"/>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'16'!$B$21:$D$21</c:f>
              <c:strCache>
                <c:ptCount val="1"/>
                <c:pt idx="0">
                  <c:v>Número de campañas de TI realizadas </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'16'!$C$29:$C$40</c:f>
              <c:numCache>
                <c:formatCode>General</c:formatCode>
                <c:ptCount val="12"/>
                <c:pt idx="0">
                  <c:v>0</c:v>
                </c:pt>
                <c:pt idx="1">
                  <c:v>0</c:v>
                </c:pt>
                <c:pt idx="2">
                  <c:v>0</c:v>
                </c:pt>
                <c:pt idx="3">
                  <c:v>0</c:v>
                </c:pt>
                <c:pt idx="4">
                  <c:v>0</c:v>
                </c:pt>
                <c:pt idx="5">
                  <c:v>0</c:v>
                </c:pt>
                <c:pt idx="6">
                  <c:v>0</c:v>
                </c:pt>
                <c:pt idx="7">
                  <c:v>0</c:v>
                </c:pt>
                <c:pt idx="8">
                  <c:v>1.4</c:v>
                </c:pt>
                <c:pt idx="9">
                  <c:v>1.4</c:v>
                </c:pt>
                <c:pt idx="10">
                  <c:v>1.4</c:v>
                </c:pt>
                <c:pt idx="11">
                  <c:v>2</c:v>
                </c:pt>
              </c:numCache>
            </c:numRef>
          </c:val>
          <c:smooth val="0"/>
          <c:extLst>
            <c:ext xmlns:c16="http://schemas.microsoft.com/office/drawing/2014/chart" uri="{C3380CC4-5D6E-409C-BE32-E72D297353CC}">
              <c16:uniqueId val="{00000000-DAAD-4317-8D01-EFB0EBC5E37A}"/>
            </c:ext>
          </c:extLst>
        </c:ser>
        <c:ser>
          <c:idx val="1"/>
          <c:order val="1"/>
          <c:tx>
            <c:strRef>
              <c:f>'16'!$E$21:$H$21</c:f>
              <c:strCache>
                <c:ptCount val="1"/>
                <c:pt idx="0">
                  <c:v>Total de campañas de TI programadas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'16'!$E$29:$E$40</c:f>
              <c:numCache>
                <c:formatCode>General</c:formatCode>
                <c:ptCount val="12"/>
                <c:pt idx="0">
                  <c:v>0</c:v>
                </c:pt>
                <c:pt idx="1">
                  <c:v>0</c:v>
                </c:pt>
                <c:pt idx="2">
                  <c:v>0</c:v>
                </c:pt>
                <c:pt idx="3">
                  <c:v>0</c:v>
                </c:pt>
                <c:pt idx="4">
                  <c:v>0</c:v>
                </c:pt>
                <c:pt idx="5">
                  <c:v>0</c:v>
                </c:pt>
                <c:pt idx="6">
                  <c:v>0</c:v>
                </c:pt>
                <c:pt idx="7">
                  <c:v>1.4</c:v>
                </c:pt>
                <c:pt idx="8">
                  <c:v>1.4</c:v>
                </c:pt>
                <c:pt idx="9">
                  <c:v>1.4</c:v>
                </c:pt>
                <c:pt idx="10">
                  <c:v>1.4</c:v>
                </c:pt>
                <c:pt idx="11">
                  <c:v>2</c:v>
                </c:pt>
              </c:numCache>
            </c:numRef>
          </c:val>
          <c:smooth val="0"/>
          <c:extLst>
            <c:ext xmlns:c16="http://schemas.microsoft.com/office/drawing/2014/chart" uri="{C3380CC4-5D6E-409C-BE32-E72D297353CC}">
              <c16:uniqueId val="{00000001-DAAD-4317-8D01-EFB0EBC5E37A}"/>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'17'!$B$21:$D$21</c:f>
              <c:strCache>
                <c:ptCount val="1"/>
                <c:pt idx="0">
                  <c:v>Porcentaje de avance en actividades ejecutadas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'17'!$C$29:$C$40</c:f>
              <c:numCache>
                <c:formatCode>0.00%</c:formatCode>
                <c:ptCount val="12"/>
                <c:pt idx="0">
                  <c:v>0</c:v>
                </c:pt>
                <c:pt idx="1">
                  <c:v>0</c:v>
                </c:pt>
                <c:pt idx="2">
                  <c:v>0</c:v>
                </c:pt>
                <c:pt idx="3">
                  <c:v>0</c:v>
                </c:pt>
                <c:pt idx="4">
                  <c:v>0.05</c:v>
                </c:pt>
                <c:pt idx="5">
                  <c:v>0.57000000000000006</c:v>
                </c:pt>
                <c:pt idx="6">
                  <c:v>0.57000000000000006</c:v>
                </c:pt>
                <c:pt idx="7">
                  <c:v>0.57000000000000006</c:v>
                </c:pt>
                <c:pt idx="8">
                  <c:v>0.57000000000000006</c:v>
                </c:pt>
                <c:pt idx="9">
                  <c:v>0.57000000000000006</c:v>
                </c:pt>
                <c:pt idx="10">
                  <c:v>0.57000000000000006</c:v>
                </c:pt>
                <c:pt idx="11">
                  <c:v>1</c:v>
                </c:pt>
              </c:numCache>
            </c:numRef>
          </c:val>
          <c:smooth val="0"/>
          <c:extLst>
            <c:ext xmlns:c16="http://schemas.microsoft.com/office/drawing/2014/chart" uri="{C3380CC4-5D6E-409C-BE32-E72D297353CC}">
              <c16:uniqueId val="{00000000-F87D-4464-91AC-CED98C2D7C31}"/>
            </c:ext>
          </c:extLst>
        </c:ser>
        <c:ser>
          <c:idx val="1"/>
          <c:order val="1"/>
          <c:tx>
            <c:strRef>
              <c:f>'17'!$E$21:$H$21</c:f>
              <c:strCache>
                <c:ptCount val="1"/>
                <c:pt idx="0">
                  <c:v>Porcentaje total  de avance de actividades programado en la vigencia</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'17'!$E$29:$E$40</c:f>
              <c:numCache>
                <c:formatCode>0.00%</c:formatCode>
                <c:ptCount val="12"/>
                <c:pt idx="0">
                  <c:v>0</c:v>
                </c:pt>
                <c:pt idx="1">
                  <c:v>0</c:v>
                </c:pt>
                <c:pt idx="2">
                  <c:v>0</c:v>
                </c:pt>
                <c:pt idx="3">
                  <c:v>0</c:v>
                </c:pt>
                <c:pt idx="4">
                  <c:v>0.05</c:v>
                </c:pt>
                <c:pt idx="5">
                  <c:v>0.57000000000000006</c:v>
                </c:pt>
                <c:pt idx="6">
                  <c:v>0.57000000000000006</c:v>
                </c:pt>
                <c:pt idx="7">
                  <c:v>0.57000000000000006</c:v>
                </c:pt>
                <c:pt idx="8">
                  <c:v>0.92</c:v>
                </c:pt>
                <c:pt idx="9">
                  <c:v>0.92</c:v>
                </c:pt>
                <c:pt idx="10">
                  <c:v>0.92</c:v>
                </c:pt>
                <c:pt idx="11">
                  <c:v>1</c:v>
                </c:pt>
              </c:numCache>
            </c:numRef>
          </c:val>
          <c:smooth val="0"/>
          <c:extLst>
            <c:ext xmlns:c16="http://schemas.microsoft.com/office/drawing/2014/chart" uri="{C3380CC4-5D6E-409C-BE32-E72D297353CC}">
              <c16:uniqueId val="{00000001-F87D-4464-91AC-CED98C2D7C31}"/>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0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'18'!$B$21:$D$21</c:f>
              <c:strCache>
                <c:ptCount val="1"/>
                <c:pt idx="0">
                  <c:v>Ejecución de pagos cuentas fenecidas</c:v>
                </c:pt>
              </c:strCache>
            </c:strRef>
          </c:tx>
          <c:spPr>
            <a:ln w="38100" cap="flat" cmpd="dbl" algn="ctr">
              <a:solidFill>
                <a:schemeClr val="accent1"/>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'18'!$C$29:$C$40</c:f>
              <c:numCache>
                <c:formatCode>0%</c:formatCode>
                <c:ptCount val="12"/>
                <c:pt idx="0">
                  <c:v>0</c:v>
                </c:pt>
                <c:pt idx="1">
                  <c:v>0</c:v>
                </c:pt>
                <c:pt idx="2">
                  <c:v>0</c:v>
                </c:pt>
                <c:pt idx="3">
                  <c:v>0</c:v>
                </c:pt>
                <c:pt idx="4">
                  <c:v>0</c:v>
                </c:pt>
                <c:pt idx="5">
                  <c:v>0</c:v>
                </c:pt>
                <c:pt idx="6">
                  <c:v>0</c:v>
                </c:pt>
                <c:pt idx="7">
                  <c:v>0</c:v>
                </c:pt>
                <c:pt idx="8">
                  <c:v>1</c:v>
                </c:pt>
                <c:pt idx="9">
                  <c:v>1</c:v>
                </c:pt>
                <c:pt idx="10">
                  <c:v>1</c:v>
                </c:pt>
                <c:pt idx="11">
                  <c:v>1</c:v>
                </c:pt>
              </c:numCache>
            </c:numRef>
          </c:val>
          <c:smooth val="0"/>
          <c:extLst>
            <c:ext xmlns:c16="http://schemas.microsoft.com/office/drawing/2014/chart" uri="{C3380CC4-5D6E-409C-BE32-E72D297353CC}">
              <c16:uniqueId val="{00000000-47D4-40DE-A56E-238B97795BF6}"/>
            </c:ext>
          </c:extLst>
        </c:ser>
        <c:ser>
          <c:idx val="1"/>
          <c:order val="1"/>
          <c:tx>
            <c:strRef>
              <c:f>'18'!$E$21:$H$21</c:f>
              <c:strCache>
                <c:ptCount val="1"/>
                <c:pt idx="0">
                  <c:v>Programación de ejecución de pagos de cuentas fenecidas</c:v>
                </c:pt>
              </c:strCache>
            </c:strRef>
          </c:tx>
          <c:spPr>
            <a:ln w="38100" cap="flat" cmpd="sng" algn="ctr">
              <a:solidFill>
                <a:schemeClr val="accent2"/>
              </a:solidFill>
              <a:miter lim="800000"/>
            </a:ln>
            <a:effectLst/>
          </c:spPr>
          <c:marker>
            <c:symbol val="none"/>
          </c:marker>
          <c:cat>
            <c:strLit>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Lit>
          </c:cat>
          <c:val>
            <c:numRef>
              <c:f>'18'!$E$29:$E$40</c:f>
              <c:numCache>
                <c:formatCode>0%</c:formatCode>
                <c:ptCount val="12"/>
                <c:pt idx="0">
                  <c:v>0</c:v>
                </c:pt>
                <c:pt idx="1">
                  <c:v>0</c:v>
                </c:pt>
                <c:pt idx="2">
                  <c:v>0</c:v>
                </c:pt>
                <c:pt idx="3">
                  <c:v>0</c:v>
                </c:pt>
                <c:pt idx="4">
                  <c:v>0</c:v>
                </c:pt>
                <c:pt idx="5">
                  <c:v>0</c:v>
                </c:pt>
                <c:pt idx="6">
                  <c:v>0</c:v>
                </c:pt>
                <c:pt idx="7">
                  <c:v>1</c:v>
                </c:pt>
                <c:pt idx="8">
                  <c:v>1</c:v>
                </c:pt>
                <c:pt idx="9">
                  <c:v>1</c:v>
                </c:pt>
                <c:pt idx="10">
                  <c:v>1</c:v>
                </c:pt>
                <c:pt idx="11">
                  <c:v>1</c:v>
                </c:pt>
              </c:numCache>
            </c:numRef>
          </c:val>
          <c:smooth val="0"/>
          <c:extLst>
            <c:ext xmlns:c16="http://schemas.microsoft.com/office/drawing/2014/chart" uri="{C3380CC4-5D6E-409C-BE32-E72D297353CC}">
              <c16:uniqueId val="{00000001-47D4-40DE-A56E-238B97795BF6}"/>
            </c:ext>
          </c:extLst>
        </c:ser>
        <c:dLbls>
          <c:showLegendKey val="0"/>
          <c:showVal val="0"/>
          <c:showCatName val="0"/>
          <c:showSerName val="0"/>
          <c:showPercent val="0"/>
          <c:showBubbleSize val="0"/>
        </c:dLbls>
        <c:smooth val="0"/>
        <c:axId val="641947976"/>
        <c:axId val="641954248"/>
      </c:lineChart>
      <c:catAx>
        <c:axId val="641947976"/>
        <c:scaling>
          <c:orientation val="minMax"/>
        </c:scaling>
        <c:delete val="0"/>
        <c:axPos val="b"/>
        <c:majorGridlines>
          <c:spPr>
            <a:ln w="9525" cap="flat" cmpd="sng" algn="ctr">
              <a:solidFill>
                <a:schemeClr val="tx1">
                  <a:lumMod val="15000"/>
                  <a:lumOff val="85000"/>
                  <a:alpha val="32000"/>
                </a:schemeClr>
              </a:solidFill>
              <a:round/>
            </a:ln>
            <a:effectLst/>
          </c:spPr>
        </c:majorGridlines>
        <c:numFmt formatCode="General"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54248"/>
        <c:crosses val="autoZero"/>
        <c:auto val="1"/>
        <c:lblAlgn val="ctr"/>
        <c:lblOffset val="100"/>
        <c:noMultiLvlLbl val="0"/>
      </c:catAx>
      <c:valAx>
        <c:axId val="641954248"/>
        <c:scaling>
          <c:orientation val="minMax"/>
        </c:scaling>
        <c:delete val="0"/>
        <c:axPos val="l"/>
        <c:majorGridlines>
          <c:spPr>
            <a:ln w="9525" cap="flat" cmpd="sng" algn="ctr">
              <a:solidFill>
                <a:schemeClr val="tx1">
                  <a:lumMod val="15000"/>
                  <a:lumOff val="85000"/>
                  <a:alpha val="32000"/>
                </a:schemeClr>
              </a:solidFill>
              <a:round/>
            </a:ln>
            <a:effectLst/>
          </c:spPr>
        </c:majorGridlines>
        <c:numFmt formatCode="0%" sourceLinked="1"/>
        <c:majorTickMark val="none"/>
        <c:minorTickMark val="none"/>
        <c:tickLblPos val="nextTo"/>
        <c:spPr>
          <a:noFill/>
          <a:ln w="3175" cap="flat" cmpd="sng" algn="ctr">
            <a:solidFill>
              <a:schemeClr val="tx1">
                <a:lumMod val="15000"/>
                <a:lumOff val="85000"/>
              </a:schemeClr>
            </a:solidFill>
            <a:round/>
            <a:tailEnd type="none" w="med" len="lg"/>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41947976"/>
        <c:crosses val="autoZero"/>
        <c:crossBetween val="between"/>
      </c:valAx>
      <c:spPr>
        <a:noFill/>
        <a:ln>
          <a:noFill/>
        </a:ln>
        <a:effectLst/>
      </c:spPr>
    </c:plotArea>
    <c:legend>
      <c:legendPos val="t"/>
      <c:layout>
        <c:manualLayout>
          <c:xMode val="edge"/>
          <c:yMode val="edge"/>
          <c:x val="0.11564263888888889"/>
          <c:y val="1.3592352092352092E-2"/>
          <c:w val="0.88435750000000002"/>
          <c:h val="7.9375555555555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37">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38100" cap="flat" cmpd="dbl" algn="ctr">
        <a:solidFill>
          <a:schemeClr val="phClr"/>
        </a:solidFill>
        <a:miter lim="800000"/>
      </a:ln>
    </cs:spPr>
  </cs:dataPointLine>
  <cs:dataPointMarker>
    <cs:lnRef idx="0">
      <cs:styleClr val="auto"/>
    </cs:lnRef>
    <cs:fillRef idx="0">
      <cs:styleClr val="auto"/>
    </cs:fillRef>
    <cs:effectRef idx="0"/>
    <cs:fontRef idx="minor">
      <a:schemeClr val="tx1"/>
    </cs:fontRef>
    <cs:spPr>
      <a:solidFill>
        <a:schemeClr val="phClr"/>
      </a:solidFill>
      <a:ln w="9525" cap="flat" cmpd="sng" algn="ctr">
        <a:solidFill>
          <a:schemeClr val="lt1"/>
        </a:solidFill>
        <a:round/>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tx1"/>
    </cs:fontRef>
    <cs:spPr>
      <a:ln w="9525">
        <a:solidFill>
          <a:schemeClr val="tx1">
            <a:lumMod val="35000"/>
            <a:lumOff val="65000"/>
          </a:schemeClr>
        </a:solidFill>
      </a:ln>
    </cs:spPr>
  </cs:dropLine>
  <cs:errorBar>
    <cs:lnRef idx="0"/>
    <cs:fillRef idx="0"/>
    <cs:effectRef idx="0"/>
    <cs:fontRef idx="minor">
      <a:schemeClr val="tx1"/>
    </cs:fontRef>
    <cs:spPr>
      <a:ln w="9525">
        <a:solidFill>
          <a:schemeClr val="tx1">
            <a:lumMod val="65000"/>
            <a:lumOff val="35000"/>
          </a:schemeClr>
        </a:solidFill>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alpha val="32000"/>
          </a:schemeClr>
        </a:solidFill>
        <a:round/>
      </a:ln>
    </cs:spPr>
  </cs:gridlineMajor>
  <cs:gridlineMinor>
    <cs:lnRef idx="0"/>
    <cs:fillRef idx="0"/>
    <cs:effectRef idx="0"/>
    <cs:fontRef idx="minor">
      <a:schemeClr val="tx1"/>
    </cs:fontRef>
    <cs:spPr>
      <a:ln>
        <a:solidFill>
          <a:schemeClr val="tx1">
            <a:lumMod val="5000"/>
            <a:lumOff val="95000"/>
            <a:alpha val="32000"/>
          </a:schemeClr>
        </a:solidFill>
      </a:ln>
    </cs:spPr>
  </cs:gridlineMinor>
  <cs:hiLoLine>
    <cs:lnRef idx="0"/>
    <cs:fillRef idx="0"/>
    <cs:effectRef idx="0"/>
    <cs:fontRef idx="minor">
      <a:schemeClr val="tx1"/>
    </cs:fontRef>
    <cs:spPr>
      <a:ln w="9525">
        <a:solidFill>
          <a:schemeClr val="tx1"/>
        </a:solidFill>
      </a:ln>
    </cs:spPr>
  </cs:hiLoLine>
  <cs:leaderLine>
    <cs:lnRef idx="0"/>
    <cs:fillRef idx="0"/>
    <cs:effectRef idx="0"/>
    <cs:fontRef idx="minor">
      <a:schemeClr val="tx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cs:fontRef>
    <cs:spPr>
      <a:ln w="3175" cap="flat" cmpd="sng" algn="ctr">
        <a:solidFill>
          <a:schemeClr val="tx1">
            <a:lumMod val="15000"/>
            <a:lumOff val="85000"/>
          </a:schemeClr>
        </a:solidFill>
        <a:round/>
        <a:tailEnd type="none" w="med" len="lg"/>
      </a:ln>
    </cs:spPr>
    <cs:defRPr sz="900" kern="1200"/>
  </cs:seriesAxis>
  <cs:seriesLine>
    <cs:lnRef idx="0"/>
    <cs:fillRef idx="0"/>
    <cs:effectRef idx="0"/>
    <cs:fontRef idx="minor">
      <a:schemeClr val="tx1"/>
    </cs:fontRef>
    <cs:spPr>
      <a:ln w="9525">
        <a:solidFill>
          <a:schemeClr val="tx1">
            <a:lumMod val="35000"/>
            <a:lumOff val="65000"/>
          </a:schemeClr>
        </a:solidFill>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2700" cap="rnd"/>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3175" cap="flat" cmpd="sng" algn="ctr">
        <a:solidFill>
          <a:schemeClr val="tx1">
            <a:lumMod val="15000"/>
            <a:lumOff val="85000"/>
          </a:schemeClr>
        </a:solidFill>
        <a:round/>
        <a:tailEnd type="none" w="med" len="lg"/>
      </a:ln>
    </cs:spPr>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1.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271030</xdr:colOff>
      <xdr:row>0</xdr:row>
      <xdr:rowOff>0</xdr:rowOff>
    </xdr:from>
    <xdr:to>
      <xdr:col>1</xdr:col>
      <xdr:colOff>1021773</xdr:colOff>
      <xdr:row>3</xdr:row>
      <xdr:rowOff>360925</xdr:rowOff>
    </xdr:to>
    <xdr:pic>
      <xdr:nvPicPr>
        <xdr:cNvPr id="3851911" name="Imagen 1">
          <a:extLst>
            <a:ext uri="{FF2B5EF4-FFF2-40B4-BE49-F238E27FC236}">
              <a16:creationId xmlns:a16="http://schemas.microsoft.com/office/drawing/2014/main" id="{00000000-0008-0000-0000-000087C63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71030" y="0"/>
          <a:ext cx="1322243" cy="150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381158</xdr:colOff>
      <xdr:row>0</xdr:row>
      <xdr:rowOff>41941</xdr:rowOff>
    </xdr:from>
    <xdr:to>
      <xdr:col>0</xdr:col>
      <xdr:colOff>1532003</xdr:colOff>
      <xdr:row>3</xdr:row>
      <xdr:rowOff>340203</xdr:rowOff>
    </xdr:to>
    <xdr:pic>
      <xdr:nvPicPr>
        <xdr:cNvPr id="5046751" name="Imagen 1">
          <a:extLst>
            <a:ext uri="{FF2B5EF4-FFF2-40B4-BE49-F238E27FC236}">
              <a16:creationId xmlns:a16="http://schemas.microsoft.com/office/drawing/2014/main" id="{00000000-0008-0000-0900-0000DF01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381158" y="41941"/>
          <a:ext cx="1150845" cy="1441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598714</xdr:colOff>
      <xdr:row>42</xdr:row>
      <xdr:rowOff>68036</xdr:rowOff>
    </xdr:from>
    <xdr:to>
      <xdr:col>6</xdr:col>
      <xdr:colOff>518893</xdr:colOff>
      <xdr:row>46</xdr:row>
      <xdr:rowOff>482036</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63954</xdr:colOff>
      <xdr:row>0</xdr:row>
      <xdr:rowOff>151040</xdr:rowOff>
    </xdr:from>
    <xdr:to>
      <xdr:col>0</xdr:col>
      <xdr:colOff>1374322</xdr:colOff>
      <xdr:row>3</xdr:row>
      <xdr:rowOff>293915</xdr:rowOff>
    </xdr:to>
    <xdr:pic>
      <xdr:nvPicPr>
        <xdr:cNvPr id="5162283" name="Imagen 1">
          <a:extLst>
            <a:ext uri="{FF2B5EF4-FFF2-40B4-BE49-F238E27FC236}">
              <a16:creationId xmlns:a16="http://schemas.microsoft.com/office/drawing/2014/main" id="{00000000-0008-0000-0A00-00002BC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54" y="151040"/>
          <a:ext cx="1310368"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261097</xdr:colOff>
      <xdr:row>0</xdr:row>
      <xdr:rowOff>79562</xdr:rowOff>
    </xdr:from>
    <xdr:to>
      <xdr:col>0</xdr:col>
      <xdr:colOff>1411941</xdr:colOff>
      <xdr:row>3</xdr:row>
      <xdr:rowOff>279587</xdr:rowOff>
    </xdr:to>
    <xdr:pic>
      <xdr:nvPicPr>
        <xdr:cNvPr id="5098954" name="Imagen 1">
          <a:extLst>
            <a:ext uri="{FF2B5EF4-FFF2-40B4-BE49-F238E27FC236}">
              <a16:creationId xmlns:a16="http://schemas.microsoft.com/office/drawing/2014/main" id="{00000000-0008-0000-0B00-0000CACD4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61097" y="79562"/>
          <a:ext cx="1150844"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616322</xdr:colOff>
      <xdr:row>42</xdr:row>
      <xdr:rowOff>89648</xdr:rowOff>
    </xdr:from>
    <xdr:to>
      <xdr:col>6</xdr:col>
      <xdr:colOff>532499</xdr:colOff>
      <xdr:row>46</xdr:row>
      <xdr:rowOff>503648</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11206</xdr:colOff>
      <xdr:row>0</xdr:row>
      <xdr:rowOff>190501</xdr:rowOff>
    </xdr:from>
    <xdr:to>
      <xdr:col>0</xdr:col>
      <xdr:colOff>1153139</xdr:colOff>
      <xdr:row>3</xdr:row>
      <xdr:rowOff>168089</xdr:rowOff>
    </xdr:to>
    <xdr:pic>
      <xdr:nvPicPr>
        <xdr:cNvPr id="5" name="Imagen 1">
          <a:extLst>
            <a:ext uri="{FF2B5EF4-FFF2-40B4-BE49-F238E27FC236}">
              <a16:creationId xmlns:a16="http://schemas.microsoft.com/office/drawing/2014/main" id="{00000000-0008-0000-0A00-00002BC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06" y="190501"/>
          <a:ext cx="1141933" cy="1120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227478</xdr:colOff>
      <xdr:row>0</xdr:row>
      <xdr:rowOff>45944</xdr:rowOff>
    </xdr:from>
    <xdr:to>
      <xdr:col>0</xdr:col>
      <xdr:colOff>1479175</xdr:colOff>
      <xdr:row>3</xdr:row>
      <xdr:rowOff>349577</xdr:rowOff>
    </xdr:to>
    <xdr:pic>
      <xdr:nvPicPr>
        <xdr:cNvPr id="5137854" name="Imagen 1">
          <a:extLst>
            <a:ext uri="{FF2B5EF4-FFF2-40B4-BE49-F238E27FC236}">
              <a16:creationId xmlns:a16="http://schemas.microsoft.com/office/drawing/2014/main" id="{00000000-0008-0000-0D00-0000BE65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27478" y="45944"/>
          <a:ext cx="1251697" cy="14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457200</xdr:colOff>
      <xdr:row>42</xdr:row>
      <xdr:rowOff>76200</xdr:rowOff>
    </xdr:from>
    <xdr:to>
      <xdr:col>6</xdr:col>
      <xdr:colOff>370575</xdr:colOff>
      <xdr:row>46</xdr:row>
      <xdr:rowOff>490200</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117662</xdr:colOff>
      <xdr:row>0</xdr:row>
      <xdr:rowOff>100294</xdr:rowOff>
    </xdr:from>
    <xdr:to>
      <xdr:col>0</xdr:col>
      <xdr:colOff>1365437</xdr:colOff>
      <xdr:row>3</xdr:row>
      <xdr:rowOff>243169</xdr:rowOff>
    </xdr:to>
    <xdr:pic>
      <xdr:nvPicPr>
        <xdr:cNvPr id="4"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662" y="100294"/>
          <a:ext cx="12477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261098</xdr:colOff>
      <xdr:row>0</xdr:row>
      <xdr:rowOff>67236</xdr:rowOff>
    </xdr:from>
    <xdr:to>
      <xdr:col>0</xdr:col>
      <xdr:colOff>1501589</xdr:colOff>
      <xdr:row>3</xdr:row>
      <xdr:rowOff>317608</xdr:rowOff>
    </xdr:to>
    <xdr:pic>
      <xdr:nvPicPr>
        <xdr:cNvPr id="5194151" name="Imagen 1">
          <a:extLst>
            <a:ext uri="{FF2B5EF4-FFF2-40B4-BE49-F238E27FC236}">
              <a16:creationId xmlns:a16="http://schemas.microsoft.com/office/drawing/2014/main" id="{00000000-0008-0000-0F00-0000A7414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61098" y="67236"/>
          <a:ext cx="1240491" cy="1393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291353</xdr:colOff>
      <xdr:row>42</xdr:row>
      <xdr:rowOff>56029</xdr:rowOff>
    </xdr:from>
    <xdr:to>
      <xdr:col>6</xdr:col>
      <xdr:colOff>599735</xdr:colOff>
      <xdr:row>46</xdr:row>
      <xdr:rowOff>470029</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11619</xdr:colOff>
      <xdr:row>0</xdr:row>
      <xdr:rowOff>133246</xdr:rowOff>
    </xdr:from>
    <xdr:to>
      <xdr:col>0</xdr:col>
      <xdr:colOff>1381649</xdr:colOff>
      <xdr:row>3</xdr:row>
      <xdr:rowOff>276121</xdr:rowOff>
    </xdr:to>
    <xdr:pic>
      <xdr:nvPicPr>
        <xdr:cNvPr id="5172511" name="Imagen 1">
          <a:extLst>
            <a:ext uri="{FF2B5EF4-FFF2-40B4-BE49-F238E27FC236}">
              <a16:creationId xmlns:a16="http://schemas.microsoft.com/office/drawing/2014/main" id="{00000000-0008-0000-1000-00001FED4E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19" y="133246"/>
          <a:ext cx="1370030" cy="1273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280306</xdr:colOff>
      <xdr:row>0</xdr:row>
      <xdr:rowOff>138792</xdr:rowOff>
    </xdr:from>
    <xdr:to>
      <xdr:col>0</xdr:col>
      <xdr:colOff>1428749</xdr:colOff>
      <xdr:row>3</xdr:row>
      <xdr:rowOff>338817</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80306" y="138792"/>
          <a:ext cx="1148443"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530678</xdr:colOff>
      <xdr:row>42</xdr:row>
      <xdr:rowOff>68036</xdr:rowOff>
    </xdr:from>
    <xdr:to>
      <xdr:col>6</xdr:col>
      <xdr:colOff>791035</xdr:colOff>
      <xdr:row>46</xdr:row>
      <xdr:rowOff>482036</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65554</xdr:colOff>
      <xdr:row>0</xdr:row>
      <xdr:rowOff>84604</xdr:rowOff>
    </xdr:from>
    <xdr:to>
      <xdr:col>0</xdr:col>
      <xdr:colOff>1367117</xdr:colOff>
      <xdr:row>3</xdr:row>
      <xdr:rowOff>227479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554" y="84604"/>
          <a:ext cx="1301563"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255505</xdr:colOff>
      <xdr:row>0</xdr:row>
      <xdr:rowOff>0</xdr:rowOff>
    </xdr:from>
    <xdr:to>
      <xdr:col>1</xdr:col>
      <xdr:colOff>1690688</xdr:colOff>
      <xdr:row>3</xdr:row>
      <xdr:rowOff>360592</xdr:rowOff>
    </xdr:to>
    <xdr:pic>
      <xdr:nvPicPr>
        <xdr:cNvPr id="2" name="Imagen 1">
          <a:extLst>
            <a:ext uri="{FF2B5EF4-FFF2-40B4-BE49-F238E27FC236}">
              <a16:creationId xmlns:a16="http://schemas.microsoft.com/office/drawing/2014/main" id="{00000000-0008-0000-0100-00000B9E4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608" t="7639" r="18504" b="10522"/>
        <a:stretch>
          <a:fillRect/>
        </a:stretch>
      </xdr:blipFill>
      <xdr:spPr bwMode="auto">
        <a:xfrm>
          <a:off x="827005" y="0"/>
          <a:ext cx="1435183" cy="15035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17</xdr:row>
      <xdr:rowOff>0</xdr:rowOff>
    </xdr:from>
    <xdr:to>
      <xdr:col>0</xdr:col>
      <xdr:colOff>38100</xdr:colOff>
      <xdr:row>17</xdr:row>
      <xdr:rowOff>9525</xdr:rowOff>
    </xdr:to>
    <xdr:pic>
      <xdr:nvPicPr>
        <xdr:cNvPr id="6077613" name="1 Imagen" descr="http://intranetsdm.movilidadbogota.gov.co:7778/images/pobtrans.gif">
          <a:extLst>
            <a:ext uri="{FF2B5EF4-FFF2-40B4-BE49-F238E27FC236}">
              <a16:creationId xmlns:a16="http://schemas.microsoft.com/office/drawing/2014/main" id="{00000000-0008-0000-1100-0000AD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4" name="1 Imagen" descr="http://intranetsdm.movilidadbogota.gov.co:7778/images/pobtrans.gif">
          <a:extLst>
            <a:ext uri="{FF2B5EF4-FFF2-40B4-BE49-F238E27FC236}">
              <a16:creationId xmlns:a16="http://schemas.microsoft.com/office/drawing/2014/main" id="{00000000-0008-0000-1100-0000AE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5" name="1 Imagen" descr="http://intranetsdm.movilidadbogota.gov.co:7778/images/pobtrans.gif">
          <a:extLst>
            <a:ext uri="{FF2B5EF4-FFF2-40B4-BE49-F238E27FC236}">
              <a16:creationId xmlns:a16="http://schemas.microsoft.com/office/drawing/2014/main" id="{00000000-0008-0000-1100-0000AF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6" name="1 Imagen" descr="http://intranetsdm.movilidadbogota.gov.co:7778/images/pobtrans.gif">
          <a:extLst>
            <a:ext uri="{FF2B5EF4-FFF2-40B4-BE49-F238E27FC236}">
              <a16:creationId xmlns:a16="http://schemas.microsoft.com/office/drawing/2014/main" id="{00000000-0008-0000-1100-0000B0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7" name="1 Imagen" descr="http://intranetsdm.movilidadbogota.gov.co:7778/images/pobtrans.gif">
          <a:extLst>
            <a:ext uri="{FF2B5EF4-FFF2-40B4-BE49-F238E27FC236}">
              <a16:creationId xmlns:a16="http://schemas.microsoft.com/office/drawing/2014/main" id="{00000000-0008-0000-1100-0000B1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8" name="1 Imagen" descr="http://intranetsdm.movilidadbogota.gov.co:7778/images/pobtrans.gif">
          <a:extLst>
            <a:ext uri="{FF2B5EF4-FFF2-40B4-BE49-F238E27FC236}">
              <a16:creationId xmlns:a16="http://schemas.microsoft.com/office/drawing/2014/main" id="{00000000-0008-0000-1100-0000B2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19" name="1 Imagen" descr="http://intranetsdm.movilidadbogota.gov.co:7778/images/pobtrans.gif">
          <a:extLst>
            <a:ext uri="{FF2B5EF4-FFF2-40B4-BE49-F238E27FC236}">
              <a16:creationId xmlns:a16="http://schemas.microsoft.com/office/drawing/2014/main" id="{00000000-0008-0000-1100-0000B3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0" name="1 Imagen" descr="http://intranetsdm.movilidadbogota.gov.co:7778/images/pobtrans.gif">
          <a:extLst>
            <a:ext uri="{FF2B5EF4-FFF2-40B4-BE49-F238E27FC236}">
              <a16:creationId xmlns:a16="http://schemas.microsoft.com/office/drawing/2014/main" id="{00000000-0008-0000-1100-0000B4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1" name="1 Imagen" descr="http://intranetsdm.movilidadbogota.gov.co:7778/images/pobtrans.gif">
          <a:extLst>
            <a:ext uri="{FF2B5EF4-FFF2-40B4-BE49-F238E27FC236}">
              <a16:creationId xmlns:a16="http://schemas.microsoft.com/office/drawing/2014/main" id="{00000000-0008-0000-1100-0000B5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38100</xdr:colOff>
      <xdr:row>17</xdr:row>
      <xdr:rowOff>9525</xdr:rowOff>
    </xdr:to>
    <xdr:pic>
      <xdr:nvPicPr>
        <xdr:cNvPr id="6077622" name="1 Imagen" descr="http://intranetsdm.movilidadbogota.gov.co:7778/images/pobtrans.gif">
          <a:extLst>
            <a:ext uri="{FF2B5EF4-FFF2-40B4-BE49-F238E27FC236}">
              <a16:creationId xmlns:a16="http://schemas.microsoft.com/office/drawing/2014/main" id="{00000000-0008-0000-1100-0000B6BC5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15</xdr:col>
      <xdr:colOff>0</xdr:colOff>
      <xdr:row>1</xdr:row>
      <xdr:rowOff>352425</xdr:rowOff>
    </xdr:to>
    <xdr:pic>
      <xdr:nvPicPr>
        <xdr:cNvPr id="4775501" name="Picture 15">
          <a:extLst>
            <a:ext uri="{FF2B5EF4-FFF2-40B4-BE49-F238E27FC236}">
              <a16:creationId xmlns:a16="http://schemas.microsoft.com/office/drawing/2014/main" id="{00000000-0008-0000-1200-00004DDE4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57150</xdr:rowOff>
    </xdr:from>
    <xdr:to>
      <xdr:col>0</xdr:col>
      <xdr:colOff>1971675</xdr:colOff>
      <xdr:row>3</xdr:row>
      <xdr:rowOff>342900</xdr:rowOff>
    </xdr:to>
    <xdr:pic>
      <xdr:nvPicPr>
        <xdr:cNvPr id="4775502" name="Imagen 1">
          <a:extLst>
            <a:ext uri="{FF2B5EF4-FFF2-40B4-BE49-F238E27FC236}">
              <a16:creationId xmlns:a16="http://schemas.microsoft.com/office/drawing/2014/main" id="{00000000-0008-0000-1200-00004EDE48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9107" t="7639" r="19038" b="10522"/>
        <a:stretch>
          <a:fillRect/>
        </a:stretch>
      </xdr:blipFill>
      <xdr:spPr bwMode="auto">
        <a:xfrm>
          <a:off x="95250" y="57150"/>
          <a:ext cx="1371600"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285750</xdr:colOff>
      <xdr:row>0</xdr:row>
      <xdr:rowOff>104775</xdr:rowOff>
    </xdr:from>
    <xdr:to>
      <xdr:col>18</xdr:col>
      <xdr:colOff>723900</xdr:colOff>
      <xdr:row>3</xdr:row>
      <xdr:rowOff>381000</xdr:rowOff>
    </xdr:to>
    <xdr:pic>
      <xdr:nvPicPr>
        <xdr:cNvPr id="4775503" name="Imagen 2">
          <a:extLst>
            <a:ext uri="{FF2B5EF4-FFF2-40B4-BE49-F238E27FC236}">
              <a16:creationId xmlns:a16="http://schemas.microsoft.com/office/drawing/2014/main" id="{00000000-0008-0000-1200-00004FDE48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6048" t="5251" r="18559" b="2000"/>
        <a:stretch>
          <a:fillRect/>
        </a:stretch>
      </xdr:blipFill>
      <xdr:spPr bwMode="auto">
        <a:xfrm>
          <a:off x="17649825" y="104775"/>
          <a:ext cx="1457325"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403514</xdr:colOff>
      <xdr:row>0</xdr:row>
      <xdr:rowOff>51089</xdr:rowOff>
    </xdr:from>
    <xdr:to>
      <xdr:col>1</xdr:col>
      <xdr:colOff>658091</xdr:colOff>
      <xdr:row>3</xdr:row>
      <xdr:rowOff>289214</xdr:rowOff>
    </xdr:to>
    <xdr:pic>
      <xdr:nvPicPr>
        <xdr:cNvPr id="3996256" name="Imagen 1">
          <a:extLst>
            <a:ext uri="{FF2B5EF4-FFF2-40B4-BE49-F238E27FC236}">
              <a16:creationId xmlns:a16="http://schemas.microsoft.com/office/drawing/2014/main" id="{00000000-0008-0000-0200-000060FA3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9054" t="6857" r="17615" b="9743"/>
        <a:stretch>
          <a:fillRect/>
        </a:stretch>
      </xdr:blipFill>
      <xdr:spPr bwMode="auto">
        <a:xfrm>
          <a:off x="403514" y="51089"/>
          <a:ext cx="1345622"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280308</xdr:colOff>
      <xdr:row>0</xdr:row>
      <xdr:rowOff>111578</xdr:rowOff>
    </xdr:from>
    <xdr:to>
      <xdr:col>0</xdr:col>
      <xdr:colOff>1442358</xdr:colOff>
      <xdr:row>3</xdr:row>
      <xdr:rowOff>311603</xdr:rowOff>
    </xdr:to>
    <xdr:pic>
      <xdr:nvPicPr>
        <xdr:cNvPr id="4812347" name="Imagen 1">
          <a:extLst>
            <a:ext uri="{FF2B5EF4-FFF2-40B4-BE49-F238E27FC236}">
              <a16:creationId xmlns:a16="http://schemas.microsoft.com/office/drawing/2014/main" id="{00000000-0008-0000-0300-00003B6E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80308" y="111578"/>
          <a:ext cx="11620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400050</xdr:colOff>
      <xdr:row>42</xdr:row>
      <xdr:rowOff>58511</xdr:rowOff>
    </xdr:from>
    <xdr:to>
      <xdr:col>6</xdr:col>
      <xdr:colOff>313425</xdr:colOff>
      <xdr:row>46</xdr:row>
      <xdr:rowOff>472511</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91168</xdr:colOff>
      <xdr:row>1</xdr:row>
      <xdr:rowOff>69396</xdr:rowOff>
    </xdr:from>
    <xdr:to>
      <xdr:col>0</xdr:col>
      <xdr:colOff>1347107</xdr:colOff>
      <xdr:row>4</xdr:row>
      <xdr:rowOff>231321</xdr:rowOff>
    </xdr:to>
    <xdr:pic>
      <xdr:nvPicPr>
        <xdr:cNvPr id="4" name="Imagen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168" y="69396"/>
          <a:ext cx="1255939"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285750</xdr:colOff>
      <xdr:row>0</xdr:row>
      <xdr:rowOff>108857</xdr:rowOff>
    </xdr:from>
    <xdr:to>
      <xdr:col>0</xdr:col>
      <xdr:colOff>1447800</xdr:colOff>
      <xdr:row>3</xdr:row>
      <xdr:rowOff>308882</xdr:rowOff>
    </xdr:to>
    <xdr:pic>
      <xdr:nvPicPr>
        <xdr:cNvPr id="6" name="Imagen 1">
          <a:extLst>
            <a:ext uri="{FF2B5EF4-FFF2-40B4-BE49-F238E27FC236}">
              <a16:creationId xmlns:a16="http://schemas.microsoft.com/office/drawing/2014/main" id="{00000000-0008-0000-0300-00003B6E4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85750" y="108857"/>
          <a:ext cx="1162050"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489857</xdr:colOff>
      <xdr:row>42</xdr:row>
      <xdr:rowOff>81642</xdr:rowOff>
    </xdr:from>
    <xdr:to>
      <xdr:col>6</xdr:col>
      <xdr:colOff>750214</xdr:colOff>
      <xdr:row>46</xdr:row>
      <xdr:rowOff>495642</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156881</xdr:rowOff>
    </xdr:from>
    <xdr:to>
      <xdr:col>0</xdr:col>
      <xdr:colOff>1433861</xdr:colOff>
      <xdr:row>3</xdr:row>
      <xdr:rowOff>212910</xdr:rowOff>
    </xdr:to>
    <xdr:pic>
      <xdr:nvPicPr>
        <xdr:cNvPr id="5" name="Imagen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6881"/>
          <a:ext cx="1433861" cy="1199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249890</xdr:colOff>
      <xdr:row>0</xdr:row>
      <xdr:rowOff>34739</xdr:rowOff>
    </xdr:from>
    <xdr:to>
      <xdr:col>0</xdr:col>
      <xdr:colOff>1411941</xdr:colOff>
      <xdr:row>3</xdr:row>
      <xdr:rowOff>347035</xdr:rowOff>
    </xdr:to>
    <xdr:pic>
      <xdr:nvPicPr>
        <xdr:cNvPr id="4971007" name="Imagen 1">
          <a:extLst>
            <a:ext uri="{FF2B5EF4-FFF2-40B4-BE49-F238E27FC236}">
              <a16:creationId xmlns:a16="http://schemas.microsoft.com/office/drawing/2014/main" id="{00000000-0008-0000-0700-0000FFD94B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409" t="8356" r="19293" b="10925"/>
        <a:stretch>
          <a:fillRect/>
        </a:stretch>
      </xdr:blipFill>
      <xdr:spPr bwMode="auto">
        <a:xfrm>
          <a:off x="249890" y="34739"/>
          <a:ext cx="1162051" cy="1455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593913</xdr:colOff>
      <xdr:row>42</xdr:row>
      <xdr:rowOff>89648</xdr:rowOff>
    </xdr:from>
    <xdr:to>
      <xdr:col>6</xdr:col>
      <xdr:colOff>902295</xdr:colOff>
      <xdr:row>46</xdr:row>
      <xdr:rowOff>503648</xdr:rowOff>
    </xdr:to>
    <xdr:graphicFrame macro="">
      <xdr:nvGraphicFramePr>
        <xdr:cNvPr id="4"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151039</xdr:rowOff>
    </xdr:from>
    <xdr:to>
      <xdr:col>0</xdr:col>
      <xdr:colOff>1446439</xdr:colOff>
      <xdr:row>3</xdr:row>
      <xdr:rowOff>293914</xdr:rowOff>
    </xdr:to>
    <xdr:pic>
      <xdr:nvPicPr>
        <xdr:cNvPr id="4" name="Imagen 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1039"/>
          <a:ext cx="1446439"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AMERICA.MONGE/Configuraci&#243;n%20local/Archivos%20temporales%20de%20Internet/Content.IE5/AQWHVXVJ/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UCTURA DISTRITO"/>
      <sheetName val="01d_planaccioncompgestioninvers"/>
      <sheetName val="MENU"/>
      <sheetName val="ACTUALIZACION DATOS"/>
      <sheetName val="F1"/>
      <sheetName val="BD1"/>
      <sheetName val="BD-resultados"/>
      <sheetName val="Hoja2"/>
      <sheetName val="FORMATO REPORTE INFORME JEFES C"/>
      <sheetName val="PROPUESTA HERRAMIENTA INFORMEv2"/>
      <sheetName val="20170726539713551597459"/>
      <sheetName val="cleaned"/>
      <sheetName val="MAPA DE RIESGOS "/>
      <sheetName val="MATRIZ CALIFICACIÓN"/>
      <sheetName val="CALIFICACIÓN DEL RIESGO"/>
      <sheetName val="OPCIONES DE MANEJO DEL RIESGO"/>
      <sheetName val="DETERMINACIÓN DEL IMPACTO"/>
      <sheetName val="CONTROLES DE LOS RIESGOS "/>
      <sheetName val="Hoja1"/>
      <sheetName val="CONTROL DE CAMBIOS"/>
      <sheetName val="DEFINICIÓN RIESGOS CORRUPCIÓN"/>
      <sheetName val="DETERMINACIÓN DE LA PROBABILIDA"/>
      <sheetName val="EVALUACIÓN DE LOS CONTROLES  "/>
      <sheetName val="PAA-CONSOL-SDM-2017"/>
      <sheetName val="SECOP"/>
      <sheetName val="Plantilla SECOP"/>
      <sheetName val="MOV. 9 DE MARZO"/>
      <sheetName val="Hoja4"/>
      <sheetName val="INSTRUCCIONES"/>
      <sheetName val="INF. GRAL Y COMP. LABOR."/>
      <sheetName val="PORTAFOLIO DE EVIDENCIAS FC"/>
      <sheetName val="fijacion de compromisos"/>
      <sheetName val="F. GENERAL"/>
      <sheetName val="F. COMPORTAMENTAL"/>
      <sheetName val="SEGUIMIENTOCOMPRLAB"/>
      <sheetName val="F. DE EVIDENCIAS"/>
      <sheetName val="PORTAFOLIO DE EVIDENCIAS SG"/>
      <sheetName val="F3. SEGUIMIENTO A LA EDL"/>
      <sheetName val="F. PLAN DE MEJORAMIENTO"/>
      <sheetName val="F. EVA.  ÁREAS O DEPENDENCIAS"/>
      <sheetName val="F. EVA ÁREAS O DEP, CACI"/>
      <sheetName val="F. REPORTES DE EVALAUCIÓN"/>
      <sheetName val="Hoja3"/>
      <sheetName val="F6. COMPORTAMENTAL"/>
      <sheetName val="F7. EIGPD"/>
      <sheetName val="COMPORTAMENTAL"/>
      <sheetName val="ANEXO 1 - EV. PARCIAL EVENTUAL"/>
      <sheetName val="ANEXO 2 - EV. EXTRAORDINARIA"/>
      <sheetName val="calificación"/>
      <sheetName val="COMPETENCIAS COMPORTAMENTALES"/>
      <sheetName val="compor asesor"/>
      <sheetName val="compor prof"/>
      <sheetName val="compor tecnico"/>
      <sheetName val="compor asistencial"/>
      <sheetName val="Hoja7"/>
      <sheetName val="Hoja5"/>
      <sheetName val="F. EVENTUAL"/>
      <sheetName val="Hoja9"/>
      <sheetName val="F. EVA DEPENDENCIAS"/>
      <sheetName val="F. REPORTES DE EVALAUCIÓN (2)"/>
      <sheetName val="FORMATOS EDL  EVENTUAL"/>
      <sheetName val="F. EXTRAOORDINARIA"/>
      <sheetName val="DATOS"/>
      <sheetName val="INDICE"/>
      <sheetName val="F1. INF. GENERAL"/>
      <sheetName val="F2. COMP. LAB Y COM COMPOR"/>
      <sheetName val="F3. EVIDENCIAS"/>
      <sheetName val="F4. CALF. COM. COMPORT."/>
      <sheetName val="F5. EVA. ÁREAS O DEPENDENCIAS."/>
      <sheetName val="F6. REPOR CLF PRD ANUAL U ORD"/>
      <sheetName val="F7. PLAN DE MEJORAMIENTO"/>
      <sheetName val="F8. EVA. EVENTUAL (1)"/>
      <sheetName val="F8. EVA. EVENTUAL (2)"/>
      <sheetName val="F9. EV. EXTRAORDINARIA"/>
      <sheetName val="F10. EVA. INFERIOR A 1 AÑO"/>
      <sheetName val="F11. EVA P. PRUEBA"/>
      <sheetName val="FORMATO CON EJEMPLO DE EVENTUAL"/>
      <sheetName val="F8. EVA. EVENTUAL (Semestre 1)"/>
      <sheetName val="F8. EVA. EVENTUAL (Semestre 2)"/>
      <sheetName val="Formatos_EDL-2017"/>
      <sheetName val="F6. REPOR CLF PRD ANUAL U ORD."/>
      <sheetName val="F8. EVA. EVENTUAL"/>
      <sheetName val="EJECUCION BH"/>
      <sheetName val="EJECUCION BMT"/>
      <sheetName val="TOTAL"/>
      <sheetName val="PASIVOS "/>
      <sheetName val="RESERVAS"/>
      <sheetName val="RESERVAS 2-1-2017"/>
      <sheetName val="Conceptos UNIDAD1"/>
      <sheetName val="Conceptos UNIDAD2"/>
      <sheetName val="PAA -FUNCTO 2017"/>
      <sheetName val="Plantilla SECOP 11"/>
      <sheetName val="Publi WEB "/>
      <sheetName val="Plantilla SECOP II Agrupa"/>
      <sheetName val="PAA-CONSOL-SDM 100%-2017"/>
      <sheetName val="Predis"/>
      <sheetName val="Metas JULIO"/>
      <sheetName val="Multi-proceso"/>
      <sheetName val="PAA-Pendientes"/>
      <sheetName val="MODAL CONTRA"/>
      <sheetName val="Metas Vigencia 2017"/>
      <sheetName val="Puntos Inv 2017"/>
      <sheetName val="GRAF TEN"/>
      <sheetName val="PERSONAL "/>
      <sheetName val="Conceptos SDH 25 Ago 2017"/>
      <sheetName val="PERSONAL GRUPOS"/>
      <sheetName val="COD PI CORP"/>
      <sheetName val="Codigos PI POLI"/>
      <sheetName val="HOJA INFORMACION"/>
      <sheetName val="Resumen"/>
      <sheetName val="CONSOLIDADO PAA V12018"/>
      <sheetName val="PAA POLITICA 2018 V1"/>
      <sheetName val="PAA SERVICIOS V2"/>
      <sheetName val="PERSONAL 2018"/>
      <sheetName val="PERSONAL 2017-2018"/>
      <sheetName val="PUNTOS INVER 2015"/>
      <sheetName val="GRUPOS PERSONAL"/>
      <sheetName val="MODALIDAD CONTRATAR"/>
      <sheetName val="FUENTES Y CONCEPTOS"/>
      <sheetName val="21-10-2016"/>
      <sheetName val="28-10-2016"/>
      <sheetName val="Hoja6"/>
      <sheetName val="PAA INVERSION CONSOLID"/>
      <sheetName val="PUNTOS 2016"/>
      <sheetName val="Metas 2DO SEMESTRE 2016"/>
      <sheetName val="PPTO"/>
      <sheetName val="CDP"/>
      <sheetName val="285"/>
      <sheetName val="Meta 11"/>
      <sheetName val="Meta12"/>
      <sheetName val="Variables"/>
      <sheetName val="PE01-PR10-F01"/>
      <sheetName val="GUIA"/>
      <sheetName val="Ingresos"/>
      <sheetName val="GastosFuncionamiento"/>
      <sheetName val="Inversion"/>
      <sheetName val="FuentesFuncionamiento"/>
      <sheetName val="FuentesInversion"/>
      <sheetName val="VIGENCIAS FUTURAS"/>
      <sheetName val="CUENTAS POR PAGAR "/>
      <sheetName val="FondoSaludEjecucion"/>
      <sheetName val="Fuentes EjecucionFS"/>
      <sheetName val="TESORERIA FONDO SALUD"/>
      <sheetName val="SERVICIO DE DEUDA"/>
      <sheetName val="EXCEDENTES LIQUIDEZ"/>
      <sheetName val="Metas Agosto"/>
      <sheetName val="PERSONAL 2017"/>
      <sheetName val="PUNTOS INVERSIÓN 2017"/>
      <sheetName val="MULTIPROCESOS"/>
      <sheetName val="CONTEO PERSONAL"/>
      <sheetName val="DATOS SECOP II"/>
      <sheetName val="Metas Septiembre"/>
      <sheetName val="Sección 1. Metas - Magnitud"/>
      <sheetName val="Sección 2. Metas - Presupuesto"/>
      <sheetName val="Sección 3. Metas Producto"/>
      <sheetName val="120"/>
      <sheetName val="ACT_120"/>
      <sheetName val="121"/>
      <sheetName val="ACT_121"/>
      <sheetName val="125"/>
      <sheetName val="ACT_125"/>
      <sheetName val="118"/>
      <sheetName val="ACT_118"/>
      <sheetName val="119"/>
      <sheetName val="ACT_119"/>
      <sheetName val="114"/>
      <sheetName val="ACT_114"/>
      <sheetName val="115"/>
      <sheetName val="ACT_115"/>
      <sheetName val="116"/>
      <sheetName val="ACT_116"/>
      <sheetName val="117"/>
      <sheetName val="ACT_117"/>
      <sheetName val="124"/>
      <sheetName val="ACT_124"/>
      <sheetName val="127"/>
      <sheetName val="ACT_127"/>
      <sheetName val="Sección 4. Territorialización"/>
      <sheetName val="COI-04"/>
      <sheetName val="LISTAS"/>
      <sheetName val="COI-09"/>
      <sheetName val="PM04-PR08-F04-BAJA"/>
      <sheetName val="PM04-PR0-F05-ALTA"/>
      <sheetName val="PM04-PR0-F05-BAJA"/>
      <sheetName val="MASIVOS"/>
      <sheetName val="esgt"/>
      <sheetName val="Certificado Supervisión"/>
      <sheetName val="Convierte"/>
      <sheetName val="Junio"/>
      <sheetName val="Anexo"/>
      <sheetName val="Metas octubre"/>
      <sheetName val="ABRIL"/>
      <sheetName val="MAYO"/>
      <sheetName val="PAA DIC"/>
      <sheetName val="CONSOLIDADO 2018 0-Oficial"/>
      <sheetName val="FUENTES"/>
      <sheetName val="1.CONCEPTOS GASTO"/>
      <sheetName val="2. CONCEPTOS GTO MULTI"/>
      <sheetName val="PRESUPUESTO 2018"/>
      <sheetName val="PUNTOS INVERSIÓN"/>
      <sheetName val="PERSONAL"/>
      <sheetName val="PUNTOS INVERSION 2017"/>
      <sheetName val="Actividades"/>
      <sheetName val="hoja 1"/>
      <sheetName val="Partes interesadas potenciales"/>
      <sheetName val="PE01-PR22-F01"/>
      <sheetName val="DEPENDENCIA"/>
      <sheetName val="PRIMER TALLER"/>
      <sheetName val="Nomenclatura 2012"/>
      <sheetName val="PLANTA ACTUAL"/>
      <sheetName val="BD Planta actual"/>
      <sheetName val="Menu Principal"/>
      <sheetName val="FORMATO 1"/>
      <sheetName val="Análisis de Amenazas-2"/>
      <sheetName val="Amenazas"/>
      <sheetName val="Nivel del Riesgo-2"/>
      <sheetName val="Cuadros-2"/>
      <sheetName val="Vulnerabilidad"/>
      <sheetName val="Nivel del Riesgo"/>
      <sheetName val="FORMATO 3"/>
      <sheetName val="FORMATO 4"/>
      <sheetName val="GRANDES"/>
      <sheetName val="JARDINES"/>
      <sheetName val="PEQUEÑAS"/>
      <sheetName val="FORMATO 5"/>
      <sheetName val="FORMATO 6"/>
      <sheetName val="FORMATO 7"/>
      <sheetName val="FORMATO 8"/>
      <sheetName val="FORMATO 9"/>
      <sheetName val="FORMATO 10"/>
      <sheetName val="FORMATO 11"/>
      <sheetName val="FORMATO 12"/>
      <sheetName val="Parametros"/>
      <sheetName val="Sedes"/>
      <sheetName val="Planes de Emergencia Generados"/>
      <sheetName val="Esquema Sede Grande"/>
      <sheetName val="Esquema Sede Pequeña"/>
      <sheetName val="Esquema Sedes Enlace o Comedor"/>
      <sheetName val="Información General"/>
      <sheetName val="Análisis de Amenazas"/>
      <sheetName val="Análisis de Vulnerabilidad"/>
      <sheetName val="Plan Acción Analisis de Riesgos"/>
      <sheetName val="Historico"/>
      <sheetName val="Recursos Para Emergencias"/>
      <sheetName val="Directorio Telefonico Grandes"/>
      <sheetName val="Directorio Telefonico Pequeñas"/>
      <sheetName val="Directorio Telefonico Jardines"/>
      <sheetName val="Preparación Simulacro"/>
      <sheetName val="Evaluación Simulacro"/>
      <sheetName val="Plan de Acción Grandes"/>
      <sheetName val="Plan de Acción Jardines"/>
      <sheetName val="Plan de Acción Pequeñas"/>
      <sheetName val="PONS"/>
      <sheetName val="PE Enlaces"/>
      <sheetName val="Plan Emergencias Vehiculos"/>
      <sheetName val="Plan de Contingencia"/>
      <sheetName val="Plan de Parques G"/>
      <sheetName val="Plan Parques J"/>
      <sheetName val="Plan de Piscinas"/>
      <sheetName val="Brigadistas 2014"/>
      <sheetName val="Reporte de Emergencias"/>
      <sheetName val="Plan de emergencia Calle 220 ma"/>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Numero_de_Contratos4"/>
      <sheetName val="Valor_Contratos4"/>
      <sheetName val="datos_graficas4"/>
      <sheetName val="Tabla_dinamica4"/>
      <sheetName val="BASE_DE_DATOS4"/>
      <sheetName val="CONVEVENIOS "/>
      <sheetName val="CONTRATOS-2009"/>
      <sheetName val="Concejal2008"/>
      <sheetName val="JULIO"/>
      <sheetName val="SEPTIEMBRE"/>
      <sheetName val="CONVEVENIOS_"/>
      <sheetName val="CONVEVENIOS_1"/>
      <sheetName val="CONVEVENIOS_3"/>
      <sheetName val="CONVEVENIOS_2"/>
      <sheetName val="CONVEVENIOS_4"/>
      <sheetName val="Gráfico1"/>
      <sheetName val="METAS"/>
      <sheetName val="Formato"/>
      <sheetName val="Conceptos de Gasto"/>
      <sheetName val=" Metas BD"/>
      <sheetName val="Fuentes OK"/>
      <sheetName val="VF 2018 (aprobadas 2017)"/>
      <sheetName val="Fuente"/>
      <sheetName val="Centro de Costos"/>
      <sheetName val="Datos Validación"/>
      <sheetName val="CENTROS DE COSTOS"/>
      <sheetName val="TD Proyecto"/>
      <sheetName val="presup por fase"/>
      <sheetName val="TD fuentes proy"/>
      <sheetName val="Fuente  (2)"/>
      <sheetName val="Homologación"/>
      <sheetName val="CC 6-OCT-2107"/>
      <sheetName val="Fuentes homologadas 6-Oct"/>
      <sheetName val="Fuentes y Proyectos"/>
      <sheetName val="Plantilla SECOP II Agrupa (2)"/>
      <sheetName val="PAA-CONSOL-SDM 100%-2017 (2)"/>
      <sheetName val="Multi-proceso (2)"/>
      <sheetName val="Metas Noviembre"/>
      <sheetName val="COMPARA CDP PREDIS"/>
      <sheetName val="POR VIABILIAR"/>
      <sheetName val="CONSOLIDADO 2018 0-ANTIGUA"/>
      <sheetName val="FUENTES ANTIGUA"/>
      <sheetName val="CONSOLIDADO 2018 Oficial CARGUE"/>
      <sheetName val="PUNTOS DE INVERS."/>
      <sheetName val="METAS Oficial"/>
      <sheetName val="FUENTES Oficial"/>
      <sheetName val="CONCEPTOS GASTO Oficial"/>
      <sheetName val="ValidadoreS"/>
      <sheetName val="PARA CTDD"/>
      <sheetName val="UNIDAD_1"/>
      <sheetName val="UNIDAD_2"/>
      <sheetName val="Terceros"/>
      <sheetName val="ENTRADAS_CONSOLIDADO"/>
      <sheetName val="plantillas_devolucion"/>
      <sheetName val="DEVOLUCION_CONSOLIDADO"/>
      <sheetName val="PUBLICA_DEVOLUCIONES"/>
      <sheetName val="encabezado"/>
      <sheetName val="plano"/>
      <sheetName val="Plantilla SECOP Agrupa"/>
      <sheetName val="Metas mayo"/>
      <sheetName val="Metas JUNIO"/>
      <sheetName val="Metas DICIEMBRE"/>
      <sheetName val="PREDIS 30 DIC"/>
      <sheetName val="Base"/>
      <sheetName val="2017"/>
      <sheetName val="2016"/>
      <sheetName val="PAA FUNCIO"/>
      <sheetName val="PAA FUNCIO 2"/>
      <sheetName val="PAA CONSOL BMT 2016"/>
      <sheetName val="CONTRATACION"/>
      <sheetName val="EVALUACION PROY"/>
      <sheetName val="EVALUACIO"/>
      <sheetName val="8.CONTRATACION"/>
      <sheetName val="INFO-METAS"/>
      <sheetName val="METAS U2 "/>
      <sheetName val="VAL PREDIS"/>
      <sheetName val="BMT SIVICOF"/>
      <sheetName val="MULTI-PROCESOS"/>
      <sheetName val="METAS U2"/>
      <sheetName val="Formato1PCC 15 Junio"/>
      <sheetName val="CRONOGRAMA"/>
      <sheetName val="PADD 2016-2020"/>
      <sheetName val="PADD 2016-2020 (2)"/>
      <sheetName val="Validadores (2)"/>
      <sheetName val="PLANTA"/>
      <sheetName val="PAA FUNCIONTO"/>
      <sheetName val="1_Conceptos"/>
      <sheetName val="1"/>
      <sheetName val="Act_1"/>
      <sheetName val="3"/>
      <sheetName val="2_Soporte"/>
      <sheetName val="Act_3"/>
      <sheetName val="4"/>
      <sheetName val="Act_4"/>
      <sheetName val="5"/>
      <sheetName val="Act_5"/>
      <sheetName val="6"/>
      <sheetName val="Act_6"/>
      <sheetName val="7"/>
      <sheetName val="Act_7"/>
      <sheetName val="8"/>
      <sheetName val="Act_8"/>
      <sheetName val="9"/>
      <sheetName val="Act_9"/>
      <sheetName val="PLANILLA"/>
      <sheetName val="Hoja 2"/>
      <sheetName val="30-01-2017"/>
      <sheetName val="31-02-2017 "/>
      <sheetName val="01-02-2017"/>
      <sheetName val="02-02-2017"/>
      <sheetName val="03-02-2017"/>
      <sheetName val="06-02-2017"/>
      <sheetName val="17-02-2017"/>
      <sheetName val="27-02-2017"/>
      <sheetName val="28-02-2017"/>
      <sheetName val="01-03-2017"/>
      <sheetName val="02-03-2017"/>
      <sheetName val="03-03-2017"/>
      <sheetName val="06-03-2017"/>
      <sheetName val="07-03-2017"/>
      <sheetName val="08-03-2017"/>
      <sheetName val="desaparecen de paquetes"/>
      <sheetName val="REGISTROS 2012"/>
      <sheetName val="RESGISTROS 2013"/>
      <sheetName val="REGISTROS 2014"/>
      <sheetName val="REGISTROS 2015"/>
      <sheetName val="REGISTROS 2016 A 31 MAYO"/>
      <sheetName val="REGISTROS 2016 2 SEMESTRE "/>
      <sheetName val="REGISTROS 2017"/>
      <sheetName val="memo administrativa"/>
      <sheetName val="PAA 2018"/>
      <sheetName val="TODO DPA"/>
      <sheetName val="ESTADISTICA"/>
      <sheetName val="VACANTES"/>
      <sheetName val="TD FECHAS DE TERMINACIÓN"/>
      <sheetName val="entrega subsecre"/>
      <sheetName val="para firma subsecretaria"/>
      <sheetName val="radicados DAL"/>
      <sheetName val="historico contravenciones"/>
      <sheetName val="Hoja8"/>
      <sheetName val="TODA LA DPA (2)"/>
      <sheetName val="TODA LA DPA"/>
      <sheetName val="SUPERCADE"/>
      <sheetName val="TD PERSONAL POR ARE"/>
      <sheetName val="grupos"/>
      <sheetName val="GRUPOS POR AREA"/>
      <sheetName val="movimientos presupuestales"/>
      <sheetName val="0348- VIGENCIA"/>
      <sheetName val="0348- RESERVAS"/>
      <sheetName val="6219- VIGENCIA"/>
      <sheetName val="6219- RESERVA"/>
      <sheetName val="7132- VIGENCIA"/>
      <sheetName val="7132-RESERVAS"/>
      <sheetName val="7253- VIGENCIA"/>
      <sheetName val="7253-RESERVAS"/>
      <sheetName val="7254- VIGENCIA"/>
      <sheetName val="7254- RESERVAS"/>
      <sheetName val="PASIVOS"/>
      <sheetName val="Matriz"/>
      <sheetName val="Resumen %"/>
      <sheetName val="EJECUCION BMT "/>
      <sheetName val="RESERVAS BH+BMT"/>
      <sheetName val="FUNCIONAMIENTO"/>
      <sheetName val="CONTEXTO ESTRATÉGICO"/>
      <sheetName val="OBJETIVOS ESTRATEGICOS"/>
      <sheetName val="MAPA DE RIESGOS"/>
      <sheetName val="CLASIFICACIÓN DEL RIESGO "/>
      <sheetName val="EVALUACIÓN DE CONTROLES"/>
      <sheetName val="Ficha"/>
      <sheetName val="Espejo"/>
      <sheetName val="Master"/>
      <sheetName val="nombre"/>
      <sheetName val="Start"/>
      <sheetName val="System Access"/>
      <sheetName val="Data Entry"/>
      <sheetName val="Data Processing"/>
      <sheetName val="Interfaces"/>
      <sheetName val="Data Reporting"/>
      <sheetName val="Defs"/>
      <sheetName val="Registro Riesgos"/>
      <sheetName val="Análisis de riesgo"/>
      <sheetName val="Clasificación Riesgos - Imp"/>
      <sheetName val="Estadisticas"/>
      <sheetName val="Informe de Riesgos"/>
      <sheetName val="Graficas"/>
      <sheetName val="Consulta Riesgos"/>
      <sheetName val="Severidad - Consecuencia"/>
      <sheetName val="Probabilidad-Frecuencia"/>
      <sheetName val="Analisis de riesgo"/>
      <sheetName val="Graficas Tipo Riesgo"/>
      <sheetName val="Graficas Evento Riesgo"/>
      <sheetName val="Tablas"/>
      <sheetName val="Inventario"/>
      <sheetName val="Indice de Información"/>
      <sheetName val="Inventario Activos"/>
      <sheetName val="Clasificación"/>
      <sheetName val="INSTRUCTIVO"/>
      <sheetName val="Sub. de Contra."/>
      <sheetName val="Sub. Jur. Coac"/>
      <sheetName val="Dir. de Seg Via."/>
      <sheetName val="Dir de Servicio "/>
      <sheetName val="Dir. de Cont y Vig. "/>
      <sheetName val="Sub. Adm "/>
      <sheetName val="Sub. Financiera"/>
      <sheetName val="Sub . Inv Transporte "/>
      <sheetName val="TABLA"/>
      <sheetName val="Tablas instituciones"/>
      <sheetName val="PAGO CURSO"/>
      <sheetName val="COMPRA DOLARES"/>
      <sheetName val="CAJA SOCIAL"/>
      <sheetName val="CITI"/>
      <sheetName val="TITULOS ABRIL"/>
      <sheetName val="Unicos Consolidada"/>
      <sheetName val="Cifrsa Control"/>
      <sheetName val="Hoja 1. POA"/>
      <sheetName val="Hoja 2. Metas_ Presupuesto "/>
      <sheetName val="Hoja 3. Metas PDD"/>
      <sheetName val="SITP 39"/>
      <sheetName val="SITP 44"/>
      <sheetName val="SITP 43"/>
      <sheetName val="SITP GESTIÓN A"/>
      <sheetName val="SITP GESTIÓN B"/>
      <sheetName val="SJC 37"/>
      <sheetName val="SJC 38"/>
      <sheetName val="SJC 41"/>
      <sheetName val="SJC GESTIÓN A"/>
      <sheetName val="SCT 40"/>
      <sheetName val="SCT 42"/>
      <sheetName val="SCT 45"/>
      <sheetName val="DPA GESTIÓN A"/>
      <sheetName val="DPA GESTIÓN B"/>
      <sheetName val="VARIABLES 1"/>
      <sheetName val="Metas_Magnitud"/>
      <sheetName val="HV 1"/>
      <sheetName val="HV 2"/>
      <sheetName val="HV 4"/>
      <sheetName val="Hoja15"/>
      <sheetName val="TD2016"/>
      <sheetName val="INFO POA"/>
      <sheetName val="BDPOA2016"/>
      <sheetName val="TDPOA2017"/>
      <sheetName val="BDPOA2017"/>
      <sheetName val="REVISORES"/>
      <sheetName val="GRAFICA ESTADISTICA - REVISORES"/>
      <sheetName val="SUSTANCIADORES"/>
      <sheetName val="GRAFICA ESTADISTICA - SUSTANCIA"/>
      <sheetName val="EXP. PARA REPARTOS"/>
      <sheetName val="TOTAL EXPEDIENTES"/>
      <sheetName val="TOTAL EXPEDIENTES 2017"/>
    </sheetNames>
    <sheetDataSet>
      <sheetData sheetId="0" refreshError="1"/>
      <sheetData sheetId="1" refreshError="1"/>
      <sheetData sheetId="2" refreshError="1"/>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AZ5">
            <v>46535400</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4">
          <cell r="B4" t="str">
            <v>12.1-CONTRATACIÓN DIRECTA-ACTO ADTIVO DE JUSTIFICACIÓN - NO SERVICIOS PERSONAL</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sheetData sheetId="92"/>
      <sheetData sheetId="93"/>
      <sheetData sheetId="94">
        <row r="16">
          <cell r="B16" t="str">
            <v>SGC-01</v>
          </cell>
        </row>
      </sheetData>
      <sheetData sheetId="95">
        <row r="159">
          <cell r="L159">
            <v>137667473931</v>
          </cell>
        </row>
      </sheetData>
      <sheetData sheetId="96" refreshError="1"/>
      <sheetData sheetId="97"/>
      <sheetData sheetId="98"/>
      <sheetData sheetId="99"/>
      <sheetData sheetId="100"/>
      <sheetData sheetId="101"/>
      <sheetData sheetId="102" refreshError="1"/>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refreshError="1"/>
      <sheetData sheetId="344" refreshError="1"/>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sheetData sheetId="376"/>
      <sheetData sheetId="377"/>
      <sheetData sheetId="378"/>
      <sheetData sheetId="379"/>
      <sheetData sheetId="380" refreshError="1"/>
      <sheetData sheetId="381"/>
      <sheetData sheetId="382" refreshError="1"/>
      <sheetData sheetId="383" refreshError="1"/>
      <sheetData sheetId="384" refreshError="1"/>
      <sheetData sheetId="385" refreshError="1"/>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row r="120">
          <cell r="K120">
            <v>15372966815</v>
          </cell>
        </row>
      </sheetData>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sheetData sheetId="529"/>
      <sheetData sheetId="530"/>
      <sheetData sheetId="531"/>
      <sheetData sheetId="532"/>
      <sheetData sheetId="533" refreshError="1"/>
      <sheetData sheetId="534" refreshError="1"/>
      <sheetData sheetId="535" refreshError="1"/>
      <sheetData sheetId="536" refreshError="1"/>
      <sheetData sheetId="537" refreshError="1"/>
      <sheetData sheetId="538" refreshError="1"/>
      <sheetData sheetId="539"/>
      <sheetData sheetId="540">
        <row r="1">
          <cell r="A1">
            <v>1</v>
          </cell>
        </row>
      </sheetData>
      <sheetData sheetId="541" refreshError="1"/>
      <sheetData sheetId="542"/>
      <sheetData sheetId="543" refreshError="1"/>
      <sheetData sheetId="544"/>
      <sheetData sheetId="545" refreshError="1"/>
      <sheetData sheetId="546" refreshError="1"/>
      <sheetData sheetId="547" refreshError="1"/>
      <sheetData sheetId="548"/>
      <sheetData sheetId="549"/>
      <sheetData sheetId="550"/>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sheetData sheetId="567"/>
      <sheetData sheetId="568"/>
      <sheetData sheetId="569"/>
      <sheetData sheetId="570"/>
      <sheetData sheetId="571"/>
      <sheetData sheetId="572"/>
      <sheetData sheetId="573"/>
      <sheetData sheetId="574"/>
      <sheetData sheetId="575">
        <row r="2">
          <cell r="G2" t="str">
            <v>Normativas</v>
          </cell>
        </row>
      </sheetData>
      <sheetData sheetId="576"/>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row r="9">
          <cell r="F9" t="str">
            <v>DPA GESTION A - Proferir el 70% de las  resoluciones de fallo que resuelven el recurso de  apelación interpuestos en contra de los  fallos emitidos por la Subdirección de Contravenciones de Tránsito.</v>
          </cell>
        </row>
      </sheetData>
      <sheetData sheetId="600">
        <row r="9">
          <cell r="F9" t="str">
            <v xml:space="preserve">DPA GESTION B - Proferir el 70% de las  resoluciones de fallo que resuelven el recurso de  apelación interpuestos en contra de los  fallos emitidos por la Subdirección de Investigaciones de Transporte Público. </v>
          </cell>
        </row>
      </sheetData>
      <sheetData sheetId="601"/>
      <sheetData sheetId="602"/>
      <sheetData sheetId="603">
        <row r="9">
          <cell r="F9" t="str">
            <v xml:space="preserve">1. Resolver el 75% de los recursos de apelación interpuestos en contra de los fallos emitidos en primera instancia por las Subdirecciones de Contravenciones de Tránsito e Investigaciones de Transporte Público. </v>
          </cell>
        </row>
      </sheetData>
      <sheetData sheetId="604">
        <row r="9">
          <cell r="F9" t="str">
            <v xml:space="preserve">2. Resolver el 90% de las solicitudes y recursos de queja radicados ante la Dirección de Procesos Administrativos como segunda instancia, distintas a los recursos de apelación interpuestos por los infractores de las normas de tránsito y transporte público. </v>
          </cell>
        </row>
      </sheetData>
      <sheetData sheetId="605"/>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B61"/>
  <sheetViews>
    <sheetView zoomScale="55" zoomScaleNormal="55" workbookViewId="0">
      <selection sqref="A1:B4"/>
    </sheetView>
  </sheetViews>
  <sheetFormatPr baseColWidth="10" defaultColWidth="0" defaultRowHeight="15" zeroHeight="1" x14ac:dyDescent="0.25"/>
  <cols>
    <col min="1" max="1" width="8.5703125" style="249" customWidth="1"/>
    <col min="2" max="2" width="19" style="7" customWidth="1"/>
    <col min="3" max="3" width="17.5703125" style="7" customWidth="1"/>
    <col min="4" max="4" width="19.85546875" style="7" customWidth="1"/>
    <col min="5" max="5" width="19.5703125" style="7" customWidth="1"/>
    <col min="6" max="6" width="17.5703125" style="250" customWidth="1"/>
    <col min="7" max="7" width="24.42578125" style="7" customWidth="1"/>
    <col min="8" max="8" width="52.28515625" style="7" customWidth="1"/>
    <col min="9" max="9" width="28.28515625" style="7" customWidth="1"/>
    <col min="10" max="10" width="24.42578125" style="250" customWidth="1"/>
    <col min="11" max="11" width="24.85546875" style="7" customWidth="1"/>
    <col min="12" max="24" width="13.42578125" style="250" customWidth="1"/>
    <col min="25" max="26" width="40.7109375" style="7" customWidth="1"/>
    <col min="27" max="28" width="0" style="7" hidden="1" customWidth="1"/>
    <col min="29" max="16384" width="11.42578125" style="7" hidden="1"/>
  </cols>
  <sheetData>
    <row r="1" spans="1:26" s="9" customFormat="1" ht="30" customHeight="1" x14ac:dyDescent="0.25">
      <c r="A1" s="554"/>
      <c r="B1" s="554"/>
      <c r="C1" s="555" t="s">
        <v>455</v>
      </c>
      <c r="D1" s="556"/>
      <c r="E1" s="556"/>
      <c r="F1" s="556"/>
      <c r="G1" s="556"/>
      <c r="H1" s="556"/>
      <c r="I1" s="556"/>
      <c r="J1" s="556"/>
      <c r="K1" s="556"/>
      <c r="L1" s="556"/>
      <c r="M1" s="556"/>
      <c r="N1" s="556"/>
      <c r="O1" s="556"/>
      <c r="P1" s="556"/>
      <c r="Q1" s="556"/>
      <c r="R1" s="556"/>
      <c r="S1" s="556"/>
      <c r="T1" s="556"/>
      <c r="U1" s="556"/>
      <c r="V1" s="556"/>
      <c r="W1" s="556"/>
      <c r="X1" s="556"/>
      <c r="Y1" s="556"/>
      <c r="Z1" s="557"/>
    </row>
    <row r="2" spans="1:26" s="9" customFormat="1" ht="30" customHeight="1" x14ac:dyDescent="0.25">
      <c r="A2" s="554"/>
      <c r="B2" s="554"/>
      <c r="C2" s="555" t="s">
        <v>139</v>
      </c>
      <c r="D2" s="556"/>
      <c r="E2" s="556"/>
      <c r="F2" s="556"/>
      <c r="G2" s="556"/>
      <c r="H2" s="556"/>
      <c r="I2" s="556"/>
      <c r="J2" s="556"/>
      <c r="K2" s="556"/>
      <c r="L2" s="556"/>
      <c r="M2" s="556"/>
      <c r="N2" s="556"/>
      <c r="O2" s="556"/>
      <c r="P2" s="556"/>
      <c r="Q2" s="556"/>
      <c r="R2" s="556"/>
      <c r="S2" s="556"/>
      <c r="T2" s="556"/>
      <c r="U2" s="556"/>
      <c r="V2" s="556"/>
      <c r="W2" s="556"/>
      <c r="X2" s="556"/>
      <c r="Y2" s="556"/>
      <c r="Z2" s="557"/>
    </row>
    <row r="3" spans="1:26" s="9" customFormat="1" ht="30" customHeight="1" x14ac:dyDescent="0.25">
      <c r="A3" s="554"/>
      <c r="B3" s="554"/>
      <c r="C3" s="555" t="s">
        <v>388</v>
      </c>
      <c r="D3" s="556"/>
      <c r="E3" s="556"/>
      <c r="F3" s="556"/>
      <c r="G3" s="556"/>
      <c r="H3" s="556"/>
      <c r="I3" s="556"/>
      <c r="J3" s="556"/>
      <c r="K3" s="556"/>
      <c r="L3" s="556"/>
      <c r="M3" s="556"/>
      <c r="N3" s="556"/>
      <c r="O3" s="556"/>
      <c r="P3" s="556"/>
      <c r="Q3" s="556"/>
      <c r="R3" s="556"/>
      <c r="S3" s="556"/>
      <c r="T3" s="556"/>
      <c r="U3" s="556"/>
      <c r="V3" s="556"/>
      <c r="W3" s="556"/>
      <c r="X3" s="556"/>
      <c r="Y3" s="556"/>
      <c r="Z3" s="557"/>
    </row>
    <row r="4" spans="1:26" s="9" customFormat="1" ht="30" customHeight="1" x14ac:dyDescent="0.25">
      <c r="A4" s="554"/>
      <c r="B4" s="554"/>
      <c r="C4" s="543" t="s">
        <v>195</v>
      </c>
      <c r="D4" s="544"/>
      <c r="E4" s="544"/>
      <c r="F4" s="544"/>
      <c r="G4" s="544"/>
      <c r="H4" s="544"/>
      <c r="I4" s="544"/>
      <c r="J4" s="544"/>
      <c r="K4" s="543" t="s">
        <v>456</v>
      </c>
      <c r="L4" s="544"/>
      <c r="M4" s="544"/>
      <c r="N4" s="544"/>
      <c r="O4" s="544"/>
      <c r="P4" s="544"/>
      <c r="Q4" s="544"/>
      <c r="R4" s="544"/>
      <c r="S4" s="544"/>
      <c r="T4" s="544"/>
      <c r="U4" s="544"/>
      <c r="V4" s="544"/>
      <c r="W4" s="544"/>
      <c r="X4" s="544"/>
      <c r="Y4" s="544"/>
      <c r="Z4" s="551"/>
    </row>
    <row r="5" spans="1:26" s="5" customFormat="1" ht="30" customHeight="1" x14ac:dyDescent="0.25">
      <c r="A5" s="239"/>
      <c r="B5" s="240"/>
      <c r="C5" s="240"/>
      <c r="D5" s="236"/>
      <c r="E5" s="236"/>
      <c r="F5" s="236"/>
      <c r="G5" s="236"/>
      <c r="H5" s="236"/>
      <c r="I5" s="236"/>
      <c r="J5" s="236"/>
      <c r="K5" s="241"/>
      <c r="L5" s="236"/>
      <c r="M5" s="236"/>
      <c r="N5" s="236"/>
      <c r="O5" s="236"/>
      <c r="P5" s="236"/>
      <c r="Q5" s="236"/>
      <c r="R5" s="236"/>
      <c r="S5" s="237"/>
      <c r="T5" s="237"/>
      <c r="U5" s="237"/>
      <c r="V5" s="237"/>
      <c r="W5" s="238"/>
      <c r="X5" s="238"/>
      <c r="Y5" s="235"/>
      <c r="Z5" s="235"/>
    </row>
    <row r="6" spans="1:26" s="5" customFormat="1" ht="52.5" customHeight="1" x14ac:dyDescent="0.25">
      <c r="A6" s="239"/>
      <c r="B6" s="302" t="s">
        <v>200</v>
      </c>
      <c r="C6" s="550" t="s">
        <v>320</v>
      </c>
      <c r="D6" s="550"/>
      <c r="E6" s="550"/>
      <c r="F6" s="550"/>
      <c r="G6" s="242"/>
      <c r="H6" s="236"/>
      <c r="I6" s="236"/>
      <c r="J6" s="242"/>
      <c r="K6" s="545"/>
      <c r="L6" s="545"/>
      <c r="M6" s="545"/>
      <c r="N6" s="545"/>
      <c r="O6" s="545"/>
      <c r="P6" s="545"/>
      <c r="Q6" s="545"/>
      <c r="R6" s="545"/>
      <c r="S6" s="545"/>
      <c r="T6" s="545"/>
      <c r="U6" s="545"/>
      <c r="V6" s="545"/>
      <c r="W6" s="545"/>
      <c r="X6" s="545"/>
      <c r="Y6" s="545"/>
      <c r="Z6" s="545"/>
    </row>
    <row r="7" spans="1:26" s="5" customFormat="1" ht="45" customHeight="1" x14ac:dyDescent="0.25">
      <c r="A7" s="239"/>
      <c r="B7" s="302" t="s">
        <v>0</v>
      </c>
      <c r="C7" s="550" t="s">
        <v>457</v>
      </c>
      <c r="D7" s="550"/>
      <c r="E7" s="550"/>
      <c r="F7" s="550"/>
      <c r="G7" s="242"/>
      <c r="H7" s="243"/>
      <c r="I7" s="243"/>
      <c r="J7" s="242"/>
      <c r="K7" s="545"/>
      <c r="L7" s="545"/>
      <c r="M7" s="545"/>
      <c r="N7" s="545"/>
      <c r="O7" s="545"/>
      <c r="P7" s="545"/>
      <c r="Q7" s="545"/>
      <c r="R7" s="545"/>
      <c r="S7" s="545"/>
      <c r="T7" s="545"/>
      <c r="U7" s="545"/>
      <c r="V7" s="545"/>
      <c r="W7" s="545"/>
      <c r="X7" s="545"/>
      <c r="Y7" s="545"/>
      <c r="Z7" s="545"/>
    </row>
    <row r="8" spans="1:26" s="5" customFormat="1" ht="30" customHeight="1" x14ac:dyDescent="0.25">
      <c r="A8" s="239"/>
      <c r="B8" s="302" t="s">
        <v>193</v>
      </c>
      <c r="C8" s="550" t="s">
        <v>442</v>
      </c>
      <c r="D8" s="550"/>
      <c r="E8" s="550"/>
      <c r="F8" s="550"/>
      <c r="G8" s="242"/>
      <c r="H8" s="243"/>
      <c r="I8" s="243"/>
      <c r="J8" s="242"/>
      <c r="K8" s="244"/>
      <c r="L8" s="244"/>
      <c r="M8" s="244"/>
      <c r="N8" s="244"/>
      <c r="O8" s="244"/>
      <c r="P8" s="244"/>
      <c r="Q8" s="244"/>
      <c r="R8" s="244"/>
      <c r="S8" s="244"/>
      <c r="T8" s="244"/>
      <c r="U8" s="244"/>
      <c r="V8" s="244"/>
      <c r="W8" s="244"/>
      <c r="X8" s="244"/>
      <c r="Y8" s="244"/>
      <c r="Z8" s="244"/>
    </row>
    <row r="9" spans="1:26" s="5" customFormat="1" ht="30" customHeight="1" x14ac:dyDescent="0.25">
      <c r="A9" s="239"/>
      <c r="B9" s="302" t="s">
        <v>194</v>
      </c>
      <c r="C9" s="550" t="s">
        <v>443</v>
      </c>
      <c r="D9" s="550"/>
      <c r="E9" s="550"/>
      <c r="F9" s="550"/>
      <c r="G9" s="242"/>
      <c r="H9" s="243"/>
      <c r="I9" s="243"/>
      <c r="J9" s="242"/>
      <c r="K9" s="244"/>
      <c r="L9" s="244"/>
      <c r="M9" s="244"/>
      <c r="N9" s="244"/>
      <c r="O9" s="244"/>
      <c r="P9" s="244"/>
      <c r="Q9" s="244"/>
      <c r="R9" s="244"/>
      <c r="S9" s="244"/>
      <c r="T9" s="244"/>
      <c r="U9" s="244"/>
      <c r="V9" s="244"/>
      <c r="W9" s="244"/>
      <c r="X9" s="244"/>
      <c r="Y9" s="244"/>
      <c r="Z9" s="244"/>
    </row>
    <row r="10" spans="1:26" s="5" customFormat="1" ht="30" customHeight="1" x14ac:dyDescent="0.25">
      <c r="A10" s="239"/>
      <c r="B10" s="243"/>
      <c r="C10" s="243"/>
      <c r="D10" s="243"/>
      <c r="E10" s="243"/>
      <c r="F10" s="245"/>
      <c r="G10" s="243"/>
      <c r="H10" s="243"/>
      <c r="I10" s="243"/>
      <c r="J10" s="245"/>
      <c r="K10" s="243"/>
      <c r="L10" s="245"/>
      <c r="M10" s="245"/>
      <c r="N10" s="245"/>
      <c r="O10" s="245"/>
      <c r="P10" s="245"/>
      <c r="Q10" s="245"/>
      <c r="R10" s="245"/>
      <c r="S10" s="245"/>
      <c r="T10" s="245"/>
      <c r="U10" s="245"/>
      <c r="V10" s="245"/>
      <c r="W10" s="245"/>
      <c r="X10" s="245"/>
      <c r="Y10" s="243"/>
      <c r="Z10" s="243"/>
    </row>
    <row r="11" spans="1:26" s="246" customFormat="1" ht="30" customHeight="1" x14ac:dyDescent="0.2">
      <c r="A11" s="558" t="s">
        <v>154</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row>
    <row r="12" spans="1:26" s="213" customFormat="1" ht="42.75" customHeight="1" x14ac:dyDescent="0.25">
      <c r="A12" s="546" t="s">
        <v>122</v>
      </c>
      <c r="B12" s="546" t="s">
        <v>210</v>
      </c>
      <c r="C12" s="546"/>
      <c r="D12" s="546"/>
      <c r="E12" s="546"/>
      <c r="F12" s="546" t="s">
        <v>156</v>
      </c>
      <c r="G12" s="251" t="s">
        <v>123</v>
      </c>
      <c r="H12" s="252"/>
      <c r="I12" s="546" t="s">
        <v>212</v>
      </c>
      <c r="J12" s="546" t="s">
        <v>136</v>
      </c>
      <c r="K12" s="546" t="s">
        <v>214</v>
      </c>
      <c r="L12" s="540" t="s">
        <v>458</v>
      </c>
      <c r="M12" s="541"/>
      <c r="N12" s="541"/>
      <c r="O12" s="541"/>
      <c r="P12" s="541"/>
      <c r="Q12" s="541"/>
      <c r="R12" s="541"/>
      <c r="S12" s="541"/>
      <c r="T12" s="541"/>
      <c r="U12" s="541"/>
      <c r="V12" s="541"/>
      <c r="W12" s="541"/>
      <c r="X12" s="541"/>
      <c r="Y12" s="541"/>
      <c r="Z12" s="542"/>
    </row>
    <row r="13" spans="1:26" s="213" customFormat="1" ht="63.75" customHeight="1" x14ac:dyDescent="0.25">
      <c r="A13" s="546"/>
      <c r="B13" s="247" t="s">
        <v>209</v>
      </c>
      <c r="C13" s="247" t="s">
        <v>124</v>
      </c>
      <c r="D13" s="247" t="s">
        <v>196</v>
      </c>
      <c r="E13" s="247" t="s">
        <v>197</v>
      </c>
      <c r="F13" s="546"/>
      <c r="G13" s="247" t="s">
        <v>170</v>
      </c>
      <c r="H13" s="247" t="s">
        <v>525</v>
      </c>
      <c r="I13" s="546"/>
      <c r="J13" s="546"/>
      <c r="K13" s="546"/>
      <c r="L13" s="248" t="s">
        <v>129</v>
      </c>
      <c r="M13" s="248" t="s">
        <v>130</v>
      </c>
      <c r="N13" s="248" t="s">
        <v>126</v>
      </c>
      <c r="O13" s="248" t="s">
        <v>127</v>
      </c>
      <c r="P13" s="248" t="s">
        <v>128</v>
      </c>
      <c r="Q13" s="248" t="s">
        <v>100</v>
      </c>
      <c r="R13" s="248" t="s">
        <v>101</v>
      </c>
      <c r="S13" s="248" t="s">
        <v>102</v>
      </c>
      <c r="T13" s="248" t="s">
        <v>103</v>
      </c>
      <c r="U13" s="248" t="s">
        <v>104</v>
      </c>
      <c r="V13" s="248" t="s">
        <v>105</v>
      </c>
      <c r="W13" s="248" t="s">
        <v>106</v>
      </c>
      <c r="X13" s="248" t="s">
        <v>141</v>
      </c>
      <c r="Y13" s="559" t="s">
        <v>153</v>
      </c>
      <c r="Z13" s="559"/>
    </row>
    <row r="14" spans="1:26" s="211" customFormat="1" ht="57" customHeight="1" x14ac:dyDescent="0.2">
      <c r="A14" s="549">
        <f>+'11'!B8</f>
        <v>11</v>
      </c>
      <c r="B14" s="537" t="s">
        <v>360</v>
      </c>
      <c r="C14" s="528" t="s">
        <v>361</v>
      </c>
      <c r="D14" s="528" t="s">
        <v>362</v>
      </c>
      <c r="E14" s="528" t="s">
        <v>363</v>
      </c>
      <c r="F14" s="552" t="s">
        <v>157</v>
      </c>
      <c r="G14" s="528" t="s">
        <v>318</v>
      </c>
      <c r="H14" s="547" t="s">
        <v>526</v>
      </c>
      <c r="I14" s="548" t="str">
        <f>+'11'!E8</f>
        <v>Estructurar e implementar 1 dependencia de tecnología y sistemas de la información y las comunicaciones</v>
      </c>
      <c r="J14" s="549" t="str">
        <f>+'11'!B14</f>
        <v>Dependencia de tecnología y sistemas de la información y las comunicaciones</v>
      </c>
      <c r="K14" s="156" t="str">
        <f>+'11'!B21</f>
        <v>Avance en actividades ejecutadas</v>
      </c>
      <c r="L14" s="228">
        <v>0</v>
      </c>
      <c r="M14" s="228">
        <f>+'11'!B30</f>
        <v>9.1005521651557047E-3</v>
      </c>
      <c r="N14" s="228">
        <f>+'11'!B31</f>
        <v>0.17613749582228239</v>
      </c>
      <c r="O14" s="228">
        <f>+'11'!B32</f>
        <v>3.1178361329461481E-2</v>
      </c>
      <c r="P14" s="228">
        <f>+'11'!B33</f>
        <v>1.781620647397799E-2</v>
      </c>
      <c r="Q14" s="228">
        <f>+'11'!B34</f>
        <v>3.5767384209122476E-2</v>
      </c>
      <c r="R14" s="228">
        <f>+'11'!B35</f>
        <v>0</v>
      </c>
      <c r="S14" s="228">
        <f>+'11'!B36</f>
        <v>0</v>
      </c>
      <c r="T14" s="228">
        <f>+'11'!B37</f>
        <v>0</v>
      </c>
      <c r="U14" s="228">
        <f>+'11'!B38</f>
        <v>0</v>
      </c>
      <c r="V14" s="228">
        <f>+'11'!B39</f>
        <v>0</v>
      </c>
      <c r="W14" s="228">
        <f>+'11'!B40</f>
        <v>0</v>
      </c>
      <c r="X14" s="217">
        <f>SUM(L14:W14)</f>
        <v>0.27</v>
      </c>
      <c r="Y14" s="553" t="str">
        <f>+'11'!B48</f>
        <v>Antes del rediseño institucional de la SDM, existía la Oficina de Información Sectorial - OIS, dicha oficina no contaba con un modelo formal para participar o liderar de manera activa en todas las actividades e iniciativas que nacían en cualquier dependencia de la SDM (Secretaria Distrital de Movilidad) en términos de la concepción, planeación y desarrollo de los proyectos que involucraban componentes de TI (Tecnologías de la Información). Este escenario se daba principalmente por la autonomía de inversión que tenían las áreas, y que no las obligaba a asesorarse con la oficina OIS para este fin. De acuerdo al Manual Específico de Funciones y Competencias Laborales de los diferentes empleos de la planta global de la SDM (Secretaria Distrital de Movilidad), se   identificó que las funciones en materia TIC (Tecnologías de la Información y Comunicaciones) estaban dispersas en varias dependencias y niveles de la estructura organizacional.
Por la dispersión de la función TIC (Tecnologías de la Información y Comunicaciones) en varias áreas, y no solo en la Oficina de Información Sectorial, no existía una figura única para la asesoría y determinación de las decisiones en materia TI (Tecnologías de la Información), desde la planeación estratégica de la SDM (Secretaria Distrital de Movilidad).
La falta de conocimiento en las áreas misionales y de apoyo de la SDM (Secretaria Distrital de Movilidad) sobre el conducto para solicitar apoyo en materia TIC (Tecnologías de la Información y Comunicaciones), hacía que la oficina perdiera pertinencia e institucionalidad.
Las funciones de la Oficina de Información Sectorial y sus integrantes, así como los indicadores de medición de su desempeño, estaban más enfocadas en lo operativo que en las labores estratégicas de formulación de lineamientos, políticas y estándares, confundiendo la razón de ser de la oficina, que por en ese momento se encontraba mucho más enfocada en la gestión de la información. Los esfuerzos y los lineamientos generados desde la OIS carecían de fuerza para su permanencia en el tiempo, y no eran adoptados como definiciones normativas y de obligatoriedad al interior de la entidad.
Las decisiones en materia de TIC (Tecnologías de la Información y Comunicaciones) en la SDM (Secretaria Distrital de Movilidad), no tenían en la Oficina de Información Sectorial una figura oficial y reconocida, de tal manera que algunas dependencias podían decidir al respecto de manera autónoma; Se evidenciaba que la dispersión de la función TIC (Tecnologías de la Información y Comunicaciones) en las dependencias, ocasionaba fallas en la comunicación, ambigüedad en los límites de las funciones y carencia de una visión única de la gestión TI (Tecnologías de la Información).
Todo lo anterior representó la oportunidad para contemplar la reestructuración de la función TIC (Tecnologías de la Información y Comunicaciones) en SDM (Secretaria Distrital de Movilidad), mediante la adopción de la iniciativa sobre el fortalecimiento y relevancia del CIO (Chief Information Officer) propuesta por MINTIC (Ministerio de las Tecnologías de la Información y de las Comunicaciones), donde se planteaba la ubicación funcional de la figura equivalente a una Dirección TIC (Tecnologías de la Información y Comunicaciones) dentro de la estructura organizacional de la entidad, de tal manera que le permitiera ser una dependencia trasversal en línea estratégica para integrar la gestión de las TIC (Tecnologías de la Información y Comunicaciones), con mayor aporte en la formulación, planificación y ejecución de políticas, estrategias y proyectos de TI (Tecnologías de la Información).
Lo que se buscaba era brindar a la Oficina de Información Sectorial la relevancia formal necesaria para la asesoría, toma de decisiones y gobernanza de todos los asuntos TIC (Tecnologías de la Información y Comunicaciones), diferenciándose de funciones operativas y de soporte que deben estar, y están,  en instancias de los terceros encargados de esto. Una ventaja era que La Oficina de Información Sectorial, contaba con un equipo de trabajo que conocía la importancia de su labor como formuladores de lineamientos y políticas, y que estaban dispuestos a asumir estos retos desde el enfoque de un adecuado Gobierno de TI (Tecnologías de la Información) y que   por su experiencia y capacidades podían ejercer la supervisión integral de los contratos en materia de TI. 
Por todo lo anterior se definió una estrategia para Definir los escenarios en los cuales la Oficina de Información Sectorial ganara un espacio ante la alta dirección de la SDM (Secretaria Distrital de Movilidad), para lograr un posicionamiento ante las direcciones y demás oficinas; Razón por la cual se adelantaron los esfuerzos administrativos y normativos para elevar la estructura de la Oficina de Información Sectorial a un nivel de Dirección TI (Tecnologías de la Información), bajo el concepto de CIO que estaba definiendo MINTIC (Ministerio de las Tecnologías de la Información y de las Comunicaciones) para aplicar en las estructuras de la función pública. 
La OSI evolucionó a OTIC , conformó su equipo de trabajo y aunque no quedó a nivel directivo ni dentro de los procesos estratégicos,  es  transversal y de apoyo a toda la entidad.</v>
      </c>
      <c r="Z14" s="553"/>
    </row>
    <row r="15" spans="1:26" s="211" customFormat="1" ht="57" customHeight="1" x14ac:dyDescent="0.2">
      <c r="A15" s="549"/>
      <c r="B15" s="538"/>
      <c r="C15" s="529"/>
      <c r="D15" s="529"/>
      <c r="E15" s="529"/>
      <c r="F15" s="552"/>
      <c r="G15" s="529"/>
      <c r="H15" s="547"/>
      <c r="I15" s="548"/>
      <c r="J15" s="549"/>
      <c r="K15" s="156" t="str">
        <f>+'11'!E21</f>
        <v>Total de avance de actividades programado en la vigencia</v>
      </c>
      <c r="L15" s="228">
        <f>+'11'!D29</f>
        <v>0</v>
      </c>
      <c r="M15" s="228">
        <f>+'11'!D30</f>
        <v>0.17276321429311989</v>
      </c>
      <c r="N15" s="228">
        <f>+'11'!D31</f>
        <v>3.3742815291624979E-3</v>
      </c>
      <c r="O15" s="228">
        <f>+'11'!D32</f>
        <v>3.1178361329461481E-2</v>
      </c>
      <c r="P15" s="228">
        <f>+'11'!D33</f>
        <v>1.781620647397799E-2</v>
      </c>
      <c r="Q15" s="228">
        <f>+'11'!D34</f>
        <v>3.5767384209122476E-2</v>
      </c>
      <c r="R15" s="228">
        <f>+'11'!D35</f>
        <v>0</v>
      </c>
      <c r="S15" s="228">
        <f>+'11'!D36</f>
        <v>0</v>
      </c>
      <c r="T15" s="228">
        <f>+'11'!D37</f>
        <v>0</v>
      </c>
      <c r="U15" s="228">
        <f>+'11'!D38</f>
        <v>0</v>
      </c>
      <c r="V15" s="228">
        <f>+'11'!D39</f>
        <v>0</v>
      </c>
      <c r="W15" s="228">
        <f>+'11'!D40</f>
        <v>9.1005521651557047E-3</v>
      </c>
      <c r="X15" s="217">
        <f>SUM(L15:W15)</f>
        <v>0.27</v>
      </c>
      <c r="Y15" s="553"/>
      <c r="Z15" s="553"/>
    </row>
    <row r="16" spans="1:26" s="211" customFormat="1" ht="57" customHeight="1" x14ac:dyDescent="0.2">
      <c r="A16" s="549"/>
      <c r="B16" s="539"/>
      <c r="C16" s="530"/>
      <c r="D16" s="530"/>
      <c r="E16" s="530"/>
      <c r="F16" s="552"/>
      <c r="G16" s="530"/>
      <c r="H16" s="547"/>
      <c r="I16" s="548"/>
      <c r="J16" s="549"/>
      <c r="K16" s="149" t="s">
        <v>215</v>
      </c>
      <c r="L16" s="229">
        <f>IFERROR(+L14/L15,)</f>
        <v>0</v>
      </c>
      <c r="M16" s="229">
        <f t="shared" ref="M16:X16" si="0">IFERROR(+M14/M15,)</f>
        <v>5.267644621218491E-2</v>
      </c>
      <c r="N16" s="229">
        <f t="shared" si="0"/>
        <v>52.199999999999996</v>
      </c>
      <c r="O16" s="229">
        <f t="shared" si="0"/>
        <v>1</v>
      </c>
      <c r="P16" s="229">
        <f t="shared" si="0"/>
        <v>1</v>
      </c>
      <c r="Q16" s="229">
        <f t="shared" si="0"/>
        <v>1</v>
      </c>
      <c r="R16" s="229">
        <f t="shared" si="0"/>
        <v>0</v>
      </c>
      <c r="S16" s="229">
        <f t="shared" si="0"/>
        <v>0</v>
      </c>
      <c r="T16" s="229">
        <f t="shared" si="0"/>
        <v>0</v>
      </c>
      <c r="U16" s="229">
        <f t="shared" si="0"/>
        <v>0</v>
      </c>
      <c r="V16" s="229">
        <f t="shared" si="0"/>
        <v>0</v>
      </c>
      <c r="W16" s="229">
        <f t="shared" si="0"/>
        <v>0</v>
      </c>
      <c r="X16" s="229">
        <f t="shared" si="0"/>
        <v>1</v>
      </c>
      <c r="Y16" s="553"/>
      <c r="Z16" s="553"/>
    </row>
    <row r="17" spans="1:26" s="211" customFormat="1" ht="57" customHeight="1" x14ac:dyDescent="0.2">
      <c r="A17" s="549">
        <f>+'12'!B8</f>
        <v>12</v>
      </c>
      <c r="B17" s="537" t="s">
        <v>360</v>
      </c>
      <c r="C17" s="528" t="s">
        <v>361</v>
      </c>
      <c r="D17" s="528" t="s">
        <v>362</v>
      </c>
      <c r="E17" s="528" t="s">
        <v>363</v>
      </c>
      <c r="F17" s="552" t="s">
        <v>157</v>
      </c>
      <c r="G17" s="528" t="s">
        <v>318</v>
      </c>
      <c r="H17" s="547" t="s">
        <v>527</v>
      </c>
      <c r="I17" s="548" t="str">
        <f>+'12'!E8</f>
        <v>Gestionar y mantener el 100% de los canales de comunicación interactivos a cargo de la OTIC que dispongan información de movilidad a la ciudadanía</v>
      </c>
      <c r="J17" s="549" t="str">
        <f>+'12'!B14</f>
        <v>Canales de Comunicación Interactivos</v>
      </c>
      <c r="K17" s="156" t="str">
        <f>+'12'!B21</f>
        <v>Porcentaje de avance en actividades ejecutadas</v>
      </c>
      <c r="L17" s="217">
        <f>+'12'!B29</f>
        <v>0</v>
      </c>
      <c r="M17" s="217">
        <f>+'12'!B30</f>
        <v>0</v>
      </c>
      <c r="N17" s="217">
        <f>+'12'!B31</f>
        <v>5.6666666666666698E-2</v>
      </c>
      <c r="O17" s="217">
        <f>+'12'!B32</f>
        <v>0</v>
      </c>
      <c r="P17" s="217">
        <f>+'12'!B33</f>
        <v>0</v>
      </c>
      <c r="Q17" s="217">
        <f>+'12'!B34</f>
        <v>0</v>
      </c>
      <c r="R17" s="217">
        <f>+'12'!B35</f>
        <v>0</v>
      </c>
      <c r="S17" s="217">
        <f>+'12'!B36</f>
        <v>0</v>
      </c>
      <c r="T17" s="217">
        <f>+'12'!B37</f>
        <v>0</v>
      </c>
      <c r="U17" s="217">
        <f>+'12'!B38</f>
        <v>0</v>
      </c>
      <c r="V17" s="217">
        <f>+'12'!B39</f>
        <v>0</v>
      </c>
      <c r="W17" s="217">
        <f>+'12'!B40</f>
        <v>0.2833</v>
      </c>
      <c r="X17" s="217">
        <f>SUM(L17:W17)</f>
        <v>0.33996666666666669</v>
      </c>
      <c r="Y17" s="553" t="str">
        <f>+'12'!B48</f>
        <v xml:space="preserve">La Oficina de Tecnologías de la información y las Comunicaciones se encargó de mantener los procesos relacionados con los desarrollos de software a la medida y la publicación de diversos indicadores para lo cual contrató bajo el modelo de fábrica de software a reconocidas empresas especializadas en este tipo de servicio y adquirió licenciamiento para procesar y publicar los indicadores en temas referentes a movilidad y hacerlos visibles a toda la ciudadanía. Por otra parte, las modernizaciones de la infraestructura tecnológica de la SDM le permitieron a la entidad garantizar la disponibilidad y operación de los canales de comunicación entre la SDM y la ciudadanía, disponiéndola a través herramientas de acceso público como el portal y la app SIMUR que permiten la interoperabilidad de las entidades del Sector Movilidad a disponer de manera oportuna la información en temas referentes a movilidad y los diferentes interesados. </v>
      </c>
      <c r="Z17" s="553"/>
    </row>
    <row r="18" spans="1:26" s="211" customFormat="1" ht="57" customHeight="1" x14ac:dyDescent="0.2">
      <c r="A18" s="549"/>
      <c r="B18" s="538"/>
      <c r="C18" s="529"/>
      <c r="D18" s="529"/>
      <c r="E18" s="529"/>
      <c r="F18" s="552"/>
      <c r="G18" s="529"/>
      <c r="H18" s="547"/>
      <c r="I18" s="548"/>
      <c r="J18" s="549"/>
      <c r="K18" s="156" t="str">
        <f>+'12'!E21</f>
        <v>Porcentaje total  de avance de actividades programado en la vigencia</v>
      </c>
      <c r="L18" s="217">
        <f>+'12'!D29</f>
        <v>0</v>
      </c>
      <c r="M18" s="217">
        <f>+'12'!D30</f>
        <v>0</v>
      </c>
      <c r="N18" s="217">
        <f>+'12'!D31</f>
        <v>5.6666666666666698E-2</v>
      </c>
      <c r="O18" s="217">
        <f>+'12'!D32</f>
        <v>0</v>
      </c>
      <c r="P18" s="217">
        <f>+'12'!D33</f>
        <v>0</v>
      </c>
      <c r="Q18" s="217">
        <f>+'12'!D34</f>
        <v>0</v>
      </c>
      <c r="R18" s="217">
        <f>+'12'!D35</f>
        <v>0</v>
      </c>
      <c r="S18" s="217">
        <f>+'12'!D36</f>
        <v>0</v>
      </c>
      <c r="T18" s="217">
        <f>+'12'!D37</f>
        <v>0.21529999999999999</v>
      </c>
      <c r="U18" s="217">
        <f>+'12'!D38</f>
        <v>0</v>
      </c>
      <c r="V18" s="217">
        <f>+'12'!D39</f>
        <v>6.8000000000000005E-2</v>
      </c>
      <c r="W18" s="217">
        <f>+'12'!D40</f>
        <v>0</v>
      </c>
      <c r="X18" s="217">
        <f>SUM(L18:W18)</f>
        <v>0.33996666666666669</v>
      </c>
      <c r="Y18" s="553"/>
      <c r="Z18" s="553"/>
    </row>
    <row r="19" spans="1:26" s="211" customFormat="1" ht="57" customHeight="1" x14ac:dyDescent="0.2">
      <c r="A19" s="549"/>
      <c r="B19" s="539"/>
      <c r="C19" s="530"/>
      <c r="D19" s="530"/>
      <c r="E19" s="530"/>
      <c r="F19" s="552"/>
      <c r="G19" s="530"/>
      <c r="H19" s="547"/>
      <c r="I19" s="548"/>
      <c r="J19" s="549"/>
      <c r="K19" s="149" t="s">
        <v>215</v>
      </c>
      <c r="L19" s="218">
        <f>IFERROR(+L17/L18,)</f>
        <v>0</v>
      </c>
      <c r="M19" s="218">
        <f t="shared" ref="M19:X19" si="1">IFERROR(+M17/M18,)</f>
        <v>0</v>
      </c>
      <c r="N19" s="218">
        <f t="shared" si="1"/>
        <v>1</v>
      </c>
      <c r="O19" s="218">
        <f t="shared" si="1"/>
        <v>0</v>
      </c>
      <c r="P19" s="218">
        <f t="shared" si="1"/>
        <v>0</v>
      </c>
      <c r="Q19" s="218">
        <f t="shared" si="1"/>
        <v>0</v>
      </c>
      <c r="R19" s="218">
        <f t="shared" si="1"/>
        <v>0</v>
      </c>
      <c r="S19" s="218">
        <f t="shared" si="1"/>
        <v>0</v>
      </c>
      <c r="T19" s="218">
        <f t="shared" si="1"/>
        <v>0</v>
      </c>
      <c r="U19" s="218">
        <f t="shared" si="1"/>
        <v>0</v>
      </c>
      <c r="V19" s="218">
        <f t="shared" si="1"/>
        <v>0</v>
      </c>
      <c r="W19" s="218">
        <f t="shared" si="1"/>
        <v>0</v>
      </c>
      <c r="X19" s="218">
        <f t="shared" si="1"/>
        <v>1</v>
      </c>
      <c r="Y19" s="553"/>
      <c r="Z19" s="553"/>
    </row>
    <row r="20" spans="1:26" s="211" customFormat="1" ht="57" customHeight="1" x14ac:dyDescent="0.2">
      <c r="A20" s="549">
        <f>+'13'!B8</f>
        <v>13</v>
      </c>
      <c r="B20" s="537" t="s">
        <v>360</v>
      </c>
      <c r="C20" s="528" t="s">
        <v>361</v>
      </c>
      <c r="D20" s="528" t="s">
        <v>362</v>
      </c>
      <c r="E20" s="528" t="s">
        <v>363</v>
      </c>
      <c r="F20" s="552" t="s">
        <v>157</v>
      </c>
      <c r="G20" s="528" t="s">
        <v>319</v>
      </c>
      <c r="H20" s="528" t="s">
        <v>527</v>
      </c>
      <c r="I20" s="548" t="str">
        <f>+'13'!E8</f>
        <v>Desarrollar y fortalecer el 100% de los sistemas de información misionales y estratégicos a cargo de la OIS para que sean utilizados como habilitadores en el desarrollo de las estrategias institucionales y sectoriales.</v>
      </c>
      <c r="J20" s="549" t="str">
        <f>+'13'!B14</f>
        <v>Sistemas de información misionales y estratégicos a cargo de la OIS</v>
      </c>
      <c r="K20" s="156" t="str">
        <f>+'13'!B21</f>
        <v>Porcentaje de avance en actividades ejecutadas</v>
      </c>
      <c r="L20" s="217">
        <f>+'13'!B29</f>
        <v>0</v>
      </c>
      <c r="M20" s="217">
        <f>+'13'!B30</f>
        <v>1.6196554463371326E-2</v>
      </c>
      <c r="N20" s="217">
        <f>+'13'!B31</f>
        <v>6.6754911776377573E-3</v>
      </c>
      <c r="O20" s="217">
        <f>+'13'!B32</f>
        <v>2.736021405736172E-3</v>
      </c>
      <c r="P20" s="217">
        <f>+'13'!B33</f>
        <v>0</v>
      </c>
      <c r="Q20" s="217">
        <f>+'13'!B34</f>
        <v>9.7878212778371842E-3</v>
      </c>
      <c r="R20" s="217">
        <f>+'13'!B35</f>
        <v>0</v>
      </c>
      <c r="S20" s="217">
        <f>+'13'!B36</f>
        <v>0</v>
      </c>
      <c r="T20" s="217">
        <f>+'13'!B37</f>
        <v>1.329805188716084E-2</v>
      </c>
      <c r="U20" s="217">
        <f>+'13'!B38</f>
        <v>0.24011360884427346</v>
      </c>
      <c r="V20" s="217">
        <f>+'13'!B39</f>
        <v>0</v>
      </c>
      <c r="W20" s="217">
        <f>+'13'!B40</f>
        <v>2.119245094398331E-2</v>
      </c>
      <c r="X20" s="217">
        <f>SUM(L20:W20)</f>
        <v>0.31000000000000005</v>
      </c>
      <c r="Y20" s="553" t="str">
        <f>+'13'!B48</f>
        <v>La Oficina de Tecnologías de la información y las Comunicaciones se encargó de garantizar la operación de los sistemas de Información especializados para temas de movilidad, planeación de tráfico, modelación, etc., a través de la constante renovación del licenciamiento de software que permite un acceso rápido a la información y por ende mejora en la atención a los usuarios y ciudadanos, software que a su vez permite generación de informes, estadísticas y proyecciones con la posibilidad de planear y generar proyectos institucionales soportados en sistemas de información que presentan elementos claros y sustentados, y han permitido  desarrollar  y adelantar iniciativas  y convenios de intercambios de  información  institucionales e interinstitucionales. 
El Proyecto BIG DATA permitió que la SDM identificara las fuentes de información para análisis y toma de decisiones con datos que actualmente se tiene acceso y así poder generar información para toma de decisiones.
Por otra parte, la eficiente operación de la plataforma tecnológica de la entidad, que soporta los  sistemas de información misionales y estratégicos, se ha mantenido basada en la contratación de diferentes operadores tecnológicos, que bajo la supervisión de los profesionales de la Oficina de información y Tecnología de las Comunicaciones (Antes OIS),  ha permitido a la entidad mantener un adecuado nivel en el uso y disponibilidad de las herramientas tecnológicas necesarias  para desarrollo de las estrategias institucionales y sectoriales.</v>
      </c>
      <c r="Z20" s="553"/>
    </row>
    <row r="21" spans="1:26" s="211" customFormat="1" ht="57" customHeight="1" x14ac:dyDescent="0.2">
      <c r="A21" s="549"/>
      <c r="B21" s="538"/>
      <c r="C21" s="529"/>
      <c r="D21" s="529"/>
      <c r="E21" s="529"/>
      <c r="F21" s="552"/>
      <c r="G21" s="529"/>
      <c r="H21" s="529"/>
      <c r="I21" s="548"/>
      <c r="J21" s="549"/>
      <c r="K21" s="156" t="str">
        <f>+'13'!E21</f>
        <v>Porcentaje total  de avance de actividades programado en la vigencia</v>
      </c>
      <c r="L21" s="217">
        <f>+'13'!D29</f>
        <v>0</v>
      </c>
      <c r="M21" s="217">
        <f>+'13'!D30</f>
        <v>1.6196554463371326E-2</v>
      </c>
      <c r="N21" s="217">
        <f>+'13'!D31</f>
        <v>0</v>
      </c>
      <c r="O21" s="217">
        <f>+'13'!D32</f>
        <v>9.4115125833739294E-3</v>
      </c>
      <c r="P21" s="217">
        <f>+'13'!D33</f>
        <v>0</v>
      </c>
      <c r="Q21" s="217">
        <f>+'13'!D34</f>
        <v>9.7878212778371842E-3</v>
      </c>
      <c r="R21" s="217">
        <f>+'13'!D35</f>
        <v>0</v>
      </c>
      <c r="S21" s="217">
        <f>+'13'!D36</f>
        <v>0.24011360884427346</v>
      </c>
      <c r="T21" s="217">
        <f>+'13'!D37</f>
        <v>1.329805188716084E-2</v>
      </c>
      <c r="U21" s="217">
        <f>+'13'!D38</f>
        <v>1.6886415094807417E-2</v>
      </c>
      <c r="V21" s="217">
        <f>+'13'!D39</f>
        <v>0</v>
      </c>
      <c r="W21" s="217">
        <f>+'13'!D40</f>
        <v>4.3060358491758908E-3</v>
      </c>
      <c r="X21" s="217">
        <f>SUM(L21:W21)</f>
        <v>0.31000000000000005</v>
      </c>
      <c r="Y21" s="553"/>
      <c r="Z21" s="553"/>
    </row>
    <row r="22" spans="1:26" s="211" customFormat="1" ht="57" customHeight="1" x14ac:dyDescent="0.2">
      <c r="A22" s="549"/>
      <c r="B22" s="539"/>
      <c r="C22" s="530"/>
      <c r="D22" s="530"/>
      <c r="E22" s="530"/>
      <c r="F22" s="552"/>
      <c r="G22" s="530"/>
      <c r="H22" s="530"/>
      <c r="I22" s="548"/>
      <c r="J22" s="549"/>
      <c r="K22" s="149" t="s">
        <v>215</v>
      </c>
      <c r="L22" s="218">
        <f>IFERROR(+L20/L21,)</f>
        <v>0</v>
      </c>
      <c r="M22" s="218">
        <f t="shared" ref="M22:X22" si="2">IFERROR(+M20/M21,)</f>
        <v>1</v>
      </c>
      <c r="N22" s="218">
        <f t="shared" si="2"/>
        <v>0</v>
      </c>
      <c r="O22" s="218">
        <f t="shared" si="2"/>
        <v>0.29071006190540916</v>
      </c>
      <c r="P22" s="218">
        <f t="shared" si="2"/>
        <v>0</v>
      </c>
      <c r="Q22" s="218">
        <f t="shared" si="2"/>
        <v>1</v>
      </c>
      <c r="R22" s="218">
        <f t="shared" si="2"/>
        <v>0</v>
      </c>
      <c r="S22" s="218">
        <f t="shared" si="2"/>
        <v>0</v>
      </c>
      <c r="T22" s="218">
        <f t="shared" si="2"/>
        <v>1</v>
      </c>
      <c r="U22" s="218">
        <f t="shared" si="2"/>
        <v>14.219335927500001</v>
      </c>
      <c r="V22" s="218">
        <f t="shared" si="2"/>
        <v>0</v>
      </c>
      <c r="W22" s="218">
        <f t="shared" si="2"/>
        <v>4.9215686274509816</v>
      </c>
      <c r="X22" s="218">
        <f t="shared" si="2"/>
        <v>1</v>
      </c>
      <c r="Y22" s="553"/>
      <c r="Z22" s="553"/>
    </row>
    <row r="23" spans="1:26" s="211" customFormat="1" ht="57" customHeight="1" x14ac:dyDescent="0.2">
      <c r="A23" s="549">
        <f>+'14'!B8</f>
        <v>14</v>
      </c>
      <c r="B23" s="537" t="s">
        <v>360</v>
      </c>
      <c r="C23" s="528" t="s">
        <v>361</v>
      </c>
      <c r="D23" s="528" t="s">
        <v>362</v>
      </c>
      <c r="E23" s="528" t="s">
        <v>363</v>
      </c>
      <c r="F23" s="552" t="s">
        <v>157</v>
      </c>
      <c r="G23" s="528" t="s">
        <v>318</v>
      </c>
      <c r="H23" s="528" t="s">
        <v>527</v>
      </c>
      <c r="I23" s="548" t="str">
        <f>+'14'!E8</f>
        <v>Modernizar el 80% de los sistemas de información administrativos de la SDM para soportar las operación interna administrativa y de gestión de la entidad.</v>
      </c>
      <c r="J23" s="549" t="str">
        <f>+'14'!B14</f>
        <v>Sistemas de Información Administrativos</v>
      </c>
      <c r="K23" s="156" t="str">
        <f>+'14'!B21</f>
        <v>Porcentaje de avance en actividades ejecutadas</v>
      </c>
      <c r="L23" s="217">
        <f>+'14'!B29</f>
        <v>0</v>
      </c>
      <c r="M23" s="217">
        <f>+'14'!B30</f>
        <v>0</v>
      </c>
      <c r="N23" s="217">
        <f>+'14'!B31</f>
        <v>1.2E-2</v>
      </c>
      <c r="O23" s="217">
        <f>+'14'!B32</f>
        <v>9.5999999999999992E-3</v>
      </c>
      <c r="P23" s="217">
        <f>+'14'!B33</f>
        <v>8.8499999999999995E-2</v>
      </c>
      <c r="Q23" s="217">
        <f>+'14'!B34</f>
        <v>0</v>
      </c>
      <c r="R23" s="217">
        <f>+'14'!B35</f>
        <v>5.141579425611182E-2</v>
      </c>
      <c r="S23" s="217">
        <f>+'14'!B36</f>
        <v>0</v>
      </c>
      <c r="T23" s="217">
        <f>+'14'!B37</f>
        <v>1.4078195581558669E-2</v>
      </c>
      <c r="U23" s="217">
        <f>+'14'!B38</f>
        <v>0</v>
      </c>
      <c r="V23" s="217">
        <f>+'14'!B39</f>
        <v>0</v>
      </c>
      <c r="W23" s="217">
        <f>+'14'!B40</f>
        <v>6.4399999999999999E-2</v>
      </c>
      <c r="X23" s="217">
        <f>+SUM(L23:W23)</f>
        <v>0.23999398983767051</v>
      </c>
      <c r="Y23" s="553" t="str">
        <f>+'14'!B48</f>
        <v>La Oficina de Tecnologías de la información y las Comunicaciones se encargó de modernizar los  sistemas de información administrativos de la SDM para soportar las operación interna administrativa y de gestión de la entidad, entre ellos el ERP SI CAPITAL (Sistema de información administrativo) que soporta la gestión corporativa de la Secretaría;  para lo cual se contó con un equipo de profesionales y además se utilizaron los servicios de los diferentes proveedores que sirvieron a la entidad en los contratos de desarrollo de software bajo el modelo de fábrica de software. Es así que el mantenimiento, actualización y la correcta operación de dicho sistema de información permitió soportar eficientemente y de manera oportuna los procesos financieros, contables, de recursos humanos, de inventarios y almacén de la entidad permitiendo una correcta gestión administrativa durante el periodo de la vigencia.
Adicionalmente la OTIC logró la construcción y puesta en funcionamiento de un Data Center Tier 2 en la sede principal de la Entidad y además se ocupó de la constante renovación del licenciamiento de las herramientas tecnológicas de uso administrativo y de ofimática de la SDM para soportar las operaciones internas administrativas y de gestión de la entidad.</v>
      </c>
      <c r="Z23" s="553"/>
    </row>
    <row r="24" spans="1:26" s="211" customFormat="1" ht="57" customHeight="1" x14ac:dyDescent="0.2">
      <c r="A24" s="549"/>
      <c r="B24" s="538"/>
      <c r="C24" s="529"/>
      <c r="D24" s="529"/>
      <c r="E24" s="529"/>
      <c r="F24" s="552"/>
      <c r="G24" s="529"/>
      <c r="H24" s="529"/>
      <c r="I24" s="548"/>
      <c r="J24" s="549"/>
      <c r="K24" s="156" t="str">
        <f>+'14'!E21</f>
        <v>Porcentaje total  de avance de actividades programado en la vigencia</v>
      </c>
      <c r="L24" s="217">
        <f>+'14'!D29</f>
        <v>0</v>
      </c>
      <c r="M24" s="217">
        <f>+'14'!D30</f>
        <v>0</v>
      </c>
      <c r="N24" s="217">
        <f>+'14'!D31</f>
        <v>0</v>
      </c>
      <c r="O24" s="217">
        <f>+'14'!D32</f>
        <v>2.1600000000000001E-2</v>
      </c>
      <c r="P24" s="217">
        <f>+'14'!D33</f>
        <v>0</v>
      </c>
      <c r="Q24" s="217">
        <f>+'14'!D34</f>
        <v>8.8499999999999995E-2</v>
      </c>
      <c r="R24" s="217">
        <f>+'14'!D35</f>
        <v>5.141579425611182E-2</v>
      </c>
      <c r="S24" s="217">
        <f>+'14'!D36</f>
        <v>0</v>
      </c>
      <c r="T24" s="217">
        <f>+'14'!D37</f>
        <v>4.1599999999999998E-2</v>
      </c>
      <c r="U24" s="217">
        <f>+'14'!D38</f>
        <v>7.0781955815586691E-3</v>
      </c>
      <c r="V24" s="217">
        <f>+'14'!D39</f>
        <v>2.23E-2</v>
      </c>
      <c r="W24" s="217">
        <f>+'14'!D40</f>
        <v>7.4999999999999997E-3</v>
      </c>
      <c r="X24" s="217">
        <f>+SUM(L24:W24)</f>
        <v>0.23999398983767051</v>
      </c>
      <c r="Y24" s="553"/>
      <c r="Z24" s="553"/>
    </row>
    <row r="25" spans="1:26" s="211" customFormat="1" ht="57" customHeight="1" x14ac:dyDescent="0.2">
      <c r="A25" s="549"/>
      <c r="B25" s="539"/>
      <c r="C25" s="530"/>
      <c r="D25" s="530"/>
      <c r="E25" s="530"/>
      <c r="F25" s="552"/>
      <c r="G25" s="530"/>
      <c r="H25" s="530"/>
      <c r="I25" s="548"/>
      <c r="J25" s="549"/>
      <c r="K25" s="149" t="s">
        <v>215</v>
      </c>
      <c r="L25" s="218">
        <f>IFERROR(+L23/L24,)</f>
        <v>0</v>
      </c>
      <c r="M25" s="218">
        <f t="shared" ref="M25:X25" si="3">IFERROR(+M23/M24,)</f>
        <v>0</v>
      </c>
      <c r="N25" s="218">
        <f t="shared" si="3"/>
        <v>0</v>
      </c>
      <c r="O25" s="218">
        <f t="shared" si="3"/>
        <v>0.44444444444444436</v>
      </c>
      <c r="P25" s="218">
        <f t="shared" si="3"/>
        <v>0</v>
      </c>
      <c r="Q25" s="218">
        <f t="shared" si="3"/>
        <v>0</v>
      </c>
      <c r="R25" s="218">
        <f t="shared" si="3"/>
        <v>1</v>
      </c>
      <c r="S25" s="218">
        <f t="shared" si="3"/>
        <v>0</v>
      </c>
      <c r="T25" s="218">
        <f t="shared" si="3"/>
        <v>0.33841816301823724</v>
      </c>
      <c r="U25" s="218">
        <f t="shared" si="3"/>
        <v>0</v>
      </c>
      <c r="V25" s="218">
        <f t="shared" si="3"/>
        <v>0</v>
      </c>
      <c r="W25" s="218">
        <f t="shared" si="3"/>
        <v>8.586666666666666</v>
      </c>
      <c r="X25" s="218">
        <f t="shared" si="3"/>
        <v>1</v>
      </c>
      <c r="Y25" s="553"/>
      <c r="Z25" s="553"/>
    </row>
    <row r="26" spans="1:26" s="211" customFormat="1" ht="57" customHeight="1" x14ac:dyDescent="0.2">
      <c r="A26" s="549">
        <f>+'15'!B8</f>
        <v>15</v>
      </c>
      <c r="B26" s="537" t="s">
        <v>360</v>
      </c>
      <c r="C26" s="528" t="s">
        <v>361</v>
      </c>
      <c r="D26" s="528" t="s">
        <v>362</v>
      </c>
      <c r="E26" s="528" t="s">
        <v>363</v>
      </c>
      <c r="F26" s="552" t="s">
        <v>157</v>
      </c>
      <c r="G26" s="528" t="s">
        <v>318</v>
      </c>
      <c r="H26" s="528" t="s">
        <v>527</v>
      </c>
      <c r="I26" s="548" t="str">
        <f>+'15'!E8</f>
        <v>Modernizar el 80% de la plataforma tecnológica de la SDM para asegurar la operación de los servicios institucionales</v>
      </c>
      <c r="J26" s="549" t="str">
        <f>+'15'!B14</f>
        <v xml:space="preserve">Modernización de Plataforma tecnológica de la SDM </v>
      </c>
      <c r="K26" s="156" t="str">
        <f>+'15'!B21</f>
        <v>Porcentaje de avance en actividades ejecutadas</v>
      </c>
      <c r="L26" s="217">
        <f>+'15'!B29</f>
        <v>0</v>
      </c>
      <c r="M26" s="217">
        <f>+'15'!B30</f>
        <v>0</v>
      </c>
      <c r="N26" s="217">
        <f>+'15'!B31</f>
        <v>1.0439754318254597E-3</v>
      </c>
      <c r="O26" s="217">
        <f>+'15'!B32</f>
        <v>1.2E-2</v>
      </c>
      <c r="P26" s="217">
        <f>+'15'!B33</f>
        <v>0</v>
      </c>
      <c r="Q26" s="217">
        <f>+'15'!B34</f>
        <v>6.1609387494353338E-2</v>
      </c>
      <c r="R26" s="217">
        <f>+'15'!B35</f>
        <v>6.2503880703825765E-3</v>
      </c>
      <c r="S26" s="217">
        <f>+'15'!B36</f>
        <v>1.4896249003438635E-2</v>
      </c>
      <c r="T26" s="217">
        <f>+'15'!B37</f>
        <v>0</v>
      </c>
      <c r="U26" s="217">
        <f>+'15'!B38</f>
        <v>0</v>
      </c>
      <c r="V26" s="217">
        <f>+'15'!B39</f>
        <v>0.1158</v>
      </c>
      <c r="W26" s="217">
        <f>+'15'!B40</f>
        <v>2.81E-2</v>
      </c>
      <c r="X26" s="461">
        <f>+SUM(L26:W26)</f>
        <v>0.23970000000000002</v>
      </c>
      <c r="Y26" s="553" t="str">
        <f>+'15'!B48</f>
        <v>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de  igual forma  la OTIC se encargó de garantizar que las condiciones de procesamiento, gestión, comunicaciones y seguridad de la  información cumplan con los  lineamientos definidos por Mintic  para la transición oportuna al protocolo   IPV6.</v>
      </c>
      <c r="Z26" s="553"/>
    </row>
    <row r="27" spans="1:26" s="211" customFormat="1" ht="57" customHeight="1" x14ac:dyDescent="0.2">
      <c r="A27" s="549"/>
      <c r="B27" s="538"/>
      <c r="C27" s="529"/>
      <c r="D27" s="529"/>
      <c r="E27" s="529"/>
      <c r="F27" s="552"/>
      <c r="G27" s="529"/>
      <c r="H27" s="529"/>
      <c r="I27" s="548"/>
      <c r="J27" s="549"/>
      <c r="K27" s="156" t="str">
        <f>+'15'!E21</f>
        <v>Porcentaje total  de avance de actividades programado en la vigencia</v>
      </c>
      <c r="L27" s="217">
        <f>+'15'!D29</f>
        <v>0</v>
      </c>
      <c r="M27" s="217">
        <f>+'15'!D30</f>
        <v>0</v>
      </c>
      <c r="N27" s="217">
        <f>+'15'!D31</f>
        <v>1.0439754318254597E-3</v>
      </c>
      <c r="O27" s="217">
        <f>+'15'!D32</f>
        <v>1.2E-2</v>
      </c>
      <c r="P27" s="217">
        <f>+'15'!D33</f>
        <v>0</v>
      </c>
      <c r="Q27" s="217">
        <f>+'15'!D34</f>
        <v>6.1609387494353338E-2</v>
      </c>
      <c r="R27" s="217">
        <f>+'15'!D35</f>
        <v>6.2503880703825765E-3</v>
      </c>
      <c r="S27" s="217">
        <f>+'15'!D36</f>
        <v>1.4896249003438635E-2</v>
      </c>
      <c r="T27" s="217">
        <f>+'15'!D37</f>
        <v>0.11581003132355498</v>
      </c>
      <c r="U27" s="217">
        <f>+'15'!D38</f>
        <v>1.6425738944896899E-2</v>
      </c>
      <c r="V27" s="217">
        <f>+'15'!D39</f>
        <v>0</v>
      </c>
      <c r="W27" s="217">
        <f>+'15'!D40</f>
        <v>0.01</v>
      </c>
      <c r="X27" s="217">
        <f>+SUM(L27:W27)</f>
        <v>0.23803577026845191</v>
      </c>
      <c r="Y27" s="553"/>
      <c r="Z27" s="553"/>
    </row>
    <row r="28" spans="1:26" s="211" customFormat="1" ht="57" customHeight="1" x14ac:dyDescent="0.2">
      <c r="A28" s="549"/>
      <c r="B28" s="539"/>
      <c r="C28" s="530"/>
      <c r="D28" s="530"/>
      <c r="E28" s="530"/>
      <c r="F28" s="552"/>
      <c r="G28" s="530"/>
      <c r="H28" s="530"/>
      <c r="I28" s="548"/>
      <c r="J28" s="549"/>
      <c r="K28" s="149" t="s">
        <v>215</v>
      </c>
      <c r="L28" s="218">
        <f>IFERROR(+L26/L27,)</f>
        <v>0</v>
      </c>
      <c r="M28" s="218">
        <f t="shared" ref="M28:X28" si="4">IFERROR(+M26/M27,)</f>
        <v>0</v>
      </c>
      <c r="N28" s="218">
        <f t="shared" si="4"/>
        <v>1</v>
      </c>
      <c r="O28" s="218">
        <f t="shared" si="4"/>
        <v>1</v>
      </c>
      <c r="P28" s="218">
        <f t="shared" si="4"/>
        <v>0</v>
      </c>
      <c r="Q28" s="218">
        <f t="shared" si="4"/>
        <v>1</v>
      </c>
      <c r="R28" s="218">
        <f t="shared" si="4"/>
        <v>1</v>
      </c>
      <c r="S28" s="218">
        <f t="shared" si="4"/>
        <v>1</v>
      </c>
      <c r="T28" s="218">
        <f t="shared" si="4"/>
        <v>0</v>
      </c>
      <c r="U28" s="218">
        <f t="shared" si="4"/>
        <v>0</v>
      </c>
      <c r="V28" s="218">
        <f t="shared" si="4"/>
        <v>0</v>
      </c>
      <c r="W28" s="218">
        <f t="shared" si="4"/>
        <v>2.81</v>
      </c>
      <c r="X28" s="218">
        <f t="shared" si="4"/>
        <v>1.0069915111063821</v>
      </c>
      <c r="Y28" s="553"/>
      <c r="Z28" s="553"/>
    </row>
    <row r="29" spans="1:26" s="211" customFormat="1" ht="57" customHeight="1" x14ac:dyDescent="0.2">
      <c r="A29" s="549">
        <f>+'16'!B8</f>
        <v>16</v>
      </c>
      <c r="B29" s="537" t="s">
        <v>360</v>
      </c>
      <c r="C29" s="528" t="s">
        <v>361</v>
      </c>
      <c r="D29" s="528" t="s">
        <v>362</v>
      </c>
      <c r="E29" s="528" t="s">
        <v>363</v>
      </c>
      <c r="F29" s="552" t="s">
        <v>157</v>
      </c>
      <c r="G29" s="528" t="s">
        <v>318</v>
      </c>
      <c r="H29" s="528" t="s">
        <v>527</v>
      </c>
      <c r="I29" s="548" t="str">
        <f>+'16'!E8</f>
        <v>Promover y realizar 4 campañas de sensibilización en TI que permitan generar servicios de calidad y la mejora permanente de las capacidades técnicas de la SDM</v>
      </c>
      <c r="J29" s="549" t="str">
        <f>+'16'!B14</f>
        <v>Campañas de sensibilización de TI</v>
      </c>
      <c r="K29" s="156" t="str">
        <f>+'16'!B21</f>
        <v xml:space="preserve">Número de campañas de TI realizadas </v>
      </c>
      <c r="L29" s="223">
        <f>+'16'!B29</f>
        <v>0</v>
      </c>
      <c r="M29" s="223">
        <f>+'16'!B30</f>
        <v>0</v>
      </c>
      <c r="N29" s="223">
        <f>+'16'!B31</f>
        <v>0</v>
      </c>
      <c r="O29" s="223">
        <f>+'16'!B32</f>
        <v>0</v>
      </c>
      <c r="P29" s="223">
        <f>+'16'!B33</f>
        <v>0</v>
      </c>
      <c r="Q29" s="223">
        <f>+'16'!B34</f>
        <v>0</v>
      </c>
      <c r="R29" s="223">
        <f>+'16'!B35</f>
        <v>0</v>
      </c>
      <c r="S29" s="223">
        <f>+'16'!B36</f>
        <v>0</v>
      </c>
      <c r="T29" s="223">
        <f>+'16'!B37</f>
        <v>1.4</v>
      </c>
      <c r="U29" s="223">
        <f>+'16'!B38</f>
        <v>0</v>
      </c>
      <c r="V29" s="223">
        <f>+'16'!B39</f>
        <v>0</v>
      </c>
      <c r="W29" s="223">
        <f>+'16'!B40</f>
        <v>0.6</v>
      </c>
      <c r="X29" s="223">
        <f>SUM(L29:W29)</f>
        <v>2</v>
      </c>
      <c r="Y29" s="553" t="str">
        <f>+'16'!B48</f>
        <v>La Oficina de Tecnologías de la información y las Comunicaciones desarrollo diferentes estrategias de sensibilización en temas de TI, durante la vigencia.  Dichas estrategias permitieron crear una cultura respecto a la integridad, confidencialidad y disponibilidad de la información en donde todos los servidores de la entidad comprendan la importancia de dar un tratamiento adecuado a la información y la importancia de su seguridad.  Adicionalmente se logró concientizar a los funcionarios de los riesgos a los que se está expuesto referente a seguridad de la información, que se pueden presentar tanto para elles como parte integral de la SDM, como para la imagen pública de la entidad como entidad gubernamental. Por otra parte, se logró la divulgación del “Plan de adopción del protocolo IPv6” y la importancia de la transición en la entidad, para Directivos y funcionarios, como base para proyectos con nuevas tecnologías. Uso y apropiación de tecnología.</v>
      </c>
      <c r="Z29" s="553"/>
    </row>
    <row r="30" spans="1:26" s="211" customFormat="1" ht="57" customHeight="1" x14ac:dyDescent="0.2">
      <c r="A30" s="549"/>
      <c r="B30" s="538"/>
      <c r="C30" s="529"/>
      <c r="D30" s="529"/>
      <c r="E30" s="529"/>
      <c r="F30" s="552"/>
      <c r="G30" s="529"/>
      <c r="H30" s="529"/>
      <c r="I30" s="548"/>
      <c r="J30" s="549"/>
      <c r="K30" s="156" t="str">
        <f>+'16'!E21</f>
        <v>Total de campañas de TI programadas en la vigencia</v>
      </c>
      <c r="L30" s="223">
        <f>+'16'!D29</f>
        <v>0</v>
      </c>
      <c r="M30" s="223">
        <f>+'16'!D30</f>
        <v>0</v>
      </c>
      <c r="N30" s="223">
        <f>+'16'!D31</f>
        <v>0</v>
      </c>
      <c r="O30" s="223">
        <f>+'16'!D32</f>
        <v>0</v>
      </c>
      <c r="P30" s="223">
        <f>+'16'!D33</f>
        <v>0</v>
      </c>
      <c r="Q30" s="223">
        <f>+'16'!D34</f>
        <v>0</v>
      </c>
      <c r="R30" s="223">
        <f>+'16'!D35</f>
        <v>0</v>
      </c>
      <c r="S30" s="223">
        <f>+'16'!D36</f>
        <v>1.4</v>
      </c>
      <c r="T30" s="223">
        <f>+'16'!D37</f>
        <v>0</v>
      </c>
      <c r="U30" s="223">
        <f>+'16'!D38</f>
        <v>0</v>
      </c>
      <c r="V30" s="223">
        <f>+'16'!D39</f>
        <v>0</v>
      </c>
      <c r="W30" s="223">
        <f>+'16'!D40</f>
        <v>0.6</v>
      </c>
      <c r="X30" s="223">
        <f>SUM(L30:W30)</f>
        <v>2</v>
      </c>
      <c r="Y30" s="553"/>
      <c r="Z30" s="553"/>
    </row>
    <row r="31" spans="1:26" s="211" customFormat="1" ht="57" customHeight="1" x14ac:dyDescent="0.2">
      <c r="A31" s="549"/>
      <c r="B31" s="539"/>
      <c r="C31" s="530"/>
      <c r="D31" s="530"/>
      <c r="E31" s="530"/>
      <c r="F31" s="552"/>
      <c r="G31" s="530"/>
      <c r="H31" s="530"/>
      <c r="I31" s="548"/>
      <c r="J31" s="549"/>
      <c r="K31" s="149" t="s">
        <v>215</v>
      </c>
      <c r="L31" s="218">
        <f>IFERROR(+L29/L30,)</f>
        <v>0</v>
      </c>
      <c r="M31" s="218">
        <f t="shared" ref="M31:X31" si="5">IFERROR(+M29/M30,)</f>
        <v>0</v>
      </c>
      <c r="N31" s="218">
        <f t="shared" si="5"/>
        <v>0</v>
      </c>
      <c r="O31" s="218">
        <f t="shared" si="5"/>
        <v>0</v>
      </c>
      <c r="P31" s="218">
        <f t="shared" si="5"/>
        <v>0</v>
      </c>
      <c r="Q31" s="218">
        <f t="shared" si="5"/>
        <v>0</v>
      </c>
      <c r="R31" s="218">
        <f t="shared" si="5"/>
        <v>0</v>
      </c>
      <c r="S31" s="218">
        <f t="shared" si="5"/>
        <v>0</v>
      </c>
      <c r="T31" s="218">
        <f t="shared" si="5"/>
        <v>0</v>
      </c>
      <c r="U31" s="218">
        <f t="shared" si="5"/>
        <v>0</v>
      </c>
      <c r="V31" s="218">
        <f t="shared" si="5"/>
        <v>0</v>
      </c>
      <c r="W31" s="218">
        <f t="shared" si="5"/>
        <v>1</v>
      </c>
      <c r="X31" s="218">
        <f t="shared" si="5"/>
        <v>1</v>
      </c>
      <c r="Y31" s="553"/>
      <c r="Z31" s="553"/>
    </row>
    <row r="32" spans="1:26" s="211" customFormat="1" ht="57" customHeight="1" x14ac:dyDescent="0.2">
      <c r="A32" s="549">
        <f>+'17'!B8</f>
        <v>17</v>
      </c>
      <c r="B32" s="537" t="s">
        <v>360</v>
      </c>
      <c r="C32" s="528" t="s">
        <v>361</v>
      </c>
      <c r="D32" s="528" t="s">
        <v>362</v>
      </c>
      <c r="E32" s="528" t="s">
        <v>363</v>
      </c>
      <c r="F32" s="552" t="s">
        <v>166</v>
      </c>
      <c r="G32" s="528" t="s">
        <v>318</v>
      </c>
      <c r="H32" s="528" t="s">
        <v>528</v>
      </c>
      <c r="I32" s="548" t="str">
        <f>+'17'!E8</f>
        <v>Implementar el 100% de la estrategia anual para la sostenibilidad del Subsistema de Gestión Seguridad de la Información.</v>
      </c>
      <c r="J32" s="549" t="str">
        <f>+'17'!B14</f>
        <v>Subsistema de Gestión Seguridad de la Información</v>
      </c>
      <c r="K32" s="156" t="str">
        <f>+'17'!B21</f>
        <v>Porcentaje de avance en actividades ejecutadas</v>
      </c>
      <c r="L32" s="217">
        <f>+'17'!B29</f>
        <v>0</v>
      </c>
      <c r="M32" s="217">
        <f>+'17'!B30</f>
        <v>0</v>
      </c>
      <c r="N32" s="217">
        <f>+'17'!B31</f>
        <v>0</v>
      </c>
      <c r="O32" s="217">
        <f>+'17'!B32</f>
        <v>0</v>
      </c>
      <c r="P32" s="217">
        <f>+'17'!B33</f>
        <v>0.05</v>
      </c>
      <c r="Q32" s="217">
        <f>+'17'!B34</f>
        <v>0.52</v>
      </c>
      <c r="R32" s="217">
        <f>+'17'!B35</f>
        <v>0</v>
      </c>
      <c r="S32" s="217">
        <f>+'17'!B36</f>
        <v>0</v>
      </c>
      <c r="T32" s="217">
        <f>+'17'!B37</f>
        <v>0</v>
      </c>
      <c r="U32" s="217">
        <f>+'17'!B38</f>
        <v>0</v>
      </c>
      <c r="V32" s="217">
        <f>+'17'!B39</f>
        <v>0</v>
      </c>
      <c r="W32" s="217">
        <f>+'17'!B40</f>
        <v>0.43</v>
      </c>
      <c r="X32" s="217">
        <f>SUM(L32:W32)</f>
        <v>1</v>
      </c>
      <c r="Y32" s="553" t="str">
        <f>+'17'!B48</f>
        <v>La Oficina de Tecnologías de la información y las Comunicaciones aseguro para la vigencia infraestructura tecnológica para el manejo de la seguridad de la información de la Entidad, con soporte por tres (3) años, apoyado en un fabricante reconocido como lo es PaloAlto. Referente a  la protección de los activos, es decir, todo aquello que es importante para la entidad, incluyendo la información considerada como sensible, y que en la mayoría de los casos no debe ser del dominio público; se aseguró un entorno para que las medidas de seguridad que han sido aplicadas en la industria y han generado buenos resultados se puedan adoptar y al mismo tiempo adaptar a las necesidades propias de la entidad, con SOC y su Servicio de monitoreo y respuesta a eventos de seguridad de la infraestructura informática que incluye captura, integración, correlación, análisis, alertamiento, escalamiento, reportes y gestión de eventos, alarmas e incidentes de seguridad de la información se está en el nivel adecuado de seguridad,  por último se ha dado cumplimiento de la normatividad vigente relacionada con protección de datos personales y de privacidad durante la vigencia.</v>
      </c>
      <c r="Z32" s="553"/>
    </row>
    <row r="33" spans="1:26" s="211" customFormat="1" ht="57" customHeight="1" x14ac:dyDescent="0.2">
      <c r="A33" s="549"/>
      <c r="B33" s="538"/>
      <c r="C33" s="529"/>
      <c r="D33" s="529"/>
      <c r="E33" s="529"/>
      <c r="F33" s="552"/>
      <c r="G33" s="529"/>
      <c r="H33" s="529"/>
      <c r="I33" s="548"/>
      <c r="J33" s="549"/>
      <c r="K33" s="156" t="str">
        <f>+'17'!E21</f>
        <v>Porcentaje total  de avance de actividades programado en la vigencia</v>
      </c>
      <c r="L33" s="217">
        <f>+'17'!D29</f>
        <v>0</v>
      </c>
      <c r="M33" s="217">
        <f>+'17'!D30</f>
        <v>0</v>
      </c>
      <c r="N33" s="217">
        <f>+'17'!D31</f>
        <v>0</v>
      </c>
      <c r="O33" s="217">
        <f>+'17'!D32</f>
        <v>0</v>
      </c>
      <c r="P33" s="217">
        <f>+'17'!D33</f>
        <v>0.05</v>
      </c>
      <c r="Q33" s="217">
        <f>+'17'!D34</f>
        <v>0.52</v>
      </c>
      <c r="R33" s="217">
        <f>+'17'!D35</f>
        <v>0</v>
      </c>
      <c r="S33" s="217">
        <f>+'17'!D36</f>
        <v>0</v>
      </c>
      <c r="T33" s="217">
        <f>+'17'!D37</f>
        <v>0.35</v>
      </c>
      <c r="U33" s="217">
        <f>+'17'!D38</f>
        <v>0</v>
      </c>
      <c r="V33" s="217">
        <f>+'17'!D39</f>
        <v>0</v>
      </c>
      <c r="W33" s="217">
        <f>+'17'!D40</f>
        <v>0.08</v>
      </c>
      <c r="X33" s="217">
        <f>SUM(L33:W33)</f>
        <v>1</v>
      </c>
      <c r="Y33" s="553"/>
      <c r="Z33" s="553"/>
    </row>
    <row r="34" spans="1:26" s="211" customFormat="1" ht="57" customHeight="1" x14ac:dyDescent="0.2">
      <c r="A34" s="549"/>
      <c r="B34" s="539"/>
      <c r="C34" s="530"/>
      <c r="D34" s="530"/>
      <c r="E34" s="530"/>
      <c r="F34" s="552"/>
      <c r="G34" s="530"/>
      <c r="H34" s="530"/>
      <c r="I34" s="548"/>
      <c r="J34" s="549"/>
      <c r="K34" s="149" t="s">
        <v>215</v>
      </c>
      <c r="L34" s="219">
        <f>IFERROR(+L32/L33,)</f>
        <v>0</v>
      </c>
      <c r="M34" s="219">
        <f t="shared" ref="M34:X34" si="6">IFERROR(+M32/M33,)</f>
        <v>0</v>
      </c>
      <c r="N34" s="219">
        <f t="shared" si="6"/>
        <v>0</v>
      </c>
      <c r="O34" s="219">
        <f t="shared" si="6"/>
        <v>0</v>
      </c>
      <c r="P34" s="219">
        <f t="shared" si="6"/>
        <v>1</v>
      </c>
      <c r="Q34" s="219">
        <f t="shared" si="6"/>
        <v>1</v>
      </c>
      <c r="R34" s="219">
        <f t="shared" si="6"/>
        <v>0</v>
      </c>
      <c r="S34" s="219">
        <f t="shared" si="6"/>
        <v>0</v>
      </c>
      <c r="T34" s="219">
        <f t="shared" si="6"/>
        <v>0</v>
      </c>
      <c r="U34" s="219">
        <f t="shared" si="6"/>
        <v>0</v>
      </c>
      <c r="V34" s="219">
        <f t="shared" si="6"/>
        <v>0</v>
      </c>
      <c r="W34" s="219">
        <f t="shared" si="6"/>
        <v>5.375</v>
      </c>
      <c r="X34" s="219">
        <f t="shared" si="6"/>
        <v>1</v>
      </c>
      <c r="Y34" s="553"/>
      <c r="Z34" s="553"/>
    </row>
    <row r="35" spans="1:26" s="211" customFormat="1" ht="57" customHeight="1" x14ac:dyDescent="0.2">
      <c r="A35" s="534">
        <f>+'18'!B8</f>
        <v>18</v>
      </c>
      <c r="B35" s="537" t="s">
        <v>360</v>
      </c>
      <c r="C35" s="528" t="s">
        <v>361</v>
      </c>
      <c r="D35" s="528" t="s">
        <v>362</v>
      </c>
      <c r="E35" s="528" t="s">
        <v>363</v>
      </c>
      <c r="F35" s="525" t="s">
        <v>166</v>
      </c>
      <c r="G35" s="528" t="s">
        <v>318</v>
      </c>
      <c r="H35" s="528" t="s">
        <v>528</v>
      </c>
      <c r="I35" s="531" t="str">
        <f>+'18'!E8</f>
        <v>Realizar el 100 % del pago de compromisos de vigencias anteriores fenecidas</v>
      </c>
      <c r="J35" s="534" t="str">
        <f>+'18'!B14</f>
        <v>Pago compromisos fenecidos</v>
      </c>
      <c r="K35" s="156" t="str">
        <f>+'18'!B21</f>
        <v>Ejecución de pagos cuentas fenecidas</v>
      </c>
      <c r="L35" s="217">
        <f>'18'!B29</f>
        <v>0</v>
      </c>
      <c r="M35" s="217">
        <f>'18'!B30</f>
        <v>0</v>
      </c>
      <c r="N35" s="217">
        <f>'18'!B31</f>
        <v>0</v>
      </c>
      <c r="O35" s="217">
        <f>'18'!B32</f>
        <v>0</v>
      </c>
      <c r="P35" s="217">
        <f>'18'!B33</f>
        <v>0</v>
      </c>
      <c r="Q35" s="217">
        <f>'18'!B34</f>
        <v>0</v>
      </c>
      <c r="R35" s="217">
        <f>'18'!B35</f>
        <v>0</v>
      </c>
      <c r="S35" s="217">
        <f>'18'!B36</f>
        <v>0</v>
      </c>
      <c r="T35" s="217">
        <f>'18'!B37</f>
        <v>1</v>
      </c>
      <c r="U35" s="217">
        <f>'18'!B38</f>
        <v>0</v>
      </c>
      <c r="V35" s="217">
        <f>'18'!B39</f>
        <v>0</v>
      </c>
      <c r="W35" s="217">
        <f>'18'!B40</f>
        <v>0</v>
      </c>
      <c r="X35" s="217">
        <f>SUM(L35:W35)</f>
        <v>1</v>
      </c>
      <c r="Y35" s="519" t="str">
        <f>+'18'!B48</f>
        <v>Se logró cancelar el 100% de los pasivos programados para la vigencia, por un total de setenta y seis millones ciento sesenta y siete mil seiscientos ochenta y nueve pesos pesos ($76,167,689.oo).</v>
      </c>
      <c r="Z35" s="520"/>
    </row>
    <row r="36" spans="1:26" s="211" customFormat="1" ht="57" customHeight="1" x14ac:dyDescent="0.2">
      <c r="A36" s="535"/>
      <c r="B36" s="538"/>
      <c r="C36" s="529"/>
      <c r="D36" s="529"/>
      <c r="E36" s="529"/>
      <c r="F36" s="526"/>
      <c r="G36" s="529"/>
      <c r="H36" s="529"/>
      <c r="I36" s="532"/>
      <c r="J36" s="535"/>
      <c r="K36" s="156" t="str">
        <f>+'18'!E21</f>
        <v>Programación de ejecución de pagos de cuentas fenecidas</v>
      </c>
      <c r="L36" s="217">
        <v>0</v>
      </c>
      <c r="M36" s="217">
        <v>0</v>
      </c>
      <c r="N36" s="217">
        <v>0</v>
      </c>
      <c r="O36" s="217">
        <v>0</v>
      </c>
      <c r="P36" s="217">
        <f>+'17'!D36</f>
        <v>0</v>
      </c>
      <c r="Q36" s="217">
        <v>0</v>
      </c>
      <c r="R36" s="217">
        <f>+'17'!D38</f>
        <v>0</v>
      </c>
      <c r="S36" s="217">
        <v>1</v>
      </c>
      <c r="T36" s="217">
        <v>0</v>
      </c>
      <c r="U36" s="217">
        <f>+'17'!D41</f>
        <v>0</v>
      </c>
      <c r="V36" s="217">
        <f>+'17'!D42</f>
        <v>0</v>
      </c>
      <c r="W36" s="217">
        <v>0</v>
      </c>
      <c r="X36" s="217">
        <f>SUM(L36:W36)</f>
        <v>1</v>
      </c>
      <c r="Y36" s="521"/>
      <c r="Z36" s="522"/>
    </row>
    <row r="37" spans="1:26" s="211" customFormat="1" ht="57" customHeight="1" x14ac:dyDescent="0.2">
      <c r="A37" s="536"/>
      <c r="B37" s="539"/>
      <c r="C37" s="530"/>
      <c r="D37" s="530"/>
      <c r="E37" s="530"/>
      <c r="F37" s="527"/>
      <c r="G37" s="530"/>
      <c r="H37" s="530"/>
      <c r="I37" s="533"/>
      <c r="J37" s="536"/>
      <c r="K37" s="149" t="s">
        <v>215</v>
      </c>
      <c r="L37" s="219">
        <f>IFERROR(+#REF!/L36,)</f>
        <v>0</v>
      </c>
      <c r="M37" s="219">
        <f>IFERROR(+#REF!/M36,)</f>
        <v>0</v>
      </c>
      <c r="N37" s="219">
        <f>IFERROR(+#REF!/N36,)</f>
        <v>0</v>
      </c>
      <c r="O37" s="219">
        <f>IFERROR(+#REF!/O36,)</f>
        <v>0</v>
      </c>
      <c r="P37" s="219">
        <f>IFERROR(+#REF!/P36,)</f>
        <v>0</v>
      </c>
      <c r="Q37" s="219">
        <f>IFERROR(+#REF!/Q36,)</f>
        <v>0</v>
      </c>
      <c r="R37" s="219">
        <f>IFERROR(+#REF!/R36,)</f>
        <v>0</v>
      </c>
      <c r="S37" s="219">
        <f>IFERROR(+#REF!/S36,)</f>
        <v>0</v>
      </c>
      <c r="T37" s="219">
        <f>IFERROR(+#REF!/T36,)</f>
        <v>0</v>
      </c>
      <c r="U37" s="219">
        <f>IFERROR(+#REF!/U36,)</f>
        <v>0</v>
      </c>
      <c r="V37" s="219">
        <f>IFERROR(+#REF!/V36,)</f>
        <v>0</v>
      </c>
      <c r="W37" s="219">
        <f>IFERROR(+#REF!/W36,)</f>
        <v>0</v>
      </c>
      <c r="X37" s="219">
        <f>IFERROR(+X35/X36,)</f>
        <v>1</v>
      </c>
      <c r="Y37" s="523"/>
      <c r="Z37" s="524"/>
    </row>
    <row r="38" spans="1:26" hidden="1" x14ac:dyDescent="0.25">
      <c r="F38" s="205"/>
    </row>
    <row r="39" spans="1:26" hidden="1" x14ac:dyDescent="0.25">
      <c r="F39" s="205"/>
    </row>
    <row r="40" spans="1:26" ht="33" hidden="1" customHeight="1" x14ac:dyDescent="0.25">
      <c r="F40" s="205"/>
    </row>
    <row r="41" spans="1:26" hidden="1" x14ac:dyDescent="0.25">
      <c r="F41" s="205"/>
    </row>
    <row r="42" spans="1:26" hidden="1" x14ac:dyDescent="0.25">
      <c r="F42" s="205"/>
    </row>
    <row r="43" spans="1:26" hidden="1" x14ac:dyDescent="0.25">
      <c r="F43" s="205"/>
    </row>
    <row r="44" spans="1:26" hidden="1" x14ac:dyDescent="0.25">
      <c r="F44" s="205"/>
    </row>
    <row r="45" spans="1:26" hidden="1" x14ac:dyDescent="0.25">
      <c r="F45" s="205"/>
    </row>
    <row r="46" spans="1:26" hidden="1" x14ac:dyDescent="0.25">
      <c r="F46" s="205"/>
    </row>
    <row r="47" spans="1:26" hidden="1" x14ac:dyDescent="0.25">
      <c r="F47" s="205"/>
    </row>
    <row r="48" spans="1:26" hidden="1" x14ac:dyDescent="0.25">
      <c r="F48" s="205"/>
    </row>
    <row r="49" spans="6:6" hidden="1" x14ac:dyDescent="0.25">
      <c r="F49" s="205"/>
    </row>
    <row r="50" spans="6:6" hidden="1" x14ac:dyDescent="0.25">
      <c r="F50" s="205"/>
    </row>
    <row r="51" spans="6:6" hidden="1" x14ac:dyDescent="0.25">
      <c r="F51" s="205"/>
    </row>
    <row r="52" spans="6:6" hidden="1" x14ac:dyDescent="0.25">
      <c r="F52" s="205"/>
    </row>
    <row r="53" spans="6:6" hidden="1" x14ac:dyDescent="0.25">
      <c r="F53" s="205"/>
    </row>
    <row r="54" spans="6:6" hidden="1" x14ac:dyDescent="0.25">
      <c r="F54" s="205"/>
    </row>
    <row r="55" spans="6:6" hidden="1" x14ac:dyDescent="0.25">
      <c r="F55" s="205"/>
    </row>
    <row r="56" spans="6:6" hidden="1" x14ac:dyDescent="0.25">
      <c r="F56" s="205"/>
    </row>
    <row r="57" spans="6:6" hidden="1" x14ac:dyDescent="0.25">
      <c r="F57" s="205"/>
    </row>
    <row r="58" spans="6:6" hidden="1" x14ac:dyDescent="0.25">
      <c r="F58" s="205"/>
    </row>
    <row r="59" spans="6:6" hidden="1" x14ac:dyDescent="0.25">
      <c r="F59" s="205"/>
    </row>
    <row r="60" spans="6:6" hidden="1" x14ac:dyDescent="0.25">
      <c r="F60" s="205"/>
    </row>
    <row r="61" spans="6:6" hidden="1" x14ac:dyDescent="0.25"/>
  </sheetData>
  <sheetProtection autoFilter="0" pivotTables="0"/>
  <autoFilter ref="A13:Z34">
    <filterColumn colId="24" showButton="0"/>
  </autoFilter>
  <mergeCells count="109">
    <mergeCell ref="Y14:Z16"/>
    <mergeCell ref="E14:E16"/>
    <mergeCell ref="D14:D16"/>
    <mergeCell ref="Y20:Z22"/>
    <mergeCell ref="I20:I22"/>
    <mergeCell ref="J20:J22"/>
    <mergeCell ref="I17:I19"/>
    <mergeCell ref="J17:J19"/>
    <mergeCell ref="Y17:Z19"/>
    <mergeCell ref="D17:D19"/>
    <mergeCell ref="E17:E19"/>
    <mergeCell ref="F17:F19"/>
    <mergeCell ref="G17:G19"/>
    <mergeCell ref="H17:H19"/>
    <mergeCell ref="F20:F22"/>
    <mergeCell ref="D20:D22"/>
    <mergeCell ref="E20:E22"/>
    <mergeCell ref="G23:G25"/>
    <mergeCell ref="H23:H25"/>
    <mergeCell ref="G20:G22"/>
    <mergeCell ref="H20:H22"/>
    <mergeCell ref="F23:F25"/>
    <mergeCell ref="A23:A25"/>
    <mergeCell ref="B23:B25"/>
    <mergeCell ref="C23:C25"/>
    <mergeCell ref="D23:D25"/>
    <mergeCell ref="E23:E25"/>
    <mergeCell ref="B29:B31"/>
    <mergeCell ref="C29:C31"/>
    <mergeCell ref="C32:C34"/>
    <mergeCell ref="A17:A19"/>
    <mergeCell ref="B17:B19"/>
    <mergeCell ref="C17:C19"/>
    <mergeCell ref="A20:A22"/>
    <mergeCell ref="B20:B22"/>
    <mergeCell ref="C20:C22"/>
    <mergeCell ref="A26:A28"/>
    <mergeCell ref="B26:B28"/>
    <mergeCell ref="A14:A16"/>
    <mergeCell ref="B14:B16"/>
    <mergeCell ref="C14:C16"/>
    <mergeCell ref="F32:F34"/>
    <mergeCell ref="I23:I25"/>
    <mergeCell ref="C26:C28"/>
    <mergeCell ref="D26:D28"/>
    <mergeCell ref="E26:E28"/>
    <mergeCell ref="F26:F28"/>
    <mergeCell ref="G29:G31"/>
    <mergeCell ref="H29:H31"/>
    <mergeCell ref="I32:I34"/>
    <mergeCell ref="D29:D31"/>
    <mergeCell ref="E29:E31"/>
    <mergeCell ref="F29:F31"/>
    <mergeCell ref="G32:G34"/>
    <mergeCell ref="H32:H34"/>
    <mergeCell ref="G26:G28"/>
    <mergeCell ref="H26:H28"/>
    <mergeCell ref="I29:I31"/>
    <mergeCell ref="I26:I28"/>
    <mergeCell ref="A32:A34"/>
    <mergeCell ref="B32:B34"/>
    <mergeCell ref="A29:A31"/>
    <mergeCell ref="A1:B4"/>
    <mergeCell ref="C1:Z1"/>
    <mergeCell ref="C2:Z2"/>
    <mergeCell ref="C3:Z3"/>
    <mergeCell ref="A12:A13"/>
    <mergeCell ref="A11:Z11"/>
    <mergeCell ref="C8:F8"/>
    <mergeCell ref="Y13:Z13"/>
    <mergeCell ref="J12:J13"/>
    <mergeCell ref="B12:E12"/>
    <mergeCell ref="F12:F13"/>
    <mergeCell ref="K7:Z7"/>
    <mergeCell ref="D32:D34"/>
    <mergeCell ref="E32:E34"/>
    <mergeCell ref="L12:Z12"/>
    <mergeCell ref="C4:J4"/>
    <mergeCell ref="K6:Z6"/>
    <mergeCell ref="K12:K13"/>
    <mergeCell ref="G14:G16"/>
    <mergeCell ref="H14:H16"/>
    <mergeCell ref="I14:I16"/>
    <mergeCell ref="J14:J16"/>
    <mergeCell ref="I12:I13"/>
    <mergeCell ref="C6:F6"/>
    <mergeCell ref="C7:F7"/>
    <mergeCell ref="C9:F9"/>
    <mergeCell ref="K4:Z4"/>
    <mergeCell ref="F14:F16"/>
    <mergeCell ref="J23:J25"/>
    <mergeCell ref="Y23:Z25"/>
    <mergeCell ref="J32:J34"/>
    <mergeCell ref="Y32:Z34"/>
    <mergeCell ref="J29:J31"/>
    <mergeCell ref="Y29:Z31"/>
    <mergeCell ref="J26:J28"/>
    <mergeCell ref="Y26:Z28"/>
    <mergeCell ref="Y35:Z37"/>
    <mergeCell ref="F35:F37"/>
    <mergeCell ref="G35:G37"/>
    <mergeCell ref="H35:H37"/>
    <mergeCell ref="I35:I37"/>
    <mergeCell ref="J35:J37"/>
    <mergeCell ref="A35:A37"/>
    <mergeCell ref="B35:B37"/>
    <mergeCell ref="C35:C37"/>
    <mergeCell ref="D35:D37"/>
    <mergeCell ref="E35:E37"/>
  </mergeCells>
  <conditionalFormatting sqref="L14:W15 L17:W18 L20:W21 L23:W24 L26:W27 L29:W30 L32:W33">
    <cfRule type="cellIs" dxfId="8" priority="3" operator="greaterThan">
      <formula>0</formula>
    </cfRule>
  </conditionalFormatting>
  <conditionalFormatting sqref="L36:W36">
    <cfRule type="cellIs" dxfId="7" priority="2" operator="greaterThan">
      <formula>0</formula>
    </cfRule>
  </conditionalFormatting>
  <conditionalFormatting sqref="L35:W35">
    <cfRule type="cellIs" dxfId="6" priority="1" operator="greaterThan">
      <formula>0</formula>
    </cfRule>
  </conditionalFormatting>
  <pageMargins left="0.70866141732283472" right="0.70866141732283472" top="0.74803149606299213" bottom="0.74803149606299213" header="0.31496062992125984" footer="0.31496062992125984"/>
  <pageSetup scale="24" orientation="landscape" r:id="rId1"/>
  <headerFooter>
    <oddFooter>&amp;L&amp;"Arial,Normal"&amp;9F01-PE01-PR01 - V3</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H57"/>
  <sheetViews>
    <sheetView view="pageLayout" topLeftCell="A21" zoomScale="70" zoomScaleNormal="85" zoomScalePageLayoutView="70" workbookViewId="0">
      <selection activeCell="G29" sqref="G29"/>
    </sheetView>
  </sheetViews>
  <sheetFormatPr baseColWidth="10" defaultColWidth="11.42578125" defaultRowHeight="12.75"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14</v>
      </c>
      <c r="C8" s="583" t="s">
        <v>439</v>
      </c>
      <c r="D8" s="583"/>
      <c r="E8" s="714" t="s">
        <v>340</v>
      </c>
      <c r="F8" s="714"/>
      <c r="G8" s="714"/>
      <c r="H8" s="714"/>
    </row>
    <row r="9" spans="1:8" ht="30" customHeight="1" x14ac:dyDescent="0.2">
      <c r="A9" s="513" t="s">
        <v>227</v>
      </c>
      <c r="B9" s="518" t="s">
        <v>240</v>
      </c>
      <c r="C9" s="583" t="s">
        <v>228</v>
      </c>
      <c r="D9" s="583"/>
      <c r="E9" s="584" t="s">
        <v>448</v>
      </c>
      <c r="F9" s="584"/>
      <c r="G9" s="305" t="s">
        <v>229</v>
      </c>
      <c r="H9" s="518" t="s">
        <v>240</v>
      </c>
    </row>
    <row r="10" spans="1:8" ht="30" customHeight="1" x14ac:dyDescent="0.2">
      <c r="A10" s="513" t="s">
        <v>230</v>
      </c>
      <c r="B10" s="586" t="s">
        <v>322</v>
      </c>
      <c r="C10" s="586"/>
      <c r="D10" s="586"/>
      <c r="E10" s="586"/>
      <c r="F10" s="305" t="s">
        <v>231</v>
      </c>
      <c r="G10" s="587">
        <v>967</v>
      </c>
      <c r="H10" s="587"/>
    </row>
    <row r="11" spans="1:8" ht="30" customHeight="1" x14ac:dyDescent="0.2">
      <c r="A11" s="513" t="s">
        <v>233</v>
      </c>
      <c r="B11" s="588" t="s">
        <v>464</v>
      </c>
      <c r="C11" s="588"/>
      <c r="D11" s="588"/>
      <c r="E11" s="588"/>
      <c r="F11" s="305" t="s">
        <v>234</v>
      </c>
      <c r="G11" s="589" t="s">
        <v>461</v>
      </c>
      <c r="H11" s="589"/>
    </row>
    <row r="12" spans="1:8" ht="30" customHeight="1" x14ac:dyDescent="0.2">
      <c r="A12" s="513" t="s">
        <v>235</v>
      </c>
      <c r="B12" s="715" t="s">
        <v>256</v>
      </c>
      <c r="C12" s="715"/>
      <c r="D12" s="715"/>
      <c r="E12" s="715"/>
      <c r="F12" s="715"/>
      <c r="G12" s="715"/>
      <c r="H12" s="715"/>
    </row>
    <row r="13" spans="1:8" ht="30" customHeight="1" x14ac:dyDescent="0.2">
      <c r="A13" s="513" t="s">
        <v>236</v>
      </c>
      <c r="B13" s="591" t="s">
        <v>323</v>
      </c>
      <c r="C13" s="591"/>
      <c r="D13" s="591"/>
      <c r="E13" s="591"/>
      <c r="F13" s="591"/>
      <c r="G13" s="591"/>
      <c r="H13" s="591"/>
    </row>
    <row r="14" spans="1:8" ht="30" customHeight="1" x14ac:dyDescent="0.2">
      <c r="A14" s="513" t="s">
        <v>238</v>
      </c>
      <c r="B14" s="584" t="s">
        <v>341</v>
      </c>
      <c r="C14" s="584"/>
      <c r="D14" s="584"/>
      <c r="E14" s="584"/>
      <c r="F14" s="305" t="s">
        <v>239</v>
      </c>
      <c r="G14" s="592" t="s">
        <v>251</v>
      </c>
      <c r="H14" s="592"/>
    </row>
    <row r="15" spans="1:8" ht="30" customHeight="1" x14ac:dyDescent="0.2">
      <c r="A15" s="513" t="s">
        <v>241</v>
      </c>
      <c r="B15" s="631" t="s">
        <v>444</v>
      </c>
      <c r="C15" s="631"/>
      <c r="D15" s="631"/>
      <c r="E15" s="631"/>
      <c r="F15" s="305" t="s">
        <v>242</v>
      </c>
      <c r="G15" s="592" t="s">
        <v>232</v>
      </c>
      <c r="H15" s="592"/>
    </row>
    <row r="16" spans="1:8" ht="30" customHeight="1" x14ac:dyDescent="0.2">
      <c r="A16" s="513" t="s">
        <v>243</v>
      </c>
      <c r="B16" s="584" t="s">
        <v>342</v>
      </c>
      <c r="C16" s="584"/>
      <c r="D16" s="584"/>
      <c r="E16" s="584"/>
      <c r="F16" s="584"/>
      <c r="G16" s="584"/>
      <c r="H16" s="584"/>
    </row>
    <row r="17" spans="1:8" ht="30" customHeight="1" x14ac:dyDescent="0.2">
      <c r="A17" s="513" t="s">
        <v>246</v>
      </c>
      <c r="B17" s="584" t="s">
        <v>335</v>
      </c>
      <c r="C17" s="584"/>
      <c r="D17" s="584"/>
      <c r="E17" s="584"/>
      <c r="F17" s="584"/>
      <c r="G17" s="584"/>
      <c r="H17" s="584"/>
    </row>
    <row r="18" spans="1:8" ht="30" customHeight="1" x14ac:dyDescent="0.2">
      <c r="A18" s="513" t="s">
        <v>248</v>
      </c>
      <c r="B18" s="590" t="s">
        <v>306</v>
      </c>
      <c r="C18" s="590"/>
      <c r="D18" s="590"/>
      <c r="E18" s="590"/>
      <c r="F18" s="590"/>
      <c r="G18" s="590"/>
      <c r="H18" s="590"/>
    </row>
    <row r="19" spans="1:8" ht="30" customHeight="1" x14ac:dyDescent="0.2">
      <c r="A19" s="513" t="s">
        <v>250</v>
      </c>
      <c r="B19" s="594" t="s">
        <v>307</v>
      </c>
      <c r="C19" s="594"/>
      <c r="D19" s="594"/>
      <c r="E19" s="594"/>
      <c r="F19" s="594"/>
      <c r="G19" s="594"/>
      <c r="H19" s="594"/>
    </row>
    <row r="20" spans="1:8" ht="30" customHeight="1" x14ac:dyDescent="0.2">
      <c r="A20" s="583" t="s">
        <v>253</v>
      </c>
      <c r="B20" s="595" t="s">
        <v>254</v>
      </c>
      <c r="C20" s="595"/>
      <c r="D20" s="595"/>
      <c r="E20" s="596" t="s">
        <v>255</v>
      </c>
      <c r="F20" s="596"/>
      <c r="G20" s="596"/>
      <c r="H20" s="596"/>
    </row>
    <row r="21" spans="1:8" ht="30" customHeight="1" x14ac:dyDescent="0.2">
      <c r="A21" s="583"/>
      <c r="B21" s="590" t="s">
        <v>308</v>
      </c>
      <c r="C21" s="590"/>
      <c r="D21" s="590"/>
      <c r="E21" s="590" t="s">
        <v>309</v>
      </c>
      <c r="F21" s="590"/>
      <c r="G21" s="590"/>
      <c r="H21" s="590"/>
    </row>
    <row r="22" spans="1:8" ht="30" customHeight="1" x14ac:dyDescent="0.2">
      <c r="A22" s="513" t="s">
        <v>257</v>
      </c>
      <c r="B22" s="591" t="s">
        <v>307</v>
      </c>
      <c r="C22" s="591"/>
      <c r="D22" s="591"/>
      <c r="E22" s="591" t="s">
        <v>307</v>
      </c>
      <c r="F22" s="591"/>
      <c r="G22" s="591"/>
      <c r="H22" s="591"/>
    </row>
    <row r="23" spans="1:8" ht="30" customHeight="1" x14ac:dyDescent="0.2">
      <c r="A23" s="513" t="s">
        <v>259</v>
      </c>
      <c r="B23" s="590" t="s">
        <v>311</v>
      </c>
      <c r="C23" s="590"/>
      <c r="D23" s="590"/>
      <c r="E23" s="590" t="s">
        <v>310</v>
      </c>
      <c r="F23" s="590"/>
      <c r="G23" s="590"/>
      <c r="H23" s="590"/>
    </row>
    <row r="24" spans="1:8" ht="30" customHeight="1" x14ac:dyDescent="0.2">
      <c r="A24" s="513" t="s">
        <v>261</v>
      </c>
      <c r="B24" s="632">
        <v>43466</v>
      </c>
      <c r="C24" s="584"/>
      <c r="D24" s="584"/>
      <c r="E24" s="305" t="s">
        <v>262</v>
      </c>
      <c r="F24" s="633">
        <f>+'Sección 2. Metas - Presupuesto'!H22</f>
        <v>0.2</v>
      </c>
      <c r="G24" s="633"/>
      <c r="H24" s="633"/>
    </row>
    <row r="25" spans="1:8" ht="30" customHeight="1" x14ac:dyDescent="0.2">
      <c r="A25" s="513" t="s">
        <v>263</v>
      </c>
      <c r="B25" s="632">
        <v>43830</v>
      </c>
      <c r="C25" s="584"/>
      <c r="D25" s="584"/>
      <c r="E25" s="305" t="s">
        <v>264</v>
      </c>
      <c r="F25" s="716">
        <f>+'Sección 2. Metas - Presupuesto'!I22</f>
        <v>0.24</v>
      </c>
      <c r="G25" s="716"/>
      <c r="H25" s="716"/>
    </row>
    <row r="26" spans="1:8" ht="30" customHeight="1" x14ac:dyDescent="0.2">
      <c r="A26" s="513" t="s">
        <v>265</v>
      </c>
      <c r="B26" s="592" t="s">
        <v>244</v>
      </c>
      <c r="C26" s="592"/>
      <c r="D26" s="592"/>
      <c r="E26" s="307" t="s">
        <v>266</v>
      </c>
      <c r="F26" s="600" t="s">
        <v>466</v>
      </c>
      <c r="G26" s="600"/>
      <c r="H26" s="600"/>
    </row>
    <row r="27" spans="1:8" ht="30" customHeight="1" x14ac:dyDescent="0.2">
      <c r="A27" s="601" t="s">
        <v>267</v>
      </c>
      <c r="B27" s="601"/>
      <c r="C27" s="601"/>
      <c r="D27" s="601"/>
      <c r="E27" s="601"/>
      <c r="F27" s="601"/>
      <c r="G27" s="601"/>
      <c r="H27" s="601"/>
    </row>
    <row r="28" spans="1:8" ht="56.25" customHeight="1" x14ac:dyDescent="0.2">
      <c r="A28" s="517" t="s">
        <v>268</v>
      </c>
      <c r="B28" s="517" t="s">
        <v>269</v>
      </c>
      <c r="C28" s="517" t="s">
        <v>270</v>
      </c>
      <c r="D28" s="517" t="s">
        <v>271</v>
      </c>
      <c r="E28" s="517" t="s">
        <v>272</v>
      </c>
      <c r="F28" s="308" t="s">
        <v>273</v>
      </c>
      <c r="G28" s="308" t="s">
        <v>274</v>
      </c>
      <c r="H28" s="517" t="s">
        <v>275</v>
      </c>
    </row>
    <row r="29" spans="1:8" ht="19.5" customHeight="1" x14ac:dyDescent="0.2">
      <c r="A29" s="515" t="s">
        <v>276</v>
      </c>
      <c r="B29" s="339">
        <v>0</v>
      </c>
      <c r="C29" s="312">
        <f>+B29</f>
        <v>0</v>
      </c>
      <c r="D29" s="163">
        <v>0</v>
      </c>
      <c r="E29" s="313">
        <f>+D29</f>
        <v>0</v>
      </c>
      <c r="F29" s="314">
        <f>IFERROR(+B29/D29,B29)</f>
        <v>0</v>
      </c>
      <c r="G29" s="315">
        <f>IFERROR(+C29/E29,)</f>
        <v>0</v>
      </c>
      <c r="H29" s="316">
        <f>+C29/$F$25</f>
        <v>0</v>
      </c>
    </row>
    <row r="30" spans="1:8" ht="19.5" customHeight="1" x14ac:dyDescent="0.2">
      <c r="A30" s="515" t="s">
        <v>277</v>
      </c>
      <c r="B30" s="339">
        <v>0</v>
      </c>
      <c r="C30" s="312">
        <f>+C29+B30</f>
        <v>0</v>
      </c>
      <c r="D30" s="163">
        <v>0</v>
      </c>
      <c r="E30" s="313">
        <f>+D30+E29</f>
        <v>0</v>
      </c>
      <c r="F30" s="314">
        <f t="shared" ref="F30:F40" si="0">IFERROR(+B30/D30,B30)</f>
        <v>0</v>
      </c>
      <c r="G30" s="315">
        <f t="shared" ref="G30:G40" si="1">IFERROR(+C30/E30,)</f>
        <v>0</v>
      </c>
      <c r="H30" s="316">
        <f t="shared" ref="H30:H40" si="2">+C30/$F$25</f>
        <v>0</v>
      </c>
    </row>
    <row r="31" spans="1:8" ht="19.5" customHeight="1" x14ac:dyDescent="0.2">
      <c r="A31" s="515" t="s">
        <v>278</v>
      </c>
      <c r="B31" s="339">
        <f>+ACT_14!H14</f>
        <v>1.2E-2</v>
      </c>
      <c r="C31" s="312">
        <f t="shared" ref="C31:C40" si="3">+C30+B31</f>
        <v>1.2E-2</v>
      </c>
      <c r="D31" s="163">
        <v>0</v>
      </c>
      <c r="E31" s="313">
        <f t="shared" ref="E31:E40" si="4">+D31+E30</f>
        <v>0</v>
      </c>
      <c r="F31" s="314">
        <f t="shared" si="0"/>
        <v>1.2E-2</v>
      </c>
      <c r="G31" s="315">
        <f t="shared" si="1"/>
        <v>0</v>
      </c>
      <c r="H31" s="316">
        <f t="shared" si="2"/>
        <v>0.05</v>
      </c>
    </row>
    <row r="32" spans="1:8" ht="19.5" customHeight="1" x14ac:dyDescent="0.2">
      <c r="A32" s="515" t="s">
        <v>279</v>
      </c>
      <c r="B32" s="339">
        <f>+ACT_14!H15+ACT_14!H16</f>
        <v>9.5999999999999992E-3</v>
      </c>
      <c r="C32" s="312">
        <f t="shared" si="3"/>
        <v>2.1600000000000001E-2</v>
      </c>
      <c r="D32" s="163">
        <f>+ACT_14!F14+ACT_14!F15+ACT_14!F16</f>
        <v>2.1600000000000001E-2</v>
      </c>
      <c r="E32" s="313">
        <f t="shared" si="4"/>
        <v>2.1600000000000001E-2</v>
      </c>
      <c r="F32" s="314">
        <f t="shared" si="0"/>
        <v>0.44444444444444436</v>
      </c>
      <c r="G32" s="315">
        <f t="shared" si="1"/>
        <v>1</v>
      </c>
      <c r="H32" s="316">
        <f t="shared" si="2"/>
        <v>9.0000000000000011E-2</v>
      </c>
    </row>
    <row r="33" spans="1:8" ht="19.5" customHeight="1" x14ac:dyDescent="0.2">
      <c r="A33" s="515" t="s">
        <v>280</v>
      </c>
      <c r="B33" s="339">
        <f>+ACT_14!H22+ACT_14!H25</f>
        <v>8.8499999999999995E-2</v>
      </c>
      <c r="C33" s="312">
        <f t="shared" si="3"/>
        <v>0.1101</v>
      </c>
      <c r="D33" s="163">
        <v>0</v>
      </c>
      <c r="E33" s="313">
        <f t="shared" si="4"/>
        <v>2.1600000000000001E-2</v>
      </c>
      <c r="F33" s="314">
        <f t="shared" si="0"/>
        <v>8.8499999999999995E-2</v>
      </c>
      <c r="G33" s="315">
        <f t="shared" si="1"/>
        <v>5.0972222222222223</v>
      </c>
      <c r="H33" s="316">
        <f t="shared" si="2"/>
        <v>0.45875000000000005</v>
      </c>
    </row>
    <row r="34" spans="1:8" ht="19.5" customHeight="1" x14ac:dyDescent="0.2">
      <c r="A34" s="515" t="s">
        <v>281</v>
      </c>
      <c r="B34" s="339">
        <v>0</v>
      </c>
      <c r="C34" s="312">
        <f t="shared" si="3"/>
        <v>0.1101</v>
      </c>
      <c r="D34" s="163">
        <f>+ACT_14!F22+ACT_14!F25</f>
        <v>8.8499999999999995E-2</v>
      </c>
      <c r="E34" s="313">
        <f t="shared" si="4"/>
        <v>0.1101</v>
      </c>
      <c r="F34" s="314">
        <f t="shared" si="0"/>
        <v>0</v>
      </c>
      <c r="G34" s="315">
        <f t="shared" si="1"/>
        <v>1</v>
      </c>
      <c r="H34" s="316">
        <f t="shared" si="2"/>
        <v>0.45875000000000005</v>
      </c>
    </row>
    <row r="35" spans="1:8" ht="19.5" customHeight="1" x14ac:dyDescent="0.2">
      <c r="A35" s="515" t="s">
        <v>282</v>
      </c>
      <c r="B35" s="339">
        <f>+ACT_14!H18+ACT_14!H21</f>
        <v>5.141579425611182E-2</v>
      </c>
      <c r="C35" s="312">
        <f t="shared" si="3"/>
        <v>0.16151579425611182</v>
      </c>
      <c r="D35" s="163">
        <f>+ACT_14!F18+ACT_14!F21</f>
        <v>5.141579425611182E-2</v>
      </c>
      <c r="E35" s="313">
        <f t="shared" si="4"/>
        <v>0.16151579425611182</v>
      </c>
      <c r="F35" s="314">
        <f t="shared" si="0"/>
        <v>1</v>
      </c>
      <c r="G35" s="315">
        <f t="shared" si="1"/>
        <v>1</v>
      </c>
      <c r="H35" s="316">
        <f t="shared" si="2"/>
        <v>0.67298247606713257</v>
      </c>
    </row>
    <row r="36" spans="1:8" ht="19.5" customHeight="1" x14ac:dyDescent="0.2">
      <c r="A36" s="515" t="s">
        <v>283</v>
      </c>
      <c r="B36" s="339">
        <v>0</v>
      </c>
      <c r="C36" s="312">
        <f t="shared" si="3"/>
        <v>0.16151579425611182</v>
      </c>
      <c r="D36" s="163">
        <v>0</v>
      </c>
      <c r="E36" s="313">
        <f t="shared" si="4"/>
        <v>0.16151579425611182</v>
      </c>
      <c r="F36" s="314">
        <f t="shared" si="0"/>
        <v>0</v>
      </c>
      <c r="G36" s="315">
        <f t="shared" si="1"/>
        <v>1</v>
      </c>
      <c r="H36" s="316">
        <f t="shared" si="2"/>
        <v>0.67298247606713257</v>
      </c>
    </row>
    <row r="37" spans="1:8" ht="19.5" customHeight="1" x14ac:dyDescent="0.2">
      <c r="A37" s="515" t="s">
        <v>284</v>
      </c>
      <c r="B37" s="339">
        <f>+ACT_14!H20+ACT_14!H23</f>
        <v>1.4078195581558669E-2</v>
      </c>
      <c r="C37" s="312">
        <f t="shared" si="3"/>
        <v>0.17559398983767049</v>
      </c>
      <c r="D37" s="163">
        <f>+ACT_14!F17+ACT_14!F20</f>
        <v>4.1599999999999998E-2</v>
      </c>
      <c r="E37" s="313">
        <f t="shared" si="4"/>
        <v>0.20311579425611181</v>
      </c>
      <c r="F37" s="314">
        <f t="shared" si="0"/>
        <v>0.33841816301823724</v>
      </c>
      <c r="G37" s="315">
        <f t="shared" si="1"/>
        <v>0.8645018989328882</v>
      </c>
      <c r="H37" s="316">
        <f t="shared" si="2"/>
        <v>0.73164162432362712</v>
      </c>
    </row>
    <row r="38" spans="1:8" ht="19.5" customHeight="1" x14ac:dyDescent="0.2">
      <c r="A38" s="515" t="s">
        <v>285</v>
      </c>
      <c r="B38" s="339">
        <v>0</v>
      </c>
      <c r="C38" s="312">
        <f t="shared" si="3"/>
        <v>0.17559398983767049</v>
      </c>
      <c r="D38" s="163">
        <f>+ACT_14!F23</f>
        <v>7.0781955815586691E-3</v>
      </c>
      <c r="E38" s="313">
        <f t="shared" si="4"/>
        <v>0.21019398983767049</v>
      </c>
      <c r="F38" s="314">
        <f t="shared" si="0"/>
        <v>0</v>
      </c>
      <c r="G38" s="315">
        <f t="shared" si="1"/>
        <v>0.83539015541442918</v>
      </c>
      <c r="H38" s="316">
        <f t="shared" si="2"/>
        <v>0.73164162432362712</v>
      </c>
    </row>
    <row r="39" spans="1:8" ht="19.5" customHeight="1" x14ac:dyDescent="0.2">
      <c r="A39" s="515" t="s">
        <v>286</v>
      </c>
      <c r="B39" s="339">
        <v>0</v>
      </c>
      <c r="C39" s="312">
        <f t="shared" si="3"/>
        <v>0.17559398983767049</v>
      </c>
      <c r="D39" s="163">
        <f>+ACT_14!F24</f>
        <v>2.23E-2</v>
      </c>
      <c r="E39" s="313">
        <f t="shared" si="4"/>
        <v>0.2324939898376705</v>
      </c>
      <c r="F39" s="314">
        <f t="shared" si="0"/>
        <v>0</v>
      </c>
      <c r="G39" s="315">
        <f t="shared" si="1"/>
        <v>0.75526249070039131</v>
      </c>
      <c r="H39" s="316">
        <f t="shared" si="2"/>
        <v>0.73164162432362712</v>
      </c>
    </row>
    <row r="40" spans="1:8" ht="19.5" customHeight="1" x14ac:dyDescent="0.2">
      <c r="A40" s="515" t="s">
        <v>287</v>
      </c>
      <c r="B40" s="339">
        <v>6.4399999999999999E-2</v>
      </c>
      <c r="C40" s="312">
        <f t="shared" si="3"/>
        <v>0.23999398983767051</v>
      </c>
      <c r="D40" s="163">
        <f>+ACT_14!F19</f>
        <v>7.4999999999999997E-3</v>
      </c>
      <c r="E40" s="313">
        <f t="shared" si="4"/>
        <v>0.23999398983767051</v>
      </c>
      <c r="F40" s="314">
        <f t="shared" si="0"/>
        <v>8.586666666666666</v>
      </c>
      <c r="G40" s="315">
        <f t="shared" si="1"/>
        <v>1</v>
      </c>
      <c r="H40" s="316">
        <f t="shared" si="2"/>
        <v>0.99997495765696054</v>
      </c>
    </row>
    <row r="41" spans="1:8" ht="54" customHeight="1" x14ac:dyDescent="0.2">
      <c r="A41" s="516" t="s">
        <v>288</v>
      </c>
      <c r="B41" s="602" t="s">
        <v>607</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94.5" customHeight="1" x14ac:dyDescent="0.2">
      <c r="A48" s="513" t="s">
        <v>290</v>
      </c>
      <c r="B48" s="604" t="s">
        <v>624</v>
      </c>
      <c r="C48" s="606"/>
      <c r="D48" s="606"/>
      <c r="E48" s="606"/>
      <c r="F48" s="606"/>
      <c r="G48" s="606"/>
      <c r="H48" s="606"/>
    </row>
    <row r="49" spans="1:8" ht="34.5" customHeight="1" x14ac:dyDescent="0.2">
      <c r="A49" s="513" t="s">
        <v>291</v>
      </c>
      <c r="B49" s="605" t="s">
        <v>471</v>
      </c>
      <c r="C49" s="605"/>
      <c r="D49" s="605"/>
      <c r="E49" s="605"/>
      <c r="F49" s="605"/>
      <c r="G49" s="605"/>
      <c r="H49" s="605"/>
    </row>
    <row r="50" spans="1:8" ht="53.25" customHeight="1" x14ac:dyDescent="0.2">
      <c r="A50" s="516" t="s">
        <v>292</v>
      </c>
      <c r="B50" s="604" t="s">
        <v>343</v>
      </c>
      <c r="C50" s="604"/>
      <c r="D50" s="604"/>
      <c r="E50" s="604"/>
      <c r="F50" s="604"/>
      <c r="G50" s="604"/>
      <c r="H50" s="604"/>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309"/>
      <c r="C53" s="585"/>
      <c r="D53" s="585"/>
      <c r="E53" s="585"/>
      <c r="F53" s="717"/>
      <c r="G53" s="717"/>
      <c r="H53" s="717"/>
    </row>
    <row r="54" spans="1:8" ht="30" customHeight="1" x14ac:dyDescent="0.2">
      <c r="A54" s="516" t="s">
        <v>298</v>
      </c>
      <c r="B54" s="718" t="s">
        <v>449</v>
      </c>
      <c r="C54" s="718"/>
      <c r="D54" s="612" t="s">
        <v>299</v>
      </c>
      <c r="E54" s="612"/>
      <c r="F54" s="718" t="s">
        <v>449</v>
      </c>
      <c r="G54" s="718"/>
      <c r="H54" s="718"/>
    </row>
    <row r="55" spans="1:8" ht="30" customHeight="1" x14ac:dyDescent="0.2">
      <c r="A55" s="516" t="s">
        <v>300</v>
      </c>
      <c r="B55" s="585" t="s">
        <v>566</v>
      </c>
      <c r="C55" s="585"/>
      <c r="D55" s="607" t="s">
        <v>301</v>
      </c>
      <c r="E55" s="607"/>
      <c r="F55" s="584" t="s">
        <v>450</v>
      </c>
      <c r="G55" s="584"/>
      <c r="H55" s="584"/>
    </row>
    <row r="56" spans="1:8" ht="30" customHeight="1" x14ac:dyDescent="0.2">
      <c r="A56" s="516" t="s">
        <v>302</v>
      </c>
      <c r="B56" s="585"/>
      <c r="C56" s="585"/>
      <c r="D56" s="583" t="s">
        <v>303</v>
      </c>
      <c r="E56" s="583"/>
      <c r="F56" s="585"/>
      <c r="G56" s="585"/>
      <c r="H56" s="585"/>
    </row>
    <row r="57" spans="1:8" ht="30" customHeight="1" x14ac:dyDescent="0.2">
      <c r="A57" s="516" t="s">
        <v>304</v>
      </c>
      <c r="B57" s="585"/>
      <c r="C57" s="585"/>
      <c r="D57" s="583"/>
      <c r="E57" s="583"/>
      <c r="F57" s="585"/>
      <c r="G57" s="585"/>
      <c r="H57" s="585"/>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count="5">
    <dataValidation type="list" allowBlank="1" showInputMessage="1" showErrorMessage="1" sqref="B26:D26">
      <formula1>#REF!</formula1>
    </dataValidation>
    <dataValidation type="list" allowBlank="1" showInputMessage="1" showErrorMessage="1" sqref="G14:H14">
      <formula1>#REF!</formula1>
    </dataValidation>
    <dataValidation type="list" allowBlank="1" showInputMessage="1" showErrorMessage="1" sqref="G15:H15">
      <formula1>#REF!</formula1>
    </dataValidation>
    <dataValidation type="list" allowBlank="1" showInputMessage="1" showErrorMessage="1" sqref="B9 H9">
      <formula1>#REF!</formula1>
    </dataValidation>
    <dataValidation type="list" allowBlank="1" showInputMessage="1" showErrorMessage="1" sqref="B12:H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'11'!#REF!</xm:f>
          </x14:formula1>
          <xm:sqref>B11:E11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43"/>
  <sheetViews>
    <sheetView zoomScale="70" zoomScaleNormal="70" workbookViewId="0">
      <selection activeCell="A27" sqref="A27:XFD1048576"/>
    </sheetView>
  </sheetViews>
  <sheetFormatPr baseColWidth="10" defaultColWidth="0" defaultRowHeight="30" customHeight="1" zeroHeight="1" x14ac:dyDescent="0.25"/>
  <cols>
    <col min="1" max="1" width="21.85546875" style="250" customWidth="1"/>
    <col min="2" max="2" width="34.5703125" style="397" customWidth="1"/>
    <col min="3" max="3" width="16.28515625" style="397" customWidth="1"/>
    <col min="4" max="4" width="5.85546875" style="397" customWidth="1"/>
    <col min="5" max="5" width="51.140625" style="397" customWidth="1"/>
    <col min="6" max="9" width="15.85546875" style="397" customWidth="1"/>
    <col min="10" max="10" width="80.7109375" style="397" customWidth="1"/>
    <col min="11" max="106" width="11.5703125" style="397" hidden="1" customWidth="1"/>
    <col min="107" max="107" width="11.42578125" style="397" hidden="1" customWidth="1"/>
    <col min="108" max="196" width="11.5703125" style="397" hidden="1" customWidth="1"/>
    <col min="197" max="197" width="1.42578125" style="397" hidden="1" customWidth="1"/>
    <col min="198" max="16384" width="11.5703125" style="397" hidden="1"/>
  </cols>
  <sheetData>
    <row r="1" spans="1:10" ht="30" customHeight="1" x14ac:dyDescent="0.25">
      <c r="A1" s="701"/>
      <c r="B1" s="638" t="s">
        <v>455</v>
      </c>
      <c r="C1" s="638"/>
      <c r="D1" s="638"/>
      <c r="E1" s="638"/>
      <c r="F1" s="638"/>
      <c r="G1" s="638"/>
      <c r="H1" s="638"/>
      <c r="I1" s="638"/>
      <c r="J1" s="638"/>
    </row>
    <row r="2" spans="1:10" ht="30" customHeight="1" x14ac:dyDescent="0.25">
      <c r="A2" s="701"/>
      <c r="B2" s="638" t="s">
        <v>139</v>
      </c>
      <c r="C2" s="638"/>
      <c r="D2" s="638"/>
      <c r="E2" s="638"/>
      <c r="F2" s="638"/>
      <c r="G2" s="638"/>
      <c r="H2" s="638"/>
      <c r="I2" s="638"/>
      <c r="J2" s="638"/>
    </row>
    <row r="3" spans="1:10" ht="30" customHeight="1" x14ac:dyDescent="0.25">
      <c r="A3" s="701"/>
      <c r="B3" s="638" t="s">
        <v>389</v>
      </c>
      <c r="C3" s="638"/>
      <c r="D3" s="638"/>
      <c r="E3" s="638"/>
      <c r="F3" s="638"/>
      <c r="G3" s="638"/>
      <c r="H3" s="638"/>
      <c r="I3" s="638"/>
      <c r="J3" s="638"/>
    </row>
    <row r="4" spans="1:10" ht="30" customHeight="1" x14ac:dyDescent="0.25">
      <c r="A4" s="701"/>
      <c r="B4" s="638" t="s">
        <v>452</v>
      </c>
      <c r="C4" s="638"/>
      <c r="D4" s="638"/>
      <c r="E4" s="638"/>
      <c r="F4" s="638"/>
      <c r="G4" s="720" t="s">
        <v>447</v>
      </c>
      <c r="H4" s="721"/>
      <c r="I4" s="721"/>
      <c r="J4" s="722"/>
    </row>
    <row r="5" spans="1:10" ht="30" customHeight="1" x14ac:dyDescent="0.25">
      <c r="A5" s="407"/>
      <c r="B5" s="320"/>
      <c r="C5" s="320"/>
      <c r="D5" s="320"/>
      <c r="E5" s="320"/>
      <c r="F5" s="320"/>
      <c r="G5" s="320"/>
      <c r="H5" s="320"/>
      <c r="I5" s="408"/>
      <c r="J5" s="409"/>
    </row>
    <row r="6" spans="1:10" ht="51.75" customHeight="1" x14ac:dyDescent="0.25">
      <c r="A6" s="301" t="s">
        <v>401</v>
      </c>
      <c r="B6" s="617" t="s">
        <v>320</v>
      </c>
      <c r="C6" s="617"/>
      <c r="D6" s="617"/>
      <c r="E6" s="300"/>
      <c r="F6" s="320"/>
      <c r="G6" s="320"/>
      <c r="H6" s="320"/>
      <c r="I6" s="408"/>
      <c r="J6" s="409"/>
    </row>
    <row r="7" spans="1:10" ht="30" customHeight="1" x14ac:dyDescent="0.25">
      <c r="A7" s="302" t="s">
        <v>0</v>
      </c>
      <c r="B7" s="617" t="s">
        <v>448</v>
      </c>
      <c r="C7" s="617"/>
      <c r="D7" s="617"/>
      <c r="E7" s="300"/>
      <c r="F7" s="320"/>
      <c r="G7" s="320"/>
      <c r="H7" s="320"/>
      <c r="I7" s="408"/>
      <c r="J7" s="409"/>
    </row>
    <row r="8" spans="1:10" ht="30" customHeight="1" x14ac:dyDescent="0.25">
      <c r="A8" s="302" t="s">
        <v>316</v>
      </c>
      <c r="B8" s="617" t="s">
        <v>442</v>
      </c>
      <c r="C8" s="617"/>
      <c r="D8" s="617"/>
      <c r="E8" s="242"/>
      <c r="F8" s="320"/>
      <c r="G8" s="320"/>
      <c r="H8" s="320"/>
      <c r="I8" s="408"/>
      <c r="J8" s="409"/>
    </row>
    <row r="9" spans="1:10" ht="30" customHeight="1" x14ac:dyDescent="0.25">
      <c r="A9" s="302" t="s">
        <v>194</v>
      </c>
      <c r="B9" s="617" t="s">
        <v>443</v>
      </c>
      <c r="C9" s="617"/>
      <c r="D9" s="617"/>
      <c r="E9" s="300"/>
      <c r="F9" s="320"/>
      <c r="G9" s="320"/>
      <c r="H9" s="320"/>
      <c r="I9" s="408"/>
      <c r="J9" s="409"/>
    </row>
    <row r="10" spans="1:10" ht="46.5" customHeight="1" x14ac:dyDescent="0.25">
      <c r="A10" s="302" t="s">
        <v>390</v>
      </c>
      <c r="B10" s="617" t="s">
        <v>393</v>
      </c>
      <c r="C10" s="617"/>
      <c r="D10" s="617"/>
      <c r="E10" s="300"/>
      <c r="F10" s="320"/>
      <c r="G10" s="320"/>
      <c r="H10" s="320"/>
      <c r="I10" s="408"/>
      <c r="J10" s="409"/>
    </row>
    <row r="11" spans="1:10" ht="30" customHeight="1" x14ac:dyDescent="0.25">
      <c r="A11" s="410"/>
      <c r="B11" s="409"/>
      <c r="C11" s="409"/>
      <c r="D11" s="409"/>
      <c r="E11" s="409"/>
      <c r="F11" s="409"/>
      <c r="G11" s="409"/>
      <c r="H11" s="409"/>
      <c r="I11" s="409"/>
      <c r="J11" s="409"/>
    </row>
    <row r="12" spans="1:10" ht="30" customHeight="1" x14ac:dyDescent="0.25">
      <c r="A12" s="725" t="s">
        <v>453</v>
      </c>
      <c r="B12" s="726"/>
      <c r="C12" s="726"/>
      <c r="D12" s="726"/>
      <c r="E12" s="726"/>
      <c r="F12" s="726"/>
      <c r="G12" s="727"/>
      <c r="H12" s="723" t="s">
        <v>312</v>
      </c>
      <c r="I12" s="724"/>
      <c r="J12" s="724"/>
    </row>
    <row r="13" spans="1:10" s="399" customFormat="1" ht="30" customHeight="1" x14ac:dyDescent="0.25">
      <c r="A13" s="322" t="s">
        <v>317</v>
      </c>
      <c r="B13" s="322" t="s">
        <v>313</v>
      </c>
      <c r="C13" s="322" t="s">
        <v>372</v>
      </c>
      <c r="D13" s="322" t="s">
        <v>314</v>
      </c>
      <c r="E13" s="322" t="s">
        <v>315</v>
      </c>
      <c r="F13" s="322" t="s">
        <v>373</v>
      </c>
      <c r="G13" s="322" t="s">
        <v>374</v>
      </c>
      <c r="H13" s="323" t="s">
        <v>375</v>
      </c>
      <c r="I13" s="323" t="s">
        <v>376</v>
      </c>
      <c r="J13" s="323" t="s">
        <v>377</v>
      </c>
    </row>
    <row r="14" spans="1:10" s="216" customFormat="1" ht="50.1" customHeight="1" x14ac:dyDescent="0.25">
      <c r="A14" s="728">
        <v>1</v>
      </c>
      <c r="B14" s="697" t="s">
        <v>369</v>
      </c>
      <c r="C14" s="730">
        <f>F14+F15+F16</f>
        <v>2.1600000000000001E-2</v>
      </c>
      <c r="D14" s="401">
        <v>1</v>
      </c>
      <c r="E14" s="453" t="s">
        <v>519</v>
      </c>
      <c r="F14" s="495">
        <v>1.2E-2</v>
      </c>
      <c r="G14" s="403">
        <v>43579</v>
      </c>
      <c r="H14" s="402">
        <f>+F14</f>
        <v>1.2E-2</v>
      </c>
      <c r="I14" s="403">
        <v>43555</v>
      </c>
      <c r="J14" s="340" t="s">
        <v>531</v>
      </c>
    </row>
    <row r="15" spans="1:10" s="216" customFormat="1" ht="50.1" customHeight="1" x14ac:dyDescent="0.25">
      <c r="A15" s="728"/>
      <c r="B15" s="697"/>
      <c r="C15" s="729"/>
      <c r="D15" s="401">
        <v>2</v>
      </c>
      <c r="E15" s="453" t="s">
        <v>520</v>
      </c>
      <c r="F15" s="495">
        <v>5.9999999999999995E-4</v>
      </c>
      <c r="G15" s="403">
        <v>43579</v>
      </c>
      <c r="H15" s="402">
        <f>+F15</f>
        <v>5.9999999999999995E-4</v>
      </c>
      <c r="I15" s="403">
        <v>43579</v>
      </c>
      <c r="J15" s="340" t="s">
        <v>582</v>
      </c>
    </row>
    <row r="16" spans="1:10" s="216" customFormat="1" ht="50.1" customHeight="1" x14ac:dyDescent="0.25">
      <c r="A16" s="728"/>
      <c r="B16" s="697"/>
      <c r="C16" s="729"/>
      <c r="D16" s="401">
        <v>3</v>
      </c>
      <c r="E16" s="453" t="s">
        <v>521</v>
      </c>
      <c r="F16" s="495">
        <v>8.9999999999999993E-3</v>
      </c>
      <c r="G16" s="403">
        <v>43579</v>
      </c>
      <c r="H16" s="402">
        <f>+F16</f>
        <v>8.9999999999999993E-3</v>
      </c>
      <c r="I16" s="403">
        <v>43579</v>
      </c>
      <c r="J16" s="340" t="s">
        <v>567</v>
      </c>
    </row>
    <row r="17" spans="1:10" s="216" customFormat="1" ht="50.1" customHeight="1" x14ac:dyDescent="0.25">
      <c r="A17" s="697">
        <v>2</v>
      </c>
      <c r="B17" s="697" t="s">
        <v>339</v>
      </c>
      <c r="C17" s="700">
        <f>+F17+F18+F19</f>
        <v>9.2100000000000015E-2</v>
      </c>
      <c r="D17" s="389">
        <v>1</v>
      </c>
      <c r="E17" s="453" t="s">
        <v>476</v>
      </c>
      <c r="F17" s="496">
        <v>3.4599999999999999E-2</v>
      </c>
      <c r="G17" s="173">
        <v>43726</v>
      </c>
      <c r="H17" s="425">
        <v>3.4599999999999999E-2</v>
      </c>
      <c r="I17" s="198">
        <v>43818</v>
      </c>
      <c r="J17" s="449" t="s">
        <v>615</v>
      </c>
    </row>
    <row r="18" spans="1:10" s="216" customFormat="1" ht="50.1" customHeight="1" x14ac:dyDescent="0.25">
      <c r="A18" s="728"/>
      <c r="B18" s="697"/>
      <c r="C18" s="729"/>
      <c r="D18" s="373">
        <v>3</v>
      </c>
      <c r="E18" s="474" t="s">
        <v>595</v>
      </c>
      <c r="F18" s="497">
        <v>0.05</v>
      </c>
      <c r="G18" s="475">
        <v>43661</v>
      </c>
      <c r="H18" s="476">
        <f>+F18</f>
        <v>0.05</v>
      </c>
      <c r="I18" s="475">
        <v>43661</v>
      </c>
      <c r="J18" s="477" t="s">
        <v>602</v>
      </c>
    </row>
    <row r="19" spans="1:10" s="216" customFormat="1" ht="50.1" customHeight="1" x14ac:dyDescent="0.25">
      <c r="A19" s="697"/>
      <c r="B19" s="697"/>
      <c r="C19" s="700"/>
      <c r="D19" s="374">
        <v>4</v>
      </c>
      <c r="E19" s="472" t="s">
        <v>603</v>
      </c>
      <c r="F19" s="498">
        <v>7.4999999999999997E-3</v>
      </c>
      <c r="G19" s="475">
        <v>43829</v>
      </c>
      <c r="H19" s="424">
        <v>7.4999999999999997E-3</v>
      </c>
      <c r="I19" s="198">
        <v>43823</v>
      </c>
      <c r="J19" s="491" t="s">
        <v>616</v>
      </c>
    </row>
    <row r="20" spans="1:10" s="216" customFormat="1" ht="50.1" customHeight="1" x14ac:dyDescent="0.25">
      <c r="A20" s="697">
        <v>3</v>
      </c>
      <c r="B20" s="697" t="s">
        <v>518</v>
      </c>
      <c r="C20" s="700">
        <f>+F20+F21+F22+F23+F24+F25</f>
        <v>0.12629398983767048</v>
      </c>
      <c r="D20" s="389">
        <v>1</v>
      </c>
      <c r="E20" s="454" t="s">
        <v>475</v>
      </c>
      <c r="F20" s="499">
        <v>7.0000000000000001E-3</v>
      </c>
      <c r="G20" s="198">
        <v>43732</v>
      </c>
      <c r="H20" s="443">
        <f>F20</f>
        <v>7.0000000000000001E-3</v>
      </c>
      <c r="I20" s="198">
        <v>43732</v>
      </c>
      <c r="J20" s="444" t="s">
        <v>586</v>
      </c>
    </row>
    <row r="21" spans="1:10" s="216" customFormat="1" ht="50.1" customHeight="1" x14ac:dyDescent="0.25">
      <c r="A21" s="697"/>
      <c r="B21" s="697"/>
      <c r="C21" s="700"/>
      <c r="D21" s="336">
        <v>2</v>
      </c>
      <c r="E21" s="454" t="s">
        <v>559</v>
      </c>
      <c r="F21" s="499">
        <v>1.4157942561118155E-3</v>
      </c>
      <c r="G21" s="198">
        <v>43653</v>
      </c>
      <c r="H21" s="443">
        <f>F21</f>
        <v>1.4157942561118155E-3</v>
      </c>
      <c r="I21" s="198">
        <v>43667</v>
      </c>
      <c r="J21" s="444" t="s">
        <v>588</v>
      </c>
    </row>
    <row r="22" spans="1:10" s="216" customFormat="1" ht="50.1" customHeight="1" x14ac:dyDescent="0.25">
      <c r="A22" s="697"/>
      <c r="B22" s="697"/>
      <c r="C22" s="700"/>
      <c r="D22" s="249">
        <v>3</v>
      </c>
      <c r="E22" s="455" t="s">
        <v>517</v>
      </c>
      <c r="F22" s="500">
        <v>3.5999999999999997E-2</v>
      </c>
      <c r="G22" s="405">
        <v>43620</v>
      </c>
      <c r="H22" s="404">
        <f>F22</f>
        <v>3.5999999999999997E-2</v>
      </c>
      <c r="I22" s="405">
        <v>43615</v>
      </c>
      <c r="J22" s="458" t="s">
        <v>541</v>
      </c>
    </row>
    <row r="23" spans="1:10" s="216" customFormat="1" ht="50.1" customHeight="1" x14ac:dyDescent="0.25">
      <c r="A23" s="697"/>
      <c r="B23" s="697"/>
      <c r="C23" s="700"/>
      <c r="D23" s="374">
        <v>4</v>
      </c>
      <c r="E23" s="447" t="s">
        <v>581</v>
      </c>
      <c r="F23" s="501">
        <v>7.0781955815586691E-3</v>
      </c>
      <c r="G23" s="405">
        <v>43768</v>
      </c>
      <c r="H23" s="424">
        <f>F23</f>
        <v>7.0781955815586691E-3</v>
      </c>
      <c r="I23" s="405">
        <v>43709</v>
      </c>
      <c r="J23" s="442" t="s">
        <v>596</v>
      </c>
    </row>
    <row r="24" spans="1:10" s="216" customFormat="1" ht="50.1" customHeight="1" x14ac:dyDescent="0.25">
      <c r="A24" s="697"/>
      <c r="B24" s="697"/>
      <c r="C24" s="700"/>
      <c r="D24" s="456">
        <v>5</v>
      </c>
      <c r="E24" s="337" t="s">
        <v>590</v>
      </c>
      <c r="F24" s="501">
        <v>2.23E-2</v>
      </c>
      <c r="G24" s="405">
        <v>43770</v>
      </c>
      <c r="H24" s="469">
        <v>2.23E-2</v>
      </c>
      <c r="I24" s="405">
        <v>43812</v>
      </c>
      <c r="J24" s="449" t="s">
        <v>597</v>
      </c>
    </row>
    <row r="25" spans="1:10" s="216" customFormat="1" ht="50.1" customHeight="1" x14ac:dyDescent="0.25">
      <c r="A25" s="697"/>
      <c r="B25" s="697"/>
      <c r="C25" s="700"/>
      <c r="D25" s="374">
        <v>6</v>
      </c>
      <c r="E25" s="457" t="s">
        <v>516</v>
      </c>
      <c r="F25" s="501">
        <v>5.2499999999999998E-2</v>
      </c>
      <c r="G25" s="405">
        <v>43617</v>
      </c>
      <c r="H25" s="424">
        <f>+F25</f>
        <v>5.2499999999999998E-2</v>
      </c>
      <c r="I25" s="405">
        <v>43586</v>
      </c>
      <c r="J25" s="341" t="s">
        <v>540</v>
      </c>
    </row>
    <row r="26" spans="1:10" ht="30" customHeight="1" x14ac:dyDescent="0.25">
      <c r="A26" s="719" t="s">
        <v>378</v>
      </c>
      <c r="B26" s="719"/>
      <c r="C26" s="330">
        <f>SUM(C14:C25)</f>
        <v>0.23999398983767051</v>
      </c>
      <c r="D26" s="693" t="s">
        <v>119</v>
      </c>
      <c r="E26" s="694"/>
      <c r="F26" s="330">
        <f>SUBTOTAL(9,F14:F25)</f>
        <v>0.23999398983767045</v>
      </c>
      <c r="G26" s="331"/>
      <c r="H26" s="332">
        <f>SUBTOTAL(9,H14:H25)</f>
        <v>0.23999398983767045</v>
      </c>
      <c r="I26" s="333"/>
      <c r="J26" s="333"/>
    </row>
    <row r="27" spans="1:10" ht="30" hidden="1" customHeight="1" x14ac:dyDescent="0.25">
      <c r="F27" s="400"/>
    </row>
    <row r="28" spans="1:10" ht="30" hidden="1" customHeight="1" x14ac:dyDescent="0.25"/>
    <row r="29" spans="1:10" ht="30" hidden="1" customHeight="1" x14ac:dyDescent="0.25">
      <c r="F29" s="400"/>
    </row>
    <row r="30" spans="1:10" ht="30" hidden="1" customHeight="1" x14ac:dyDescent="0.25">
      <c r="F30" s="400"/>
    </row>
    <row r="31" spans="1:10" ht="30" hidden="1" customHeight="1" x14ac:dyDescent="0.25">
      <c r="F31" s="400"/>
    </row>
    <row r="32" spans="1:10" ht="30" hidden="1" customHeight="1" x14ac:dyDescent="0.25">
      <c r="F32" s="400"/>
    </row>
    <row r="33" spans="1:10" ht="30" hidden="1" customHeight="1" x14ac:dyDescent="0.25">
      <c r="F33" s="400"/>
    </row>
    <row r="34" spans="1:10" ht="30" hidden="1" customHeight="1" x14ac:dyDescent="0.25">
      <c r="F34" s="400"/>
    </row>
    <row r="35" spans="1:10" ht="30" hidden="1" customHeight="1" x14ac:dyDescent="0.25">
      <c r="F35" s="400"/>
    </row>
    <row r="36" spans="1:10" ht="30" hidden="1" customHeight="1" x14ac:dyDescent="0.25">
      <c r="F36" s="400"/>
    </row>
    <row r="37" spans="1:10" ht="30" hidden="1" customHeight="1" x14ac:dyDescent="0.25">
      <c r="F37" s="400"/>
    </row>
    <row r="38" spans="1:10" ht="30" hidden="1" customHeight="1" x14ac:dyDescent="0.25"/>
    <row r="39" spans="1:10" ht="30" hidden="1" customHeight="1" x14ac:dyDescent="0.25"/>
    <row r="40" spans="1:10" ht="30" hidden="1" customHeight="1" x14ac:dyDescent="0.25">
      <c r="A40" s="414"/>
      <c r="B40" s="406"/>
      <c r="C40" s="406" t="s">
        <v>431</v>
      </c>
      <c r="D40" s="406"/>
      <c r="E40" s="406"/>
      <c r="F40" s="406"/>
      <c r="G40" s="406"/>
      <c r="H40" s="406"/>
      <c r="I40" s="406"/>
      <c r="J40" s="406"/>
    </row>
    <row r="41" spans="1:10" ht="30" hidden="1" customHeight="1" x14ac:dyDescent="0.25">
      <c r="A41" s="414"/>
      <c r="B41" s="406"/>
      <c r="C41" s="406"/>
      <c r="D41" s="406"/>
      <c r="E41" s="406"/>
      <c r="F41" s="406"/>
      <c r="G41" s="406"/>
      <c r="H41" s="406"/>
      <c r="I41" s="406"/>
      <c r="J41" s="406"/>
    </row>
    <row r="42" spans="1:10" ht="30" hidden="1" customHeight="1" x14ac:dyDescent="0.25">
      <c r="A42" s="414"/>
      <c r="B42" s="406"/>
      <c r="C42" s="406"/>
      <c r="D42" s="406"/>
      <c r="E42" s="406"/>
      <c r="F42" s="406"/>
      <c r="G42" s="406"/>
      <c r="H42" s="406"/>
      <c r="I42" s="406"/>
      <c r="J42" s="406"/>
    </row>
    <row r="43" spans="1:10" ht="30" hidden="1" customHeight="1" x14ac:dyDescent="0.25"/>
  </sheetData>
  <sheetProtection autoFilter="0" pivotTables="0"/>
  <autoFilter ref="A13:GO25"/>
  <mergeCells count="24">
    <mergeCell ref="A17:A19"/>
    <mergeCell ref="B17:B19"/>
    <mergeCell ref="C17:C19"/>
    <mergeCell ref="A14:A16"/>
    <mergeCell ref="B14:B16"/>
    <mergeCell ref="C14:C16"/>
    <mergeCell ref="H12:J12"/>
    <mergeCell ref="B6:D6"/>
    <mergeCell ref="B7:D7"/>
    <mergeCell ref="B8:D8"/>
    <mergeCell ref="B9:D9"/>
    <mergeCell ref="B10:D10"/>
    <mergeCell ref="A12:G12"/>
    <mergeCell ref="A1:A4"/>
    <mergeCell ref="B4:F4"/>
    <mergeCell ref="B1:J1"/>
    <mergeCell ref="B2:J2"/>
    <mergeCell ref="B3:J3"/>
    <mergeCell ref="G4:J4"/>
    <mergeCell ref="A26:B26"/>
    <mergeCell ref="D26:E26"/>
    <mergeCell ref="A20:A25"/>
    <mergeCell ref="B20:B25"/>
    <mergeCell ref="C20:C2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H57"/>
  <sheetViews>
    <sheetView view="pageLayout" topLeftCell="A21" zoomScale="85" zoomScaleNormal="85" zoomScalePageLayoutView="85" workbookViewId="0">
      <selection activeCell="G29" sqref="G29"/>
    </sheetView>
  </sheetViews>
  <sheetFormatPr baseColWidth="10" defaultColWidth="11.42578125" defaultRowHeight="12.75"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15</v>
      </c>
      <c r="C8" s="583" t="s">
        <v>439</v>
      </c>
      <c r="D8" s="583"/>
      <c r="E8" s="714" t="s">
        <v>344</v>
      </c>
      <c r="F8" s="714"/>
      <c r="G8" s="714"/>
      <c r="H8" s="714"/>
    </row>
    <row r="9" spans="1:8" ht="30" customHeight="1" x14ac:dyDescent="0.2">
      <c r="A9" s="513" t="s">
        <v>227</v>
      </c>
      <c r="B9" s="518" t="s">
        <v>240</v>
      </c>
      <c r="C9" s="583" t="s">
        <v>228</v>
      </c>
      <c r="D9" s="583"/>
      <c r="E9" s="584" t="s">
        <v>448</v>
      </c>
      <c r="F9" s="584"/>
      <c r="G9" s="305" t="s">
        <v>229</v>
      </c>
      <c r="H9" s="518" t="s">
        <v>240</v>
      </c>
    </row>
    <row r="10" spans="1:8" ht="30" customHeight="1" x14ac:dyDescent="0.2">
      <c r="A10" s="513" t="s">
        <v>230</v>
      </c>
      <c r="B10" s="586" t="s">
        <v>322</v>
      </c>
      <c r="C10" s="586"/>
      <c r="D10" s="586"/>
      <c r="E10" s="586"/>
      <c r="F10" s="305" t="s">
        <v>231</v>
      </c>
      <c r="G10" s="587">
        <v>967</v>
      </c>
      <c r="H10" s="587"/>
    </row>
    <row r="11" spans="1:8" ht="30" customHeight="1" x14ac:dyDescent="0.2">
      <c r="A11" s="513" t="s">
        <v>233</v>
      </c>
      <c r="B11" s="588" t="s">
        <v>464</v>
      </c>
      <c r="C11" s="588"/>
      <c r="D11" s="588"/>
      <c r="E11" s="588"/>
      <c r="F11" s="305" t="s">
        <v>234</v>
      </c>
      <c r="G11" s="589" t="s">
        <v>461</v>
      </c>
      <c r="H11" s="589"/>
    </row>
    <row r="12" spans="1:8" ht="30" customHeight="1" x14ac:dyDescent="0.2">
      <c r="A12" s="513" t="s">
        <v>235</v>
      </c>
      <c r="B12" s="590" t="s">
        <v>256</v>
      </c>
      <c r="C12" s="590"/>
      <c r="D12" s="590"/>
      <c r="E12" s="590"/>
      <c r="F12" s="590"/>
      <c r="G12" s="590"/>
      <c r="H12" s="590"/>
    </row>
    <row r="13" spans="1:8" ht="30" customHeight="1" x14ac:dyDescent="0.2">
      <c r="A13" s="513" t="s">
        <v>236</v>
      </c>
      <c r="B13" s="591" t="s">
        <v>323</v>
      </c>
      <c r="C13" s="591"/>
      <c r="D13" s="591"/>
      <c r="E13" s="591"/>
      <c r="F13" s="591"/>
      <c r="G13" s="591"/>
      <c r="H13" s="591"/>
    </row>
    <row r="14" spans="1:8" ht="30" customHeight="1" x14ac:dyDescent="0.2">
      <c r="A14" s="513" t="s">
        <v>238</v>
      </c>
      <c r="B14" s="584" t="s">
        <v>345</v>
      </c>
      <c r="C14" s="584"/>
      <c r="D14" s="584"/>
      <c r="E14" s="584"/>
      <c r="F14" s="305" t="s">
        <v>239</v>
      </c>
      <c r="G14" s="592" t="s">
        <v>251</v>
      </c>
      <c r="H14" s="592"/>
    </row>
    <row r="15" spans="1:8" ht="30" customHeight="1" x14ac:dyDescent="0.2">
      <c r="A15" s="513" t="s">
        <v>241</v>
      </c>
      <c r="B15" s="631" t="s">
        <v>444</v>
      </c>
      <c r="C15" s="631"/>
      <c r="D15" s="631"/>
      <c r="E15" s="631"/>
      <c r="F15" s="305" t="s">
        <v>242</v>
      </c>
      <c r="G15" s="592" t="s">
        <v>232</v>
      </c>
      <c r="H15" s="592"/>
    </row>
    <row r="16" spans="1:8" ht="30" customHeight="1" x14ac:dyDescent="0.2">
      <c r="A16" s="513" t="s">
        <v>243</v>
      </c>
      <c r="B16" s="584" t="s">
        <v>346</v>
      </c>
      <c r="C16" s="584"/>
      <c r="D16" s="584"/>
      <c r="E16" s="584"/>
      <c r="F16" s="584"/>
      <c r="G16" s="584"/>
      <c r="H16" s="584"/>
    </row>
    <row r="17" spans="1:8" ht="30" customHeight="1" x14ac:dyDescent="0.2">
      <c r="A17" s="513" t="s">
        <v>246</v>
      </c>
      <c r="B17" s="584" t="s">
        <v>335</v>
      </c>
      <c r="C17" s="584"/>
      <c r="D17" s="584"/>
      <c r="E17" s="584"/>
      <c r="F17" s="584"/>
      <c r="G17" s="584"/>
      <c r="H17" s="584"/>
    </row>
    <row r="18" spans="1:8" ht="30" customHeight="1" x14ac:dyDescent="0.2">
      <c r="A18" s="513" t="s">
        <v>248</v>
      </c>
      <c r="B18" s="590" t="s">
        <v>306</v>
      </c>
      <c r="C18" s="590"/>
      <c r="D18" s="590"/>
      <c r="E18" s="590"/>
      <c r="F18" s="590"/>
      <c r="G18" s="590"/>
      <c r="H18" s="590"/>
    </row>
    <row r="19" spans="1:8" ht="30" customHeight="1" x14ac:dyDescent="0.2">
      <c r="A19" s="513" t="s">
        <v>250</v>
      </c>
      <c r="B19" s="594" t="s">
        <v>307</v>
      </c>
      <c r="C19" s="594"/>
      <c r="D19" s="594"/>
      <c r="E19" s="594"/>
      <c r="F19" s="594"/>
      <c r="G19" s="594"/>
      <c r="H19" s="594"/>
    </row>
    <row r="20" spans="1:8" ht="30" customHeight="1" x14ac:dyDescent="0.2">
      <c r="A20" s="583" t="s">
        <v>253</v>
      </c>
      <c r="B20" s="595" t="s">
        <v>254</v>
      </c>
      <c r="C20" s="595"/>
      <c r="D20" s="595"/>
      <c r="E20" s="596" t="s">
        <v>255</v>
      </c>
      <c r="F20" s="596"/>
      <c r="G20" s="596"/>
      <c r="H20" s="596"/>
    </row>
    <row r="21" spans="1:8" ht="30" customHeight="1" x14ac:dyDescent="0.2">
      <c r="A21" s="583"/>
      <c r="B21" s="590" t="s">
        <v>308</v>
      </c>
      <c r="C21" s="590"/>
      <c r="D21" s="590"/>
      <c r="E21" s="590" t="s">
        <v>309</v>
      </c>
      <c r="F21" s="590"/>
      <c r="G21" s="590"/>
      <c r="H21" s="590"/>
    </row>
    <row r="22" spans="1:8" ht="30" customHeight="1" x14ac:dyDescent="0.2">
      <c r="A22" s="513" t="s">
        <v>257</v>
      </c>
      <c r="B22" s="591" t="s">
        <v>307</v>
      </c>
      <c r="C22" s="591"/>
      <c r="D22" s="591"/>
      <c r="E22" s="591" t="s">
        <v>307</v>
      </c>
      <c r="F22" s="591"/>
      <c r="G22" s="591"/>
      <c r="H22" s="591"/>
    </row>
    <row r="23" spans="1:8" ht="30" customHeight="1" x14ac:dyDescent="0.2">
      <c r="A23" s="513" t="s">
        <v>259</v>
      </c>
      <c r="B23" s="590" t="s">
        <v>311</v>
      </c>
      <c r="C23" s="590"/>
      <c r="D23" s="590"/>
      <c r="E23" s="590" t="s">
        <v>310</v>
      </c>
      <c r="F23" s="590"/>
      <c r="G23" s="590"/>
      <c r="H23" s="590"/>
    </row>
    <row r="24" spans="1:8" ht="30" customHeight="1" x14ac:dyDescent="0.2">
      <c r="A24" s="513" t="s">
        <v>261</v>
      </c>
      <c r="B24" s="632">
        <v>43466</v>
      </c>
      <c r="C24" s="584"/>
      <c r="D24" s="584"/>
      <c r="E24" s="305" t="s">
        <v>262</v>
      </c>
      <c r="F24" s="633">
        <f>+'Sección 2. Metas - Presupuesto'!H25</f>
        <v>0.2</v>
      </c>
      <c r="G24" s="633"/>
      <c r="H24" s="633"/>
    </row>
    <row r="25" spans="1:8" ht="30" customHeight="1" x14ac:dyDescent="0.2">
      <c r="A25" s="513" t="s">
        <v>263</v>
      </c>
      <c r="B25" s="632">
        <v>43830</v>
      </c>
      <c r="C25" s="584"/>
      <c r="D25" s="584"/>
      <c r="E25" s="305" t="s">
        <v>264</v>
      </c>
      <c r="F25" s="716">
        <f>+'Sección 2. Metas - Presupuesto'!I25</f>
        <v>0.24</v>
      </c>
      <c r="G25" s="716"/>
      <c r="H25" s="716"/>
    </row>
    <row r="26" spans="1:8" ht="30" customHeight="1" x14ac:dyDescent="0.2">
      <c r="A26" s="513" t="s">
        <v>265</v>
      </c>
      <c r="B26" s="592" t="s">
        <v>244</v>
      </c>
      <c r="C26" s="592"/>
      <c r="D26" s="592"/>
      <c r="E26" s="307" t="s">
        <v>266</v>
      </c>
      <c r="F26" s="600"/>
      <c r="G26" s="600"/>
      <c r="H26" s="600"/>
    </row>
    <row r="27" spans="1:8" ht="30" customHeight="1" x14ac:dyDescent="0.2">
      <c r="A27" s="601" t="s">
        <v>267</v>
      </c>
      <c r="B27" s="601"/>
      <c r="C27" s="601"/>
      <c r="D27" s="601"/>
      <c r="E27" s="601"/>
      <c r="F27" s="601"/>
      <c r="G27" s="601"/>
      <c r="H27" s="601"/>
    </row>
    <row r="28" spans="1:8" ht="56.25"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339">
        <v>0</v>
      </c>
      <c r="C29" s="312">
        <f>+B29</f>
        <v>0</v>
      </c>
      <c r="D29" s="163">
        <v>0</v>
      </c>
      <c r="E29" s="313">
        <f>+D29</f>
        <v>0</v>
      </c>
      <c r="F29" s="314">
        <f>IFERROR(+B29/D29,B29)</f>
        <v>0</v>
      </c>
      <c r="G29" s="315">
        <f>IFERROR(+C29/E29,)</f>
        <v>0</v>
      </c>
      <c r="H29" s="316">
        <f>+C29/$F$25</f>
        <v>0</v>
      </c>
    </row>
    <row r="30" spans="1:8" ht="20.100000000000001" customHeight="1" x14ac:dyDescent="0.2">
      <c r="A30" s="515" t="s">
        <v>277</v>
      </c>
      <c r="B30" s="339">
        <v>0</v>
      </c>
      <c r="C30" s="312">
        <f>+C29+B30</f>
        <v>0</v>
      </c>
      <c r="D30" s="163">
        <v>0</v>
      </c>
      <c r="E30" s="313">
        <f>+D30+E29</f>
        <v>0</v>
      </c>
      <c r="F30" s="314">
        <f t="shared" ref="F30:F40" si="0">IFERROR(+B30/D30,B30)</f>
        <v>0</v>
      </c>
      <c r="G30" s="315">
        <f t="shared" ref="G30:G40" si="1">IFERROR(+C30/E30,)</f>
        <v>0</v>
      </c>
      <c r="H30" s="316">
        <f t="shared" ref="H30:H40" si="2">+C30/$F$25</f>
        <v>0</v>
      </c>
    </row>
    <row r="31" spans="1:8" ht="20.100000000000001" customHeight="1" x14ac:dyDescent="0.2">
      <c r="A31" s="515" t="s">
        <v>278</v>
      </c>
      <c r="B31" s="339">
        <f>+ACT_15!F14</f>
        <v>1.0439754318254597E-3</v>
      </c>
      <c r="C31" s="312">
        <f t="shared" ref="C31:C40" si="3">+C30+B31</f>
        <v>1.0439754318254597E-3</v>
      </c>
      <c r="D31" s="163">
        <f>+ACT_15!F14</f>
        <v>1.0439754318254597E-3</v>
      </c>
      <c r="E31" s="313">
        <f t="shared" ref="E31:E40" si="4">+D31+E30</f>
        <v>1.0439754318254597E-3</v>
      </c>
      <c r="F31" s="314">
        <f t="shared" si="0"/>
        <v>1</v>
      </c>
      <c r="G31" s="315">
        <f t="shared" si="1"/>
        <v>1</v>
      </c>
      <c r="H31" s="316">
        <f t="shared" si="2"/>
        <v>4.3498976326060822E-3</v>
      </c>
    </row>
    <row r="32" spans="1:8" ht="20.100000000000001" customHeight="1" x14ac:dyDescent="0.2">
      <c r="A32" s="515" t="s">
        <v>279</v>
      </c>
      <c r="B32" s="339">
        <f>+ACT_15!H15+ACT_15!H16</f>
        <v>1.2E-2</v>
      </c>
      <c r="C32" s="312">
        <f t="shared" si="3"/>
        <v>1.304397543182546E-2</v>
      </c>
      <c r="D32" s="163">
        <f>+ACT_15!F15+ACT_15!F16</f>
        <v>1.2E-2</v>
      </c>
      <c r="E32" s="313">
        <f t="shared" si="4"/>
        <v>1.304397543182546E-2</v>
      </c>
      <c r="F32" s="314">
        <f t="shared" si="0"/>
        <v>1</v>
      </c>
      <c r="G32" s="315">
        <f t="shared" si="1"/>
        <v>1</v>
      </c>
      <c r="H32" s="316">
        <f t="shared" si="2"/>
        <v>5.4349897632606087E-2</v>
      </c>
    </row>
    <row r="33" spans="1:8" ht="20.100000000000001" customHeight="1" x14ac:dyDescent="0.2">
      <c r="A33" s="515" t="s">
        <v>280</v>
      </c>
      <c r="B33" s="339">
        <v>0</v>
      </c>
      <c r="C33" s="312">
        <f t="shared" si="3"/>
        <v>1.304397543182546E-2</v>
      </c>
      <c r="D33" s="163">
        <v>0</v>
      </c>
      <c r="E33" s="313">
        <f t="shared" si="4"/>
        <v>1.304397543182546E-2</v>
      </c>
      <c r="F33" s="314">
        <f t="shared" si="0"/>
        <v>0</v>
      </c>
      <c r="G33" s="315">
        <f t="shared" si="1"/>
        <v>1</v>
      </c>
      <c r="H33" s="316">
        <f>+C33/$F$25</f>
        <v>5.4349897632606087E-2</v>
      </c>
    </row>
    <row r="34" spans="1:8" ht="20.100000000000001" customHeight="1" x14ac:dyDescent="0.2">
      <c r="A34" s="515" t="s">
        <v>281</v>
      </c>
      <c r="B34" s="339">
        <f>+ACT_15!H22+ACT_15!H28</f>
        <v>6.1609387494353338E-2</v>
      </c>
      <c r="C34" s="312">
        <f t="shared" si="3"/>
        <v>7.4653362926178801E-2</v>
      </c>
      <c r="D34" s="163">
        <f>+ACT_15!F22+ACT_15!F28</f>
        <v>6.1609387494353338E-2</v>
      </c>
      <c r="E34" s="313">
        <f t="shared" si="4"/>
        <v>7.4653362926178801E-2</v>
      </c>
      <c r="F34" s="314">
        <f t="shared" si="0"/>
        <v>1</v>
      </c>
      <c r="G34" s="315">
        <f t="shared" si="1"/>
        <v>1</v>
      </c>
      <c r="H34" s="316">
        <f t="shared" si="2"/>
        <v>0.31105567885907837</v>
      </c>
    </row>
    <row r="35" spans="1:8" ht="20.100000000000001" customHeight="1" x14ac:dyDescent="0.2">
      <c r="A35" s="515" t="s">
        <v>282</v>
      </c>
      <c r="B35" s="339">
        <f>+ACT_15!H27</f>
        <v>6.2503880703825765E-3</v>
      </c>
      <c r="C35" s="312">
        <f t="shared" si="3"/>
        <v>8.0903750996561372E-2</v>
      </c>
      <c r="D35" s="163">
        <f>+ACT_15!F27</f>
        <v>6.2503880703825765E-3</v>
      </c>
      <c r="E35" s="313">
        <f t="shared" si="4"/>
        <v>8.0903750996561372E-2</v>
      </c>
      <c r="F35" s="314">
        <f t="shared" si="0"/>
        <v>1</v>
      </c>
      <c r="G35" s="315">
        <f t="shared" si="1"/>
        <v>1</v>
      </c>
      <c r="H35" s="316">
        <f t="shared" si="2"/>
        <v>0.33709896248567239</v>
      </c>
    </row>
    <row r="36" spans="1:8" ht="20.100000000000001" customHeight="1" x14ac:dyDescent="0.2">
      <c r="A36" s="515" t="s">
        <v>283</v>
      </c>
      <c r="B36" s="339">
        <f>+ACT_15!H19+ACT_15!H20</f>
        <v>1.4896249003438635E-2</v>
      </c>
      <c r="C36" s="312">
        <f t="shared" si="3"/>
        <v>9.580000000000001E-2</v>
      </c>
      <c r="D36" s="163">
        <f>+ACT_15!F19+ACT_15!F20</f>
        <v>1.4896249003438635E-2</v>
      </c>
      <c r="E36" s="313">
        <f t="shared" si="4"/>
        <v>9.580000000000001E-2</v>
      </c>
      <c r="F36" s="314">
        <f t="shared" si="0"/>
        <v>1</v>
      </c>
      <c r="G36" s="315">
        <f t="shared" si="1"/>
        <v>1</v>
      </c>
      <c r="H36" s="316">
        <f t="shared" si="2"/>
        <v>0.39916666666666673</v>
      </c>
    </row>
    <row r="37" spans="1:8" ht="20.100000000000001" customHeight="1" x14ac:dyDescent="0.2">
      <c r="A37" s="515" t="s">
        <v>284</v>
      </c>
      <c r="B37" s="339">
        <v>0</v>
      </c>
      <c r="C37" s="312">
        <f t="shared" si="3"/>
        <v>9.580000000000001E-2</v>
      </c>
      <c r="D37" s="163">
        <f>+ACT_15!F17</f>
        <v>0.11581003132355498</v>
      </c>
      <c r="E37" s="313">
        <f t="shared" si="4"/>
        <v>0.21161003132355499</v>
      </c>
      <c r="F37" s="314">
        <f t="shared" si="0"/>
        <v>0</v>
      </c>
      <c r="G37" s="315">
        <f t="shared" si="1"/>
        <v>0.45271955871279246</v>
      </c>
      <c r="H37" s="316">
        <f t="shared" si="2"/>
        <v>0.39916666666666673</v>
      </c>
    </row>
    <row r="38" spans="1:8" ht="20.100000000000001" customHeight="1" x14ac:dyDescent="0.2">
      <c r="A38" s="515" t="s">
        <v>285</v>
      </c>
      <c r="B38" s="339">
        <v>0</v>
      </c>
      <c r="C38" s="312">
        <f t="shared" si="3"/>
        <v>9.580000000000001E-2</v>
      </c>
      <c r="D38" s="163">
        <f>+ACT_15!F21</f>
        <v>1.6425738944896899E-2</v>
      </c>
      <c r="E38" s="313">
        <f t="shared" si="4"/>
        <v>0.2280357702684519</v>
      </c>
      <c r="F38" s="314">
        <f t="shared" si="0"/>
        <v>0</v>
      </c>
      <c r="G38" s="315">
        <f t="shared" si="1"/>
        <v>0.42010952881304897</v>
      </c>
      <c r="H38" s="316">
        <f t="shared" si="2"/>
        <v>0.39916666666666673</v>
      </c>
    </row>
    <row r="39" spans="1:8" ht="20.100000000000001" customHeight="1" x14ac:dyDescent="0.2">
      <c r="A39" s="515" t="s">
        <v>286</v>
      </c>
      <c r="B39" s="339">
        <v>0.1158</v>
      </c>
      <c r="C39" s="312">
        <f t="shared" si="3"/>
        <v>0.21160000000000001</v>
      </c>
      <c r="D39" s="163">
        <v>0</v>
      </c>
      <c r="E39" s="313">
        <f t="shared" si="4"/>
        <v>0.2280357702684519</v>
      </c>
      <c r="F39" s="314">
        <f t="shared" si="0"/>
        <v>0.1158</v>
      </c>
      <c r="G39" s="315">
        <f t="shared" si="1"/>
        <v>0.92792459600042965</v>
      </c>
      <c r="H39" s="316">
        <f t="shared" si="2"/>
        <v>0.88166666666666671</v>
      </c>
    </row>
    <row r="40" spans="1:8" ht="20.100000000000001" customHeight="1" x14ac:dyDescent="0.2">
      <c r="A40" s="515" t="s">
        <v>287</v>
      </c>
      <c r="B40" s="339">
        <v>2.81E-2</v>
      </c>
      <c r="C40" s="312">
        <f t="shared" si="3"/>
        <v>0.23970000000000002</v>
      </c>
      <c r="D40" s="163">
        <f>+ACT_15!F18</f>
        <v>0.01</v>
      </c>
      <c r="E40" s="313">
        <f t="shared" si="4"/>
        <v>0.23803577026845191</v>
      </c>
      <c r="F40" s="314">
        <f t="shared" si="0"/>
        <v>2.81</v>
      </c>
      <c r="G40" s="315">
        <f t="shared" si="1"/>
        <v>1.0069915111063821</v>
      </c>
      <c r="H40" s="316">
        <f t="shared" si="2"/>
        <v>0.99875000000000014</v>
      </c>
    </row>
    <row r="41" spans="1:8" ht="65.25" customHeight="1" x14ac:dyDescent="0.2">
      <c r="A41" s="516" t="s">
        <v>288</v>
      </c>
      <c r="B41" s="602" t="s">
        <v>628</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69" customHeight="1" x14ac:dyDescent="0.2">
      <c r="A48" s="513" t="s">
        <v>290</v>
      </c>
      <c r="B48" s="604" t="s">
        <v>625</v>
      </c>
      <c r="C48" s="606"/>
      <c r="D48" s="606"/>
      <c r="E48" s="606"/>
      <c r="F48" s="606"/>
      <c r="G48" s="606"/>
      <c r="H48" s="606"/>
    </row>
    <row r="49" spans="1:8" ht="34.5" customHeight="1" x14ac:dyDescent="0.2">
      <c r="A49" s="513" t="s">
        <v>291</v>
      </c>
      <c r="B49" s="636" t="s">
        <v>636</v>
      </c>
      <c r="C49" s="605"/>
      <c r="D49" s="605"/>
      <c r="E49" s="605"/>
      <c r="F49" s="605"/>
      <c r="G49" s="605"/>
      <c r="H49" s="605"/>
    </row>
    <row r="50" spans="1:8" ht="55.5" customHeight="1" x14ac:dyDescent="0.2">
      <c r="A50" s="516" t="s">
        <v>292</v>
      </c>
      <c r="B50" s="604" t="s">
        <v>347</v>
      </c>
      <c r="C50" s="604"/>
      <c r="D50" s="604"/>
      <c r="E50" s="604"/>
      <c r="F50" s="604"/>
      <c r="G50" s="604"/>
      <c r="H50" s="604"/>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309"/>
      <c r="C53" s="585"/>
      <c r="D53" s="585"/>
      <c r="E53" s="585"/>
      <c r="F53" s="717"/>
      <c r="G53" s="717"/>
      <c r="H53" s="717"/>
    </row>
    <row r="54" spans="1:8" ht="30" customHeight="1" x14ac:dyDescent="0.2">
      <c r="A54" s="516" t="s">
        <v>298</v>
      </c>
      <c r="B54" s="718" t="s">
        <v>449</v>
      </c>
      <c r="C54" s="718"/>
      <c r="D54" s="612" t="s">
        <v>299</v>
      </c>
      <c r="E54" s="612"/>
      <c r="F54" s="718" t="s">
        <v>449</v>
      </c>
      <c r="G54" s="718"/>
      <c r="H54" s="718"/>
    </row>
    <row r="55" spans="1:8" ht="30" customHeight="1" x14ac:dyDescent="0.2">
      <c r="A55" s="516" t="s">
        <v>300</v>
      </c>
      <c r="B55" s="585" t="s">
        <v>566</v>
      </c>
      <c r="C55" s="585"/>
      <c r="D55" s="607" t="s">
        <v>301</v>
      </c>
      <c r="E55" s="607"/>
      <c r="F55" s="584" t="s">
        <v>450</v>
      </c>
      <c r="G55" s="584"/>
      <c r="H55" s="584"/>
    </row>
    <row r="56" spans="1:8" ht="30" customHeight="1" x14ac:dyDescent="0.2">
      <c r="A56" s="516" t="s">
        <v>302</v>
      </c>
      <c r="B56" s="585"/>
      <c r="C56" s="585"/>
      <c r="D56" s="583" t="s">
        <v>303</v>
      </c>
      <c r="E56" s="583"/>
      <c r="F56" s="585"/>
      <c r="G56" s="585"/>
      <c r="H56" s="585"/>
    </row>
    <row r="57" spans="1:8" ht="30" customHeight="1" x14ac:dyDescent="0.2">
      <c r="A57" s="516" t="s">
        <v>304</v>
      </c>
      <c r="B57" s="585"/>
      <c r="C57" s="585"/>
      <c r="D57" s="583"/>
      <c r="E57" s="583"/>
      <c r="F57" s="585"/>
      <c r="G57" s="585"/>
      <c r="H57" s="585"/>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5">
    <dataValidation type="list" allowBlank="1" showInputMessage="1" showErrorMessage="1" sqref="B9 H9">
      <formula1>#REF!</formula1>
    </dataValidation>
    <dataValidation type="list" allowBlank="1" showInputMessage="1" showErrorMessage="1" sqref="G15:H15">
      <formula1>#REF!</formula1>
    </dataValidation>
    <dataValidation type="list" allowBlank="1" showInputMessage="1" showErrorMessage="1" sqref="G14:H14">
      <formula1>#REF!</formula1>
    </dataValidation>
    <dataValidation type="list" allowBlank="1" showInputMessage="1" showErrorMessage="1" sqref="B26:D26">
      <formula1>#REF!</formula1>
    </dataValidation>
    <dataValidation type="list" allowBlank="1" showInputMessage="1" showErrorMessage="1" sqref="B12:H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16383"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'11'!#REF!</xm:f>
          </x14:formula1>
          <xm:sqref>B11:E11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M46"/>
  <sheetViews>
    <sheetView zoomScale="55" zoomScaleNormal="55" workbookViewId="0">
      <selection activeCell="I19" sqref="I19"/>
    </sheetView>
  </sheetViews>
  <sheetFormatPr baseColWidth="10" defaultColWidth="0" defaultRowHeight="30" customHeight="1" zeroHeight="1" x14ac:dyDescent="0.25"/>
  <cols>
    <col min="1" max="1" width="18.28515625" style="414" customWidth="1"/>
    <col min="2" max="2" width="34.5703125" style="406" customWidth="1"/>
    <col min="3" max="3" width="16.28515625" style="406" customWidth="1"/>
    <col min="4" max="4" width="9.5703125" style="406" customWidth="1"/>
    <col min="5" max="5" width="47" style="406" customWidth="1"/>
    <col min="6" max="7" width="16.140625" style="406" customWidth="1"/>
    <col min="8" max="8" width="16.28515625" style="406" customWidth="1"/>
    <col min="9" max="9" width="15.7109375" style="406" customWidth="1"/>
    <col min="10" max="10" width="80.7109375" style="406" customWidth="1"/>
    <col min="11" max="104" width="11.5703125" style="406" hidden="1" customWidth="1"/>
    <col min="105" max="105" width="11.42578125" style="406" hidden="1" customWidth="1"/>
    <col min="106" max="194" width="11.5703125" style="406" hidden="1" customWidth="1"/>
    <col min="195" max="195" width="1.42578125" style="406" hidden="1" customWidth="1"/>
    <col min="196" max="16384" width="11.42578125" style="406" hidden="1"/>
  </cols>
  <sheetData>
    <row r="1" spans="1:17" ht="30" customHeight="1" x14ac:dyDescent="0.25">
      <c r="A1" s="737"/>
      <c r="B1" s="740" t="s">
        <v>455</v>
      </c>
      <c r="C1" s="741"/>
      <c r="D1" s="741"/>
      <c r="E1" s="741"/>
      <c r="F1" s="741"/>
      <c r="G1" s="741"/>
      <c r="H1" s="741"/>
      <c r="I1" s="741"/>
      <c r="J1" s="742"/>
    </row>
    <row r="2" spans="1:17" ht="30" customHeight="1" x14ac:dyDescent="0.25">
      <c r="A2" s="738"/>
      <c r="B2" s="740" t="s">
        <v>139</v>
      </c>
      <c r="C2" s="741"/>
      <c r="D2" s="741"/>
      <c r="E2" s="741"/>
      <c r="F2" s="741"/>
      <c r="G2" s="741"/>
      <c r="H2" s="741"/>
      <c r="I2" s="741"/>
      <c r="J2" s="742"/>
    </row>
    <row r="3" spans="1:17" ht="30" customHeight="1" x14ac:dyDescent="0.25">
      <c r="A3" s="738"/>
      <c r="B3" s="740" t="s">
        <v>389</v>
      </c>
      <c r="C3" s="741"/>
      <c r="D3" s="741"/>
      <c r="E3" s="741"/>
      <c r="F3" s="741"/>
      <c r="G3" s="741"/>
      <c r="H3" s="741"/>
      <c r="I3" s="741"/>
      <c r="J3" s="742"/>
    </row>
    <row r="4" spans="1:17" ht="30" customHeight="1" x14ac:dyDescent="0.25">
      <c r="A4" s="739"/>
      <c r="B4" s="740" t="s">
        <v>452</v>
      </c>
      <c r="C4" s="741"/>
      <c r="D4" s="741"/>
      <c r="E4" s="741"/>
      <c r="F4" s="742"/>
      <c r="G4" s="743" t="s">
        <v>447</v>
      </c>
      <c r="H4" s="744"/>
      <c r="I4" s="744"/>
      <c r="J4" s="745"/>
    </row>
    <row r="5" spans="1:17" ht="30" customHeight="1" x14ac:dyDescent="0.25">
      <c r="A5" s="407"/>
      <c r="B5" s="320"/>
      <c r="C5" s="320"/>
      <c r="D5" s="320"/>
      <c r="E5" s="320"/>
      <c r="F5" s="320"/>
      <c r="G5" s="320"/>
      <c r="H5" s="320"/>
      <c r="I5" s="408"/>
      <c r="J5" s="409"/>
    </row>
    <row r="6" spans="1:17" ht="76.5" customHeight="1" x14ac:dyDescent="0.25">
      <c r="A6" s="301" t="s">
        <v>401</v>
      </c>
      <c r="B6" s="734" t="s">
        <v>320</v>
      </c>
      <c r="C6" s="735"/>
      <c r="D6" s="736"/>
      <c r="E6" s="300"/>
      <c r="F6" s="320"/>
      <c r="G6" s="320"/>
      <c r="H6" s="320"/>
      <c r="I6" s="408"/>
      <c r="J6" s="409"/>
    </row>
    <row r="7" spans="1:17" ht="30" customHeight="1" x14ac:dyDescent="0.25">
      <c r="A7" s="302" t="s">
        <v>0</v>
      </c>
      <c r="B7" s="734" t="s">
        <v>448</v>
      </c>
      <c r="C7" s="735"/>
      <c r="D7" s="736"/>
      <c r="E7" s="300"/>
      <c r="F7" s="320"/>
      <c r="G7" s="320"/>
      <c r="H7" s="320"/>
      <c r="I7" s="408"/>
      <c r="J7" s="409"/>
    </row>
    <row r="8" spans="1:17" ht="30" customHeight="1" x14ac:dyDescent="0.25">
      <c r="A8" s="302" t="s">
        <v>316</v>
      </c>
      <c r="B8" s="734" t="s">
        <v>442</v>
      </c>
      <c r="C8" s="735"/>
      <c r="D8" s="736"/>
      <c r="E8" s="398"/>
      <c r="F8" s="320"/>
      <c r="G8" s="320"/>
      <c r="H8" s="320"/>
      <c r="I8" s="408"/>
      <c r="J8" s="409"/>
    </row>
    <row r="9" spans="1:17" ht="30" customHeight="1" x14ac:dyDescent="0.25">
      <c r="A9" s="302" t="s">
        <v>194</v>
      </c>
      <c r="B9" s="734" t="s">
        <v>443</v>
      </c>
      <c r="C9" s="735"/>
      <c r="D9" s="736"/>
      <c r="E9" s="300"/>
      <c r="F9" s="320"/>
      <c r="G9" s="320"/>
      <c r="H9" s="320"/>
      <c r="I9" s="408"/>
      <c r="J9" s="409"/>
    </row>
    <row r="10" spans="1:17" ht="45.75" customHeight="1" x14ac:dyDescent="0.25">
      <c r="A10" s="302" t="s">
        <v>390</v>
      </c>
      <c r="B10" s="734" t="s">
        <v>394</v>
      </c>
      <c r="C10" s="735"/>
      <c r="D10" s="736"/>
      <c r="E10" s="300"/>
      <c r="F10" s="320"/>
      <c r="G10" s="320"/>
      <c r="H10" s="320"/>
      <c r="I10" s="408"/>
      <c r="J10" s="409"/>
    </row>
    <row r="11" spans="1:17" ht="30" customHeight="1" x14ac:dyDescent="0.25">
      <c r="A11" s="410"/>
      <c r="B11" s="409"/>
      <c r="C11" s="409"/>
      <c r="D11" s="409"/>
      <c r="E11" s="409"/>
      <c r="F11" s="409"/>
      <c r="G11" s="409"/>
      <c r="H11" s="409"/>
      <c r="I11" s="409"/>
      <c r="J11" s="409"/>
    </row>
    <row r="12" spans="1:17" ht="30" customHeight="1" x14ac:dyDescent="0.25">
      <c r="A12" s="416" t="s">
        <v>453</v>
      </c>
      <c r="B12" s="417"/>
      <c r="C12" s="417"/>
      <c r="D12" s="417"/>
      <c r="E12" s="417"/>
      <c r="F12" s="417"/>
      <c r="G12" s="418"/>
      <c r="H12" s="419" t="s">
        <v>312</v>
      </c>
      <c r="I12" s="420"/>
      <c r="J12" s="420"/>
    </row>
    <row r="13" spans="1:17" s="324" customFormat="1" ht="30" customHeight="1" x14ac:dyDescent="0.25">
      <c r="A13" s="322" t="s">
        <v>317</v>
      </c>
      <c r="B13" s="322" t="s">
        <v>313</v>
      </c>
      <c r="C13" s="322" t="s">
        <v>372</v>
      </c>
      <c r="D13" s="322" t="s">
        <v>314</v>
      </c>
      <c r="E13" s="322" t="s">
        <v>315</v>
      </c>
      <c r="F13" s="322" t="s">
        <v>373</v>
      </c>
      <c r="G13" s="322" t="s">
        <v>374</v>
      </c>
      <c r="H13" s="323" t="s">
        <v>375</v>
      </c>
      <c r="I13" s="323" t="s">
        <v>376</v>
      </c>
      <c r="J13" s="323" t="s">
        <v>377</v>
      </c>
    </row>
    <row r="14" spans="1:17" s="338" customFormat="1" ht="50.1" customHeight="1" x14ac:dyDescent="0.25">
      <c r="A14" s="703">
        <v>1</v>
      </c>
      <c r="B14" s="703" t="s">
        <v>369</v>
      </c>
      <c r="C14" s="731">
        <f>+H14+H15+H16</f>
        <v>1.304397543182546E-2</v>
      </c>
      <c r="D14" s="356">
        <v>1</v>
      </c>
      <c r="E14" s="453" t="s">
        <v>522</v>
      </c>
      <c r="F14" s="335">
        <v>1.0439754318254597E-3</v>
      </c>
      <c r="G14" s="173">
        <v>43533</v>
      </c>
      <c r="H14" s="411">
        <f>F14</f>
        <v>1.0439754318254597E-3</v>
      </c>
      <c r="I14" s="173">
        <v>43555</v>
      </c>
      <c r="J14" s="448" t="s">
        <v>560</v>
      </c>
      <c r="Q14" s="412"/>
    </row>
    <row r="15" spans="1:17" s="338" customFormat="1" ht="50.1" customHeight="1" x14ac:dyDescent="0.25">
      <c r="A15" s="704"/>
      <c r="B15" s="704"/>
      <c r="C15" s="732"/>
      <c r="D15" s="389">
        <v>2</v>
      </c>
      <c r="E15" s="453" t="s">
        <v>523</v>
      </c>
      <c r="F15" s="335">
        <v>8.6E-3</v>
      </c>
      <c r="G15" s="198">
        <v>43579</v>
      </c>
      <c r="H15" s="411">
        <f>F15</f>
        <v>8.6E-3</v>
      </c>
      <c r="I15" s="198">
        <v>43585</v>
      </c>
      <c r="J15" s="449" t="s">
        <v>542</v>
      </c>
      <c r="Q15" s="412"/>
    </row>
    <row r="16" spans="1:17" s="338" customFormat="1" ht="50.1" customHeight="1" x14ac:dyDescent="0.25">
      <c r="A16" s="705"/>
      <c r="B16" s="705"/>
      <c r="C16" s="733"/>
      <c r="D16" s="389">
        <v>3</v>
      </c>
      <c r="E16" s="453" t="s">
        <v>524</v>
      </c>
      <c r="F16" s="504">
        <v>3.3999999999999998E-3</v>
      </c>
      <c r="G16" s="198">
        <v>43579</v>
      </c>
      <c r="H16" s="413">
        <f>F16</f>
        <v>3.3999999999999998E-3</v>
      </c>
      <c r="I16" s="198">
        <v>43585</v>
      </c>
      <c r="J16" s="449" t="s">
        <v>543</v>
      </c>
      <c r="Q16" s="412"/>
    </row>
    <row r="17" spans="1:17" s="338" customFormat="1" ht="50.1" customHeight="1" x14ac:dyDescent="0.25">
      <c r="A17" s="703">
        <v>2</v>
      </c>
      <c r="B17" s="703" t="s">
        <v>445</v>
      </c>
      <c r="C17" s="731">
        <f>+H17+H18+H19+H20+H21+H22+H27</f>
        <v>0.16349179483662643</v>
      </c>
      <c r="D17" s="389">
        <v>1</v>
      </c>
      <c r="E17" s="337" t="s">
        <v>473</v>
      </c>
      <c r="F17" s="335">
        <v>0.11581003132355498</v>
      </c>
      <c r="G17" s="198">
        <v>43726</v>
      </c>
      <c r="H17" s="411">
        <v>0.11581003132355498</v>
      </c>
      <c r="I17" s="198">
        <v>43789</v>
      </c>
      <c r="J17" s="449" t="s">
        <v>598</v>
      </c>
      <c r="Q17" s="412"/>
    </row>
    <row r="18" spans="1:17" s="338" customFormat="1" ht="50.1" customHeight="1" x14ac:dyDescent="0.25">
      <c r="A18" s="704"/>
      <c r="B18" s="704"/>
      <c r="C18" s="732"/>
      <c r="D18" s="389">
        <v>2</v>
      </c>
      <c r="E18" s="337" t="s">
        <v>370</v>
      </c>
      <c r="F18" s="335">
        <v>0.01</v>
      </c>
      <c r="G18" s="198">
        <v>43830</v>
      </c>
      <c r="H18" s="335">
        <v>0.01</v>
      </c>
      <c r="I18" s="198">
        <v>43829</v>
      </c>
      <c r="J18" s="449" t="s">
        <v>604</v>
      </c>
      <c r="Q18" s="412"/>
    </row>
    <row r="19" spans="1:17" s="338" customFormat="1" ht="50.1" customHeight="1" x14ac:dyDescent="0.25">
      <c r="A19" s="704"/>
      <c r="B19" s="704"/>
      <c r="C19" s="732"/>
      <c r="D19" s="389">
        <v>3</v>
      </c>
      <c r="E19" s="337" t="s">
        <v>575</v>
      </c>
      <c r="F19" s="335">
        <v>1.1334723190039028E-2</v>
      </c>
      <c r="G19" s="198">
        <v>43708</v>
      </c>
      <c r="H19" s="411">
        <f>+F19</f>
        <v>1.1334723190039028E-2</v>
      </c>
      <c r="I19" s="198">
        <v>43708</v>
      </c>
      <c r="J19" s="460" t="s">
        <v>584</v>
      </c>
      <c r="Q19" s="412"/>
    </row>
    <row r="20" spans="1:17" s="338" customFormat="1" ht="50.1" customHeight="1" x14ac:dyDescent="0.25">
      <c r="A20" s="704"/>
      <c r="B20" s="704"/>
      <c r="C20" s="732"/>
      <c r="D20" s="389">
        <v>4</v>
      </c>
      <c r="E20" s="337" t="s">
        <v>576</v>
      </c>
      <c r="F20" s="335">
        <v>3.5615258133996079E-3</v>
      </c>
      <c r="G20" s="198">
        <v>43708</v>
      </c>
      <c r="H20" s="411">
        <f>+F20</f>
        <v>3.5615258133996079E-3</v>
      </c>
      <c r="I20" s="198">
        <v>43708</v>
      </c>
      <c r="J20" s="460" t="s">
        <v>585</v>
      </c>
      <c r="Q20" s="412"/>
    </row>
    <row r="21" spans="1:17" s="338" customFormat="1" ht="50.1" customHeight="1" x14ac:dyDescent="0.25">
      <c r="A21" s="704"/>
      <c r="B21" s="704"/>
      <c r="C21" s="732"/>
      <c r="D21" s="389">
        <v>5</v>
      </c>
      <c r="E21" s="337" t="s">
        <v>577</v>
      </c>
      <c r="F21" s="335">
        <v>1.6425738944896899E-2</v>
      </c>
      <c r="G21" s="198">
        <v>43769</v>
      </c>
      <c r="H21" s="411">
        <v>1.6425738944896899E-2</v>
      </c>
      <c r="I21" s="405">
        <v>43812</v>
      </c>
      <c r="J21" s="449" t="s">
        <v>605</v>
      </c>
      <c r="Q21" s="412"/>
    </row>
    <row r="22" spans="1:17" s="338" customFormat="1" ht="50.1" customHeight="1" x14ac:dyDescent="0.25">
      <c r="A22" s="704"/>
      <c r="B22" s="704"/>
      <c r="C22" s="732"/>
      <c r="D22" s="395">
        <v>6</v>
      </c>
      <c r="E22" s="337" t="s">
        <v>591</v>
      </c>
      <c r="F22" s="335">
        <v>1.0938749435333788E-4</v>
      </c>
      <c r="G22" s="459">
        <v>43617</v>
      </c>
      <c r="H22" s="411">
        <f>+F22</f>
        <v>1.0938749435333788E-4</v>
      </c>
      <c r="I22" s="459">
        <v>43617</v>
      </c>
      <c r="J22" s="428" t="s">
        <v>544</v>
      </c>
      <c r="Q22" s="412"/>
    </row>
    <row r="23" spans="1:17" s="338" customFormat="1" ht="50.1" customHeight="1" x14ac:dyDescent="0.25">
      <c r="A23" s="704"/>
      <c r="B23" s="704"/>
      <c r="C23" s="732"/>
      <c r="D23" s="494">
        <v>7</v>
      </c>
      <c r="E23" s="337" t="s">
        <v>631</v>
      </c>
      <c r="F23" s="335">
        <v>1.6999999999999999E-3</v>
      </c>
      <c r="G23" s="459">
        <v>43815</v>
      </c>
      <c r="H23" s="335">
        <v>1.6999999999999999E-3</v>
      </c>
      <c r="I23" s="459">
        <v>43829</v>
      </c>
      <c r="J23" s="428" t="s">
        <v>635</v>
      </c>
      <c r="Q23" s="412"/>
    </row>
    <row r="24" spans="1:17" s="338" customFormat="1" ht="50.1" customHeight="1" x14ac:dyDescent="0.25">
      <c r="A24" s="704"/>
      <c r="B24" s="704"/>
      <c r="C24" s="732"/>
      <c r="D24" s="494">
        <v>8</v>
      </c>
      <c r="E24" s="337" t="s">
        <v>632</v>
      </c>
      <c r="F24" s="504">
        <v>1E-4</v>
      </c>
      <c r="G24" s="459">
        <v>43815</v>
      </c>
      <c r="H24" s="411"/>
      <c r="I24" s="459"/>
      <c r="J24" s="428" t="s">
        <v>637</v>
      </c>
      <c r="Q24" s="412"/>
    </row>
    <row r="25" spans="1:17" s="338" customFormat="1" ht="50.1" customHeight="1" x14ac:dyDescent="0.25">
      <c r="A25" s="704"/>
      <c r="B25" s="704"/>
      <c r="C25" s="732"/>
      <c r="D25" s="494">
        <v>9</v>
      </c>
      <c r="E25" s="337" t="s">
        <v>633</v>
      </c>
      <c r="F25" s="504">
        <v>1E-4</v>
      </c>
      <c r="G25" s="459">
        <v>43815</v>
      </c>
      <c r="H25" s="411"/>
      <c r="I25" s="459"/>
      <c r="J25" s="428" t="s">
        <v>637</v>
      </c>
      <c r="Q25" s="412"/>
    </row>
    <row r="26" spans="1:17" s="338" customFormat="1" ht="50.1" customHeight="1" x14ac:dyDescent="0.25">
      <c r="A26" s="704"/>
      <c r="B26" s="704"/>
      <c r="C26" s="732"/>
      <c r="D26" s="494">
        <v>10</v>
      </c>
      <c r="E26" s="337" t="s">
        <v>634</v>
      </c>
      <c r="F26" s="504">
        <v>1E-4</v>
      </c>
      <c r="G26" s="459">
        <v>43815</v>
      </c>
      <c r="H26" s="411"/>
      <c r="I26" s="459"/>
      <c r="J26" s="428" t="s">
        <v>637</v>
      </c>
      <c r="Q26" s="412"/>
    </row>
    <row r="27" spans="1:17" s="338" customFormat="1" ht="50.1" customHeight="1" x14ac:dyDescent="0.25">
      <c r="A27" s="705"/>
      <c r="B27" s="705"/>
      <c r="C27" s="733"/>
      <c r="D27" s="395">
        <v>11</v>
      </c>
      <c r="E27" s="337" t="s">
        <v>592</v>
      </c>
      <c r="F27" s="499">
        <v>6.2503880703825765E-3</v>
      </c>
      <c r="G27" s="173">
        <v>43647</v>
      </c>
      <c r="H27" s="335">
        <f>+F27</f>
        <v>6.2503880703825765E-3</v>
      </c>
      <c r="I27" s="173">
        <v>43647</v>
      </c>
      <c r="J27" s="471" t="s">
        <v>599</v>
      </c>
      <c r="Q27" s="412"/>
    </row>
    <row r="28" spans="1:17" s="338" customFormat="1" ht="50.1" customHeight="1" x14ac:dyDescent="0.25">
      <c r="A28" s="390">
        <v>3</v>
      </c>
      <c r="B28" s="392" t="s">
        <v>436</v>
      </c>
      <c r="C28" s="391">
        <f>H28</f>
        <v>6.1499999999999999E-2</v>
      </c>
      <c r="D28" s="389">
        <v>1</v>
      </c>
      <c r="E28" s="337" t="s">
        <v>474</v>
      </c>
      <c r="F28" s="335">
        <v>6.1499999999999999E-2</v>
      </c>
      <c r="G28" s="198">
        <v>43640</v>
      </c>
      <c r="H28" s="411">
        <f>F28</f>
        <v>6.1499999999999999E-2</v>
      </c>
      <c r="I28" s="198">
        <v>43646</v>
      </c>
      <c r="J28" s="460" t="s">
        <v>545</v>
      </c>
    </row>
    <row r="29" spans="1:17" ht="30" customHeight="1" x14ac:dyDescent="0.25">
      <c r="A29" s="421" t="s">
        <v>378</v>
      </c>
      <c r="B29" s="422"/>
      <c r="C29" s="330">
        <f>SUM(C14:C28)</f>
        <v>0.23803577026845188</v>
      </c>
      <c r="D29" s="512" t="s">
        <v>119</v>
      </c>
      <c r="E29" s="423"/>
      <c r="F29" s="330">
        <f>SUBTOTAL(9,F14:F28)</f>
        <v>0.24003577026845188</v>
      </c>
      <c r="G29" s="331"/>
      <c r="H29" s="332">
        <f>SUBTOTAL(9,H14:H28)</f>
        <v>0.23973577026845191</v>
      </c>
      <c r="I29" s="467"/>
      <c r="J29" s="333"/>
    </row>
    <row r="30" spans="1:17" ht="30" hidden="1" customHeight="1" x14ac:dyDescent="0.25"/>
    <row r="31" spans="1:17" ht="30" hidden="1" customHeight="1" x14ac:dyDescent="0.25">
      <c r="G31" s="415"/>
    </row>
    <row r="32" spans="1:17" ht="30" hidden="1" customHeight="1" x14ac:dyDescent="0.25">
      <c r="G32" s="415"/>
    </row>
    <row r="33" spans="7:7" ht="30" hidden="1" customHeight="1" x14ac:dyDescent="0.25">
      <c r="G33" s="415"/>
    </row>
    <row r="34" spans="7:7" ht="30" hidden="1" customHeight="1" x14ac:dyDescent="0.25">
      <c r="G34" s="415"/>
    </row>
    <row r="35" spans="7:7" ht="30" hidden="1" customHeight="1" x14ac:dyDescent="0.25">
      <c r="G35" s="415"/>
    </row>
    <row r="36" spans="7:7" ht="30" hidden="1" customHeight="1" x14ac:dyDescent="0.25">
      <c r="G36" s="415"/>
    </row>
    <row r="37" spans="7:7" ht="30" hidden="1" customHeight="1" x14ac:dyDescent="0.25">
      <c r="G37" s="415"/>
    </row>
    <row r="38" spans="7:7" ht="30" hidden="1" customHeight="1" x14ac:dyDescent="0.25">
      <c r="G38" s="415"/>
    </row>
    <row r="39" spans="7:7" ht="30" hidden="1" customHeight="1" x14ac:dyDescent="0.25">
      <c r="G39" s="415"/>
    </row>
    <row r="40" spans="7:7" ht="30" hidden="1" customHeight="1" x14ac:dyDescent="0.25">
      <c r="G40" s="415"/>
    </row>
    <row r="41" spans="7:7" ht="30" hidden="1" customHeight="1" x14ac:dyDescent="0.25"/>
    <row r="42" spans="7:7" ht="30" hidden="1" customHeight="1" x14ac:dyDescent="0.25"/>
    <row r="43" spans="7:7" ht="30" hidden="1" customHeight="1" x14ac:dyDescent="0.25"/>
    <row r="44" spans="7:7" ht="30" hidden="1" customHeight="1" x14ac:dyDescent="0.25"/>
    <row r="45" spans="7:7" ht="30" hidden="1" customHeight="1" x14ac:dyDescent="0.25"/>
    <row r="46" spans="7:7" ht="30" hidden="1" customHeight="1" x14ac:dyDescent="0.25"/>
  </sheetData>
  <sheetProtection autoFilter="0" pivotTables="0"/>
  <autoFilter ref="A13:GM28"/>
  <mergeCells count="17">
    <mergeCell ref="A1:A4"/>
    <mergeCell ref="B1:J1"/>
    <mergeCell ref="B2:J2"/>
    <mergeCell ref="B3:J3"/>
    <mergeCell ref="B4:F4"/>
    <mergeCell ref="G4:J4"/>
    <mergeCell ref="B6:D6"/>
    <mergeCell ref="B7:D7"/>
    <mergeCell ref="B8:D8"/>
    <mergeCell ref="B9:D9"/>
    <mergeCell ref="B10:D10"/>
    <mergeCell ref="A14:A16"/>
    <mergeCell ref="B14:B16"/>
    <mergeCell ref="C14:C16"/>
    <mergeCell ref="A17:A27"/>
    <mergeCell ref="B17:B27"/>
    <mergeCell ref="C17:C2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H57"/>
  <sheetViews>
    <sheetView view="pageLayout" topLeftCell="A21" zoomScale="70" zoomScaleNormal="40" zoomScalePageLayoutView="70" workbookViewId="0">
      <selection activeCell="G29" sqref="G29"/>
    </sheetView>
  </sheetViews>
  <sheetFormatPr baseColWidth="10" defaultColWidth="11.42578125" defaultRowHeight="30" customHeight="1"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16</v>
      </c>
      <c r="C8" s="583" t="s">
        <v>439</v>
      </c>
      <c r="D8" s="583"/>
      <c r="E8" s="714" t="s">
        <v>348</v>
      </c>
      <c r="F8" s="714"/>
      <c r="G8" s="714"/>
      <c r="H8" s="714"/>
    </row>
    <row r="9" spans="1:8" ht="30" customHeight="1" x14ac:dyDescent="0.2">
      <c r="A9" s="513" t="s">
        <v>227</v>
      </c>
      <c r="B9" s="518" t="s">
        <v>240</v>
      </c>
      <c r="C9" s="583" t="s">
        <v>228</v>
      </c>
      <c r="D9" s="583"/>
      <c r="E9" s="584" t="s">
        <v>448</v>
      </c>
      <c r="F9" s="584"/>
      <c r="G9" s="305" t="s">
        <v>229</v>
      </c>
      <c r="H9" s="306" t="s">
        <v>240</v>
      </c>
    </row>
    <row r="10" spans="1:8" ht="30" customHeight="1" x14ac:dyDescent="0.2">
      <c r="A10" s="513" t="s">
        <v>230</v>
      </c>
      <c r="B10" s="586" t="s">
        <v>322</v>
      </c>
      <c r="C10" s="586"/>
      <c r="D10" s="586"/>
      <c r="E10" s="586"/>
      <c r="F10" s="305" t="s">
        <v>231</v>
      </c>
      <c r="G10" s="587">
        <v>967</v>
      </c>
      <c r="H10" s="587"/>
    </row>
    <row r="11" spans="1:8" ht="30" customHeight="1" x14ac:dyDescent="0.2">
      <c r="A11" s="513" t="s">
        <v>233</v>
      </c>
      <c r="B11" s="588" t="s">
        <v>464</v>
      </c>
      <c r="C11" s="588"/>
      <c r="D11" s="588"/>
      <c r="E11" s="588"/>
      <c r="F11" s="305" t="s">
        <v>234</v>
      </c>
      <c r="G11" s="589" t="s">
        <v>461</v>
      </c>
      <c r="H11" s="589"/>
    </row>
    <row r="12" spans="1:8" ht="30" customHeight="1" x14ac:dyDescent="0.2">
      <c r="A12" s="513" t="s">
        <v>235</v>
      </c>
      <c r="B12" s="590" t="s">
        <v>256</v>
      </c>
      <c r="C12" s="590"/>
      <c r="D12" s="590"/>
      <c r="E12" s="590"/>
      <c r="F12" s="590"/>
      <c r="G12" s="590"/>
      <c r="H12" s="590"/>
    </row>
    <row r="13" spans="1:8" ht="30" customHeight="1" x14ac:dyDescent="0.2">
      <c r="A13" s="513" t="s">
        <v>236</v>
      </c>
      <c r="B13" s="591" t="s">
        <v>323</v>
      </c>
      <c r="C13" s="591"/>
      <c r="D13" s="591"/>
      <c r="E13" s="591"/>
      <c r="F13" s="591"/>
      <c r="G13" s="591"/>
      <c r="H13" s="591"/>
    </row>
    <row r="14" spans="1:8" ht="30" customHeight="1" x14ac:dyDescent="0.2">
      <c r="A14" s="513" t="s">
        <v>238</v>
      </c>
      <c r="B14" s="584" t="s">
        <v>433</v>
      </c>
      <c r="C14" s="584"/>
      <c r="D14" s="584"/>
      <c r="E14" s="584"/>
      <c r="F14" s="305" t="s">
        <v>239</v>
      </c>
      <c r="G14" s="592" t="s">
        <v>251</v>
      </c>
      <c r="H14" s="592"/>
    </row>
    <row r="15" spans="1:8" ht="30" customHeight="1" x14ac:dyDescent="0.2">
      <c r="A15" s="513" t="s">
        <v>241</v>
      </c>
      <c r="B15" s="631" t="s">
        <v>444</v>
      </c>
      <c r="C15" s="631"/>
      <c r="D15" s="631"/>
      <c r="E15" s="631"/>
      <c r="F15" s="305" t="s">
        <v>242</v>
      </c>
      <c r="G15" s="592" t="s">
        <v>232</v>
      </c>
      <c r="H15" s="592"/>
    </row>
    <row r="16" spans="1:8" ht="30" customHeight="1" x14ac:dyDescent="0.2">
      <c r="A16" s="513" t="s">
        <v>243</v>
      </c>
      <c r="B16" s="584" t="s">
        <v>349</v>
      </c>
      <c r="C16" s="584"/>
      <c r="D16" s="584"/>
      <c r="E16" s="584"/>
      <c r="F16" s="584"/>
      <c r="G16" s="584"/>
      <c r="H16" s="584"/>
    </row>
    <row r="17" spans="1:8" ht="30" customHeight="1" x14ac:dyDescent="0.2">
      <c r="A17" s="513" t="s">
        <v>246</v>
      </c>
      <c r="B17" s="584" t="s">
        <v>335</v>
      </c>
      <c r="C17" s="584"/>
      <c r="D17" s="584"/>
      <c r="E17" s="584"/>
      <c r="F17" s="584"/>
      <c r="G17" s="584"/>
      <c r="H17" s="584"/>
    </row>
    <row r="18" spans="1:8" ht="30" customHeight="1" x14ac:dyDescent="0.2">
      <c r="A18" s="513" t="s">
        <v>248</v>
      </c>
      <c r="B18" s="590" t="s">
        <v>350</v>
      </c>
      <c r="C18" s="590"/>
      <c r="D18" s="590"/>
      <c r="E18" s="590"/>
      <c r="F18" s="590"/>
      <c r="G18" s="590"/>
      <c r="H18" s="590"/>
    </row>
    <row r="19" spans="1:8" ht="30" customHeight="1" x14ac:dyDescent="0.2">
      <c r="A19" s="513" t="s">
        <v>250</v>
      </c>
      <c r="B19" s="591" t="s">
        <v>307</v>
      </c>
      <c r="C19" s="591"/>
      <c r="D19" s="591"/>
      <c r="E19" s="591"/>
      <c r="F19" s="591"/>
      <c r="G19" s="591"/>
      <c r="H19" s="591"/>
    </row>
    <row r="20" spans="1:8" ht="30" customHeight="1" x14ac:dyDescent="0.2">
      <c r="A20" s="583" t="s">
        <v>253</v>
      </c>
      <c r="B20" s="595" t="s">
        <v>254</v>
      </c>
      <c r="C20" s="595"/>
      <c r="D20" s="595"/>
      <c r="E20" s="596" t="s">
        <v>255</v>
      </c>
      <c r="F20" s="596"/>
      <c r="G20" s="596"/>
      <c r="H20" s="596"/>
    </row>
    <row r="21" spans="1:8" ht="30" customHeight="1" x14ac:dyDescent="0.2">
      <c r="A21" s="583"/>
      <c r="B21" s="746" t="s">
        <v>352</v>
      </c>
      <c r="C21" s="746"/>
      <c r="D21" s="746"/>
      <c r="E21" s="590" t="s">
        <v>353</v>
      </c>
      <c r="F21" s="590"/>
      <c r="G21" s="590"/>
      <c r="H21" s="590"/>
    </row>
    <row r="22" spans="1:8" ht="30" customHeight="1" x14ac:dyDescent="0.2">
      <c r="A22" s="513" t="s">
        <v>257</v>
      </c>
      <c r="B22" s="747" t="s">
        <v>351</v>
      </c>
      <c r="C22" s="747"/>
      <c r="D22" s="747"/>
      <c r="E22" s="591" t="s">
        <v>351</v>
      </c>
      <c r="F22" s="591"/>
      <c r="G22" s="591"/>
      <c r="H22" s="591"/>
    </row>
    <row r="23" spans="1:8" ht="30" customHeight="1" x14ac:dyDescent="0.2">
      <c r="A23" s="513" t="s">
        <v>259</v>
      </c>
      <c r="B23" s="746" t="s">
        <v>354</v>
      </c>
      <c r="C23" s="746"/>
      <c r="D23" s="746"/>
      <c r="E23" s="590" t="s">
        <v>355</v>
      </c>
      <c r="F23" s="590"/>
      <c r="G23" s="590"/>
      <c r="H23" s="590"/>
    </row>
    <row r="24" spans="1:8" ht="30" customHeight="1" x14ac:dyDescent="0.2">
      <c r="A24" s="513" t="s">
        <v>261</v>
      </c>
      <c r="B24" s="632">
        <v>43466</v>
      </c>
      <c r="C24" s="584"/>
      <c r="D24" s="584"/>
      <c r="E24" s="305" t="s">
        <v>262</v>
      </c>
      <c r="F24" s="590">
        <f>+'Sección 2. Metas - Presupuesto'!H22</f>
        <v>0.2</v>
      </c>
      <c r="G24" s="590"/>
      <c r="H24" s="590"/>
    </row>
    <row r="25" spans="1:8" ht="30" customHeight="1" x14ac:dyDescent="0.2">
      <c r="A25" s="513" t="s">
        <v>263</v>
      </c>
      <c r="B25" s="632">
        <v>43830</v>
      </c>
      <c r="C25" s="584"/>
      <c r="D25" s="584"/>
      <c r="E25" s="305" t="s">
        <v>264</v>
      </c>
      <c r="F25" s="748">
        <f>+'Sección 2. Metas - Presupuesto'!I22</f>
        <v>0.24</v>
      </c>
      <c r="G25" s="748"/>
      <c r="H25" s="748"/>
    </row>
    <row r="26" spans="1:8" ht="30" customHeight="1" x14ac:dyDescent="0.2">
      <c r="A26" s="513" t="s">
        <v>265</v>
      </c>
      <c r="B26" s="592" t="s">
        <v>244</v>
      </c>
      <c r="C26" s="592"/>
      <c r="D26" s="592"/>
      <c r="E26" s="307" t="s">
        <v>266</v>
      </c>
      <c r="F26" s="635" t="s">
        <v>155</v>
      </c>
      <c r="G26" s="635"/>
      <c r="H26" s="635"/>
    </row>
    <row r="27" spans="1:8" ht="30" customHeight="1" x14ac:dyDescent="0.2">
      <c r="A27" s="582" t="s">
        <v>267</v>
      </c>
      <c r="B27" s="582"/>
      <c r="C27" s="582"/>
      <c r="D27" s="582"/>
      <c r="E27" s="582"/>
      <c r="F27" s="582"/>
      <c r="G27" s="582"/>
      <c r="H27" s="582"/>
    </row>
    <row r="28" spans="1:8" ht="30"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350">
        <v>0</v>
      </c>
      <c r="C29" s="344">
        <f>+B29</f>
        <v>0</v>
      </c>
      <c r="D29" s="220">
        <v>0</v>
      </c>
      <c r="E29" s="345">
        <f>+D29</f>
        <v>0</v>
      </c>
      <c r="F29" s="346">
        <f>IFERROR(+B29/D29,B29)</f>
        <v>0</v>
      </c>
      <c r="G29" s="347">
        <f>IFERROR(+C29/E29,)</f>
        <v>0</v>
      </c>
      <c r="H29" s="348">
        <f>+C29/$F$25</f>
        <v>0</v>
      </c>
    </row>
    <row r="30" spans="1:8" ht="20.100000000000001" customHeight="1" x14ac:dyDescent="0.2">
      <c r="A30" s="515" t="s">
        <v>277</v>
      </c>
      <c r="B30" s="350">
        <v>0</v>
      </c>
      <c r="C30" s="344">
        <f>+C29+B30</f>
        <v>0</v>
      </c>
      <c r="D30" s="220">
        <v>0</v>
      </c>
      <c r="E30" s="345">
        <f>+D30+E29</f>
        <v>0</v>
      </c>
      <c r="F30" s="346">
        <f t="shared" ref="F30:F40" si="0">IFERROR(+B30/D30,B30)</f>
        <v>0</v>
      </c>
      <c r="G30" s="347">
        <f t="shared" ref="G30:G40" si="1">IFERROR(+C30/E30,)</f>
        <v>0</v>
      </c>
      <c r="H30" s="348">
        <f t="shared" ref="H30:H40" si="2">+C30/$F$25</f>
        <v>0</v>
      </c>
    </row>
    <row r="31" spans="1:8" ht="20.100000000000001" customHeight="1" x14ac:dyDescent="0.2">
      <c r="A31" s="515" t="s">
        <v>278</v>
      </c>
      <c r="B31" s="350">
        <v>0</v>
      </c>
      <c r="C31" s="344">
        <f t="shared" ref="C31:C40" si="3">+C30+B31</f>
        <v>0</v>
      </c>
      <c r="D31" s="220">
        <v>0</v>
      </c>
      <c r="E31" s="345">
        <f t="shared" ref="E31:E40" si="4">+D31+E30</f>
        <v>0</v>
      </c>
      <c r="F31" s="346">
        <f t="shared" si="0"/>
        <v>0</v>
      </c>
      <c r="G31" s="347">
        <f t="shared" si="1"/>
        <v>0</v>
      </c>
      <c r="H31" s="348">
        <f t="shared" si="2"/>
        <v>0</v>
      </c>
    </row>
    <row r="32" spans="1:8" ht="20.100000000000001" customHeight="1" x14ac:dyDescent="0.2">
      <c r="A32" s="515" t="s">
        <v>279</v>
      </c>
      <c r="B32" s="350">
        <v>0</v>
      </c>
      <c r="C32" s="344">
        <f t="shared" si="3"/>
        <v>0</v>
      </c>
      <c r="D32" s="220">
        <v>0</v>
      </c>
      <c r="E32" s="345">
        <f t="shared" si="4"/>
        <v>0</v>
      </c>
      <c r="F32" s="346">
        <f t="shared" si="0"/>
        <v>0</v>
      </c>
      <c r="G32" s="347">
        <f t="shared" si="1"/>
        <v>0</v>
      </c>
      <c r="H32" s="348">
        <f t="shared" si="2"/>
        <v>0</v>
      </c>
    </row>
    <row r="33" spans="1:8" ht="20.100000000000001" customHeight="1" x14ac:dyDescent="0.2">
      <c r="A33" s="515" t="s">
        <v>280</v>
      </c>
      <c r="B33" s="350">
        <v>0</v>
      </c>
      <c r="C33" s="344">
        <f t="shared" si="3"/>
        <v>0</v>
      </c>
      <c r="D33" s="220">
        <v>0</v>
      </c>
      <c r="E33" s="345">
        <f t="shared" si="4"/>
        <v>0</v>
      </c>
      <c r="F33" s="346">
        <f t="shared" si="0"/>
        <v>0</v>
      </c>
      <c r="G33" s="347">
        <f t="shared" si="1"/>
        <v>0</v>
      </c>
      <c r="H33" s="348">
        <f t="shared" si="2"/>
        <v>0</v>
      </c>
    </row>
    <row r="34" spans="1:8" ht="20.100000000000001" customHeight="1" x14ac:dyDescent="0.2">
      <c r="A34" s="515" t="s">
        <v>281</v>
      </c>
      <c r="B34" s="350">
        <v>0</v>
      </c>
      <c r="C34" s="344">
        <f t="shared" si="3"/>
        <v>0</v>
      </c>
      <c r="D34" s="220">
        <v>0</v>
      </c>
      <c r="E34" s="345">
        <f t="shared" si="4"/>
        <v>0</v>
      </c>
      <c r="F34" s="346">
        <f t="shared" si="0"/>
        <v>0</v>
      </c>
      <c r="G34" s="347">
        <f t="shared" si="1"/>
        <v>0</v>
      </c>
      <c r="H34" s="348">
        <f t="shared" si="2"/>
        <v>0</v>
      </c>
    </row>
    <row r="35" spans="1:8" ht="20.100000000000001" customHeight="1" x14ac:dyDescent="0.2">
      <c r="A35" s="515" t="s">
        <v>282</v>
      </c>
      <c r="B35" s="350">
        <v>0</v>
      </c>
      <c r="C35" s="344">
        <f t="shared" si="3"/>
        <v>0</v>
      </c>
      <c r="D35" s="220">
        <v>0</v>
      </c>
      <c r="E35" s="345">
        <f t="shared" si="4"/>
        <v>0</v>
      </c>
      <c r="F35" s="346">
        <f t="shared" si="0"/>
        <v>0</v>
      </c>
      <c r="G35" s="347">
        <f t="shared" si="1"/>
        <v>0</v>
      </c>
      <c r="H35" s="348">
        <f t="shared" si="2"/>
        <v>0</v>
      </c>
    </row>
    <row r="36" spans="1:8" ht="20.100000000000001" customHeight="1" x14ac:dyDescent="0.2">
      <c r="A36" s="515" t="s">
        <v>283</v>
      </c>
      <c r="B36" s="350">
        <v>0</v>
      </c>
      <c r="C36" s="344">
        <f t="shared" si="3"/>
        <v>0</v>
      </c>
      <c r="D36" s="220">
        <f>+ACT_16!F14</f>
        <v>1.4</v>
      </c>
      <c r="E36" s="345">
        <f t="shared" si="4"/>
        <v>1.4</v>
      </c>
      <c r="F36" s="346">
        <f t="shared" si="0"/>
        <v>0</v>
      </c>
      <c r="G36" s="347">
        <f t="shared" si="1"/>
        <v>0</v>
      </c>
      <c r="H36" s="348">
        <f t="shared" si="2"/>
        <v>0</v>
      </c>
    </row>
    <row r="37" spans="1:8" ht="20.100000000000001" customHeight="1" x14ac:dyDescent="0.2">
      <c r="A37" s="515" t="s">
        <v>284</v>
      </c>
      <c r="B37" s="350">
        <v>1.4</v>
      </c>
      <c r="C37" s="344">
        <f t="shared" si="3"/>
        <v>1.4</v>
      </c>
      <c r="D37" s="220">
        <v>0</v>
      </c>
      <c r="E37" s="345">
        <f t="shared" si="4"/>
        <v>1.4</v>
      </c>
      <c r="F37" s="346">
        <f t="shared" si="0"/>
        <v>1.4</v>
      </c>
      <c r="G37" s="347">
        <f t="shared" si="1"/>
        <v>1</v>
      </c>
      <c r="H37" s="348">
        <f t="shared" si="2"/>
        <v>5.833333333333333</v>
      </c>
    </row>
    <row r="38" spans="1:8" ht="20.100000000000001" customHeight="1" x14ac:dyDescent="0.2">
      <c r="A38" s="515" t="s">
        <v>285</v>
      </c>
      <c r="B38" s="350">
        <v>0</v>
      </c>
      <c r="C38" s="344">
        <f t="shared" si="3"/>
        <v>1.4</v>
      </c>
      <c r="D38" s="220">
        <v>0</v>
      </c>
      <c r="E38" s="345">
        <f t="shared" si="4"/>
        <v>1.4</v>
      </c>
      <c r="F38" s="346">
        <f t="shared" si="0"/>
        <v>0</v>
      </c>
      <c r="G38" s="347">
        <f t="shared" si="1"/>
        <v>1</v>
      </c>
      <c r="H38" s="348">
        <f t="shared" si="2"/>
        <v>5.833333333333333</v>
      </c>
    </row>
    <row r="39" spans="1:8" ht="20.100000000000001" customHeight="1" x14ac:dyDescent="0.2">
      <c r="A39" s="515" t="s">
        <v>286</v>
      </c>
      <c r="B39" s="350">
        <v>0</v>
      </c>
      <c r="C39" s="344">
        <f t="shared" si="3"/>
        <v>1.4</v>
      </c>
      <c r="D39" s="220">
        <v>0</v>
      </c>
      <c r="E39" s="345">
        <f t="shared" si="4"/>
        <v>1.4</v>
      </c>
      <c r="F39" s="346">
        <f t="shared" si="0"/>
        <v>0</v>
      </c>
      <c r="G39" s="347">
        <f t="shared" si="1"/>
        <v>1</v>
      </c>
      <c r="H39" s="348">
        <f t="shared" si="2"/>
        <v>5.833333333333333</v>
      </c>
    </row>
    <row r="40" spans="1:8" ht="20.100000000000001" customHeight="1" x14ac:dyDescent="0.2">
      <c r="A40" s="515" t="s">
        <v>287</v>
      </c>
      <c r="B40" s="350">
        <v>0.6</v>
      </c>
      <c r="C40" s="349">
        <f t="shared" si="3"/>
        <v>2</v>
      </c>
      <c r="D40" s="220">
        <f>+ACT_16!F15</f>
        <v>0.6</v>
      </c>
      <c r="E40" s="345">
        <f t="shared" si="4"/>
        <v>2</v>
      </c>
      <c r="F40" s="346">
        <f t="shared" si="0"/>
        <v>1</v>
      </c>
      <c r="G40" s="347">
        <f t="shared" si="1"/>
        <v>1</v>
      </c>
      <c r="H40" s="348">
        <f t="shared" si="2"/>
        <v>8.3333333333333339</v>
      </c>
    </row>
    <row r="41" spans="1:8" ht="49.5" customHeight="1" x14ac:dyDescent="0.2">
      <c r="A41" s="516" t="s">
        <v>288</v>
      </c>
      <c r="B41" s="602" t="s">
        <v>606</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84" customHeight="1" x14ac:dyDescent="0.2">
      <c r="A48" s="513" t="s">
        <v>290</v>
      </c>
      <c r="B48" s="636" t="s">
        <v>626</v>
      </c>
      <c r="C48" s="605"/>
      <c r="D48" s="605"/>
      <c r="E48" s="605"/>
      <c r="F48" s="605"/>
      <c r="G48" s="605"/>
      <c r="H48" s="605"/>
    </row>
    <row r="49" spans="1:8" ht="30" customHeight="1" x14ac:dyDescent="0.2">
      <c r="A49" s="513" t="s">
        <v>291</v>
      </c>
      <c r="B49" s="605" t="s">
        <v>564</v>
      </c>
      <c r="C49" s="605"/>
      <c r="D49" s="605"/>
      <c r="E49" s="605"/>
      <c r="F49" s="605"/>
      <c r="G49" s="605"/>
      <c r="H49" s="605"/>
    </row>
    <row r="50" spans="1:8" ht="64.5" customHeight="1" x14ac:dyDescent="0.2">
      <c r="A50" s="516" t="s">
        <v>292</v>
      </c>
      <c r="B50" s="749" t="s">
        <v>565</v>
      </c>
      <c r="C50" s="750"/>
      <c r="D50" s="750"/>
      <c r="E50" s="750"/>
      <c r="F50" s="750"/>
      <c r="G50" s="750"/>
      <c r="H50" s="750"/>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155"/>
      <c r="C53" s="609"/>
      <c r="D53" s="609"/>
      <c r="E53" s="609"/>
      <c r="F53" s="610"/>
      <c r="G53" s="610"/>
      <c r="H53" s="610"/>
    </row>
    <row r="54" spans="1:8" ht="30" customHeight="1" x14ac:dyDescent="0.2">
      <c r="A54" s="516" t="s">
        <v>298</v>
      </c>
      <c r="B54" s="611" t="s">
        <v>449</v>
      </c>
      <c r="C54" s="611"/>
      <c r="D54" s="612" t="s">
        <v>299</v>
      </c>
      <c r="E54" s="612"/>
      <c r="F54" s="611" t="s">
        <v>449</v>
      </c>
      <c r="G54" s="611"/>
      <c r="H54" s="611"/>
    </row>
    <row r="55" spans="1:8" ht="30" customHeight="1" x14ac:dyDescent="0.2">
      <c r="A55" s="516" t="s">
        <v>300</v>
      </c>
      <c r="B55" s="609" t="s">
        <v>566</v>
      </c>
      <c r="C55" s="609"/>
      <c r="D55" s="607" t="s">
        <v>301</v>
      </c>
      <c r="E55" s="607"/>
      <c r="F55" s="613" t="s">
        <v>450</v>
      </c>
      <c r="G55" s="613"/>
      <c r="H55" s="613"/>
    </row>
    <row r="56" spans="1:8" ht="30" customHeight="1" x14ac:dyDescent="0.2">
      <c r="A56" s="516" t="s">
        <v>302</v>
      </c>
      <c r="B56" s="585"/>
      <c r="C56" s="585"/>
      <c r="D56" s="583" t="s">
        <v>303</v>
      </c>
      <c r="E56" s="583"/>
      <c r="F56" s="585"/>
      <c r="G56" s="585"/>
      <c r="H56" s="585"/>
    </row>
    <row r="57" spans="1:8" ht="30" customHeight="1" x14ac:dyDescent="0.2">
      <c r="A57" s="516" t="s">
        <v>304</v>
      </c>
      <c r="B57" s="585"/>
      <c r="C57" s="585"/>
      <c r="D57" s="583"/>
      <c r="E57" s="583"/>
      <c r="F57" s="585"/>
      <c r="G57" s="585"/>
      <c r="H57" s="585"/>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4:D24"/>
    <mergeCell ref="F24:H24"/>
    <mergeCell ref="B22:D22"/>
    <mergeCell ref="E22:H22"/>
    <mergeCell ref="B23:D23"/>
    <mergeCell ref="E23:H23"/>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count="5">
    <dataValidation type="list" allowBlank="1" showInputMessage="1" showErrorMessage="1" sqref="B26:D26">
      <formula1>#REF!</formula1>
    </dataValidation>
    <dataValidation type="list" allowBlank="1" showInputMessage="1" showErrorMessage="1" sqref="G14:H14">
      <formula1>#REF!</formula1>
    </dataValidation>
    <dataValidation type="list" allowBlank="1" showInputMessage="1" showErrorMessage="1" sqref="B12:H12">
      <formula1>#REF!</formula1>
    </dataValidation>
    <dataValidation type="list" allowBlank="1" showInputMessage="1" showErrorMessage="1" sqref="G15:H15">
      <formula1>#REF!</formula1>
    </dataValidation>
    <dataValidation type="list" allowBlank="1" showInputMessage="1" showErrorMessage="1" sqref="B9 H9">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'11'!#REF!</xm:f>
          </x14:formula1>
          <xm:sqref>B11:E11</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P21"/>
  <sheetViews>
    <sheetView zoomScale="85" zoomScaleNormal="85" workbookViewId="0">
      <selection activeCell="J16" sqref="J16"/>
    </sheetView>
  </sheetViews>
  <sheetFormatPr baseColWidth="10" defaultColWidth="0" defaultRowHeight="30" customHeight="1" zeroHeight="1" x14ac:dyDescent="0.25"/>
  <cols>
    <col min="1" max="1" width="21.85546875" style="161" customWidth="1"/>
    <col min="2" max="2" width="34.5703125" customWidth="1"/>
    <col min="3" max="3" width="16.28515625" customWidth="1"/>
    <col min="4" max="4" width="5.85546875" customWidth="1"/>
    <col min="5" max="5" width="47" customWidth="1"/>
    <col min="6" max="7" width="16.140625" customWidth="1"/>
    <col min="8" max="8" width="16.28515625" customWidth="1"/>
    <col min="9" max="9" width="15.7109375" customWidth="1"/>
    <col min="10" max="10" width="80.7109375" customWidth="1"/>
    <col min="11" max="106" width="11.5703125" hidden="1" customWidth="1"/>
    <col min="107" max="107" width="11.42578125" hidden="1" customWidth="1"/>
    <col min="108" max="196" width="11.5703125" hidden="1" customWidth="1"/>
    <col min="197" max="198" width="1.42578125" hidden="1" customWidth="1"/>
    <col min="199" max="16384" width="11.5703125" hidden="1"/>
  </cols>
  <sheetData>
    <row r="1" spans="1:10" ht="30" customHeight="1" x14ac:dyDescent="0.25">
      <c r="A1" s="614"/>
      <c r="B1" s="615" t="s">
        <v>455</v>
      </c>
      <c r="C1" s="615"/>
      <c r="D1" s="615"/>
      <c r="E1" s="615"/>
      <c r="F1" s="615"/>
      <c r="G1" s="615"/>
      <c r="H1" s="615"/>
      <c r="I1" s="615"/>
      <c r="J1" s="615"/>
    </row>
    <row r="2" spans="1:10" ht="30" customHeight="1" x14ac:dyDescent="0.25">
      <c r="A2" s="614"/>
      <c r="B2" s="615" t="s">
        <v>139</v>
      </c>
      <c r="C2" s="615"/>
      <c r="D2" s="615"/>
      <c r="E2" s="615"/>
      <c r="F2" s="615"/>
      <c r="G2" s="615"/>
      <c r="H2" s="615"/>
      <c r="I2" s="615"/>
      <c r="J2" s="615"/>
    </row>
    <row r="3" spans="1:10" ht="30" customHeight="1" x14ac:dyDescent="0.25">
      <c r="A3" s="614"/>
      <c r="B3" s="615" t="s">
        <v>389</v>
      </c>
      <c r="C3" s="615"/>
      <c r="D3" s="615"/>
      <c r="E3" s="615"/>
      <c r="F3" s="615"/>
      <c r="G3" s="615"/>
      <c r="H3" s="615"/>
      <c r="I3" s="615"/>
      <c r="J3" s="615"/>
    </row>
    <row r="4" spans="1:10" ht="30" customHeight="1" x14ac:dyDescent="0.25">
      <c r="A4" s="614"/>
      <c r="B4" s="615" t="s">
        <v>452</v>
      </c>
      <c r="C4" s="615"/>
      <c r="D4" s="615"/>
      <c r="E4" s="615"/>
      <c r="F4" s="615"/>
      <c r="G4" s="751" t="s">
        <v>447</v>
      </c>
      <c r="H4" s="751"/>
      <c r="I4" s="751"/>
      <c r="J4" s="751"/>
    </row>
    <row r="5" spans="1:10" ht="30" customHeight="1" x14ac:dyDescent="0.25">
      <c r="A5" s="297"/>
      <c r="B5" s="298"/>
      <c r="C5" s="298"/>
      <c r="D5" s="298"/>
      <c r="E5" s="298"/>
      <c r="F5" s="298"/>
      <c r="G5" s="298"/>
      <c r="H5" s="298"/>
      <c r="I5" s="299"/>
      <c r="J5" s="295"/>
    </row>
    <row r="6" spans="1:10" ht="63.75" customHeight="1" x14ac:dyDescent="0.25">
      <c r="A6" s="301" t="s">
        <v>401</v>
      </c>
      <c r="B6" s="617" t="s">
        <v>320</v>
      </c>
      <c r="C6" s="617"/>
      <c r="D6" s="617"/>
      <c r="E6" s="300"/>
      <c r="F6" s="298"/>
      <c r="G6" s="298"/>
      <c r="H6" s="298"/>
      <c r="I6" s="299"/>
      <c r="J6" s="295"/>
    </row>
    <row r="7" spans="1:10" ht="30" customHeight="1" x14ac:dyDescent="0.25">
      <c r="A7" s="302" t="s">
        <v>0</v>
      </c>
      <c r="B7" s="617" t="s">
        <v>448</v>
      </c>
      <c r="C7" s="617"/>
      <c r="D7" s="617"/>
      <c r="E7" s="300"/>
      <c r="F7" s="298"/>
      <c r="G7" s="298"/>
      <c r="H7" s="298"/>
      <c r="I7" s="299"/>
      <c r="J7" s="295"/>
    </row>
    <row r="8" spans="1:10" ht="30" customHeight="1" x14ac:dyDescent="0.25">
      <c r="A8" s="302" t="s">
        <v>316</v>
      </c>
      <c r="B8" s="617" t="s">
        <v>442</v>
      </c>
      <c r="C8" s="617"/>
      <c r="D8" s="617"/>
      <c r="E8" s="242"/>
      <c r="F8" s="298"/>
      <c r="G8" s="298"/>
      <c r="H8" s="298"/>
      <c r="I8" s="299"/>
      <c r="J8" s="295"/>
    </row>
    <row r="9" spans="1:10" ht="30" customHeight="1" x14ac:dyDescent="0.25">
      <c r="A9" s="302" t="s">
        <v>194</v>
      </c>
      <c r="B9" s="617" t="s">
        <v>443</v>
      </c>
      <c r="C9" s="617"/>
      <c r="D9" s="617"/>
      <c r="E9" s="300"/>
      <c r="F9" s="298"/>
      <c r="G9" s="298"/>
      <c r="H9" s="298"/>
      <c r="I9" s="299"/>
      <c r="J9" s="295"/>
    </row>
    <row r="10" spans="1:10" ht="48.75" customHeight="1" x14ac:dyDescent="0.25">
      <c r="A10" s="302" t="s">
        <v>390</v>
      </c>
      <c r="B10" s="617" t="s">
        <v>395</v>
      </c>
      <c r="C10" s="617"/>
      <c r="D10" s="617"/>
      <c r="E10" s="300"/>
      <c r="F10" s="298"/>
      <c r="G10" s="298"/>
      <c r="H10" s="298"/>
      <c r="I10" s="299"/>
      <c r="J10" s="295"/>
    </row>
    <row r="11" spans="1:10" ht="30" customHeight="1" x14ac:dyDescent="0.25">
      <c r="A11" s="294"/>
      <c r="B11" s="295"/>
      <c r="C11" s="295"/>
      <c r="D11" s="295"/>
      <c r="E11" s="295"/>
      <c r="F11" s="295"/>
      <c r="G11" s="295"/>
      <c r="H11" s="295"/>
      <c r="I11" s="295"/>
      <c r="J11" s="295"/>
    </row>
    <row r="12" spans="1:10" s="202" customFormat="1" ht="30" customHeight="1" x14ac:dyDescent="0.25">
      <c r="A12" s="753" t="s">
        <v>453</v>
      </c>
      <c r="B12" s="753"/>
      <c r="C12" s="753"/>
      <c r="D12" s="753"/>
      <c r="E12" s="753"/>
      <c r="F12" s="753"/>
      <c r="G12" s="753"/>
      <c r="H12" s="752" t="s">
        <v>312</v>
      </c>
      <c r="I12" s="752"/>
      <c r="J12" s="752"/>
    </row>
    <row r="13" spans="1:10" s="162" customFormat="1" ht="30" customHeight="1" x14ac:dyDescent="0.25">
      <c r="A13" s="351" t="s">
        <v>317</v>
      </c>
      <c r="B13" s="351" t="s">
        <v>313</v>
      </c>
      <c r="C13" s="351" t="s">
        <v>372</v>
      </c>
      <c r="D13" s="351" t="s">
        <v>314</v>
      </c>
      <c r="E13" s="351" t="s">
        <v>315</v>
      </c>
      <c r="F13" s="351" t="s">
        <v>373</v>
      </c>
      <c r="G13" s="351" t="s">
        <v>374</v>
      </c>
      <c r="H13" s="175" t="s">
        <v>375</v>
      </c>
      <c r="I13" s="175" t="s">
        <v>376</v>
      </c>
      <c r="J13" s="175" t="s">
        <v>377</v>
      </c>
    </row>
    <row r="14" spans="1:10" s="202" customFormat="1" ht="50.1" customHeight="1" x14ac:dyDescent="0.25">
      <c r="A14" s="756">
        <v>1</v>
      </c>
      <c r="B14" s="757" t="s">
        <v>529</v>
      </c>
      <c r="C14" s="758">
        <v>2</v>
      </c>
      <c r="D14" s="254">
        <v>1</v>
      </c>
      <c r="E14" s="505" t="s">
        <v>472</v>
      </c>
      <c r="F14" s="255">
        <v>1.4</v>
      </c>
      <c r="G14" s="201">
        <v>43679</v>
      </c>
      <c r="H14" s="230">
        <f>+F14</f>
        <v>1.4</v>
      </c>
      <c r="I14" s="200">
        <v>43709</v>
      </c>
      <c r="J14" s="506" t="s">
        <v>583</v>
      </c>
    </row>
    <row r="15" spans="1:10" s="202" customFormat="1" ht="50.1" customHeight="1" x14ac:dyDescent="0.25">
      <c r="A15" s="756"/>
      <c r="B15" s="757"/>
      <c r="C15" s="758"/>
      <c r="D15" s="254">
        <v>2</v>
      </c>
      <c r="E15" s="165" t="s">
        <v>370</v>
      </c>
      <c r="F15" s="255">
        <v>0.6</v>
      </c>
      <c r="G15" s="200">
        <v>43830</v>
      </c>
      <c r="H15" s="470">
        <v>0.6</v>
      </c>
      <c r="I15" s="203">
        <v>43829</v>
      </c>
      <c r="J15" s="507" t="s">
        <v>617</v>
      </c>
    </row>
    <row r="16" spans="1:10" s="168" customFormat="1" ht="30" customHeight="1" x14ac:dyDescent="0.25">
      <c r="A16" s="754" t="s">
        <v>378</v>
      </c>
      <c r="B16" s="754"/>
      <c r="C16" s="232">
        <f>SUM(C14:C15)</f>
        <v>2</v>
      </c>
      <c r="D16" s="755" t="s">
        <v>119</v>
      </c>
      <c r="E16" s="755"/>
      <c r="F16" s="184">
        <f>SUBTOTAL(9,F14:F15)</f>
        <v>2</v>
      </c>
      <c r="G16" s="174"/>
      <c r="H16" s="508">
        <f>SUBTOTAL(9,H14:H15)</f>
        <v>2</v>
      </c>
      <c r="I16" s="177"/>
      <c r="J16" s="177"/>
    </row>
    <row r="17" ht="30" hidden="1" customHeight="1" x14ac:dyDescent="0.25"/>
    <row r="18" ht="30" hidden="1" customHeight="1" x14ac:dyDescent="0.25"/>
    <row r="19" ht="30" hidden="1" customHeight="1" x14ac:dyDescent="0.25"/>
    <row r="20" ht="30" hidden="1" customHeight="1" x14ac:dyDescent="0.25"/>
    <row r="21" ht="30" hidden="1" customHeight="1" x14ac:dyDescent="0.25"/>
  </sheetData>
  <sheetProtection autoFilter="0" pivotTables="0"/>
  <mergeCells count="18">
    <mergeCell ref="H12:J12"/>
    <mergeCell ref="A12:G12"/>
    <mergeCell ref="A16:B16"/>
    <mergeCell ref="D16:E16"/>
    <mergeCell ref="A14:A15"/>
    <mergeCell ref="B14:B15"/>
    <mergeCell ref="C14:C15"/>
    <mergeCell ref="B6:D6"/>
    <mergeCell ref="B7:D7"/>
    <mergeCell ref="B8:D8"/>
    <mergeCell ref="B9:D9"/>
    <mergeCell ref="B10:D10"/>
    <mergeCell ref="A1:A4"/>
    <mergeCell ref="B4:F4"/>
    <mergeCell ref="B1:J1"/>
    <mergeCell ref="B2:J2"/>
    <mergeCell ref="B3:J3"/>
    <mergeCell ref="G4:J4"/>
  </mergeCells>
  <pageMargins left="0.7" right="0.7" top="0.75" bottom="0.75" header="0.3" footer="0.3"/>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H57"/>
  <sheetViews>
    <sheetView view="pageLayout" topLeftCell="A21" zoomScale="85" zoomScaleNormal="85" zoomScalePageLayoutView="85" workbookViewId="0">
      <selection activeCell="G29" sqref="G29"/>
    </sheetView>
  </sheetViews>
  <sheetFormatPr baseColWidth="10" defaultColWidth="11.42578125" defaultRowHeight="30" customHeight="1"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17</v>
      </c>
      <c r="C8" s="583" t="s">
        <v>439</v>
      </c>
      <c r="D8" s="583"/>
      <c r="E8" s="714" t="s">
        <v>356</v>
      </c>
      <c r="F8" s="714"/>
      <c r="G8" s="714"/>
      <c r="H8" s="714"/>
    </row>
    <row r="9" spans="1:8" ht="30" customHeight="1" x14ac:dyDescent="0.2">
      <c r="A9" s="513" t="s">
        <v>227</v>
      </c>
      <c r="B9" s="518" t="s">
        <v>240</v>
      </c>
      <c r="C9" s="583" t="s">
        <v>228</v>
      </c>
      <c r="D9" s="583"/>
      <c r="E9" s="584" t="s">
        <v>448</v>
      </c>
      <c r="F9" s="584"/>
      <c r="G9" s="305" t="s">
        <v>229</v>
      </c>
      <c r="H9" s="518" t="s">
        <v>240</v>
      </c>
    </row>
    <row r="10" spans="1:8" ht="30" customHeight="1" x14ac:dyDescent="0.2">
      <c r="A10" s="513" t="s">
        <v>230</v>
      </c>
      <c r="B10" s="759" t="s">
        <v>322</v>
      </c>
      <c r="C10" s="759"/>
      <c r="D10" s="759"/>
      <c r="E10" s="759"/>
      <c r="F10" s="305" t="s">
        <v>231</v>
      </c>
      <c r="G10" s="587">
        <v>967</v>
      </c>
      <c r="H10" s="587"/>
    </row>
    <row r="11" spans="1:8" ht="30" customHeight="1" x14ac:dyDescent="0.2">
      <c r="A11" s="513" t="s">
        <v>233</v>
      </c>
      <c r="B11" s="588" t="s">
        <v>464</v>
      </c>
      <c r="C11" s="588"/>
      <c r="D11" s="588"/>
      <c r="E11" s="588"/>
      <c r="F11" s="305" t="s">
        <v>234</v>
      </c>
      <c r="G11" s="589" t="s">
        <v>461</v>
      </c>
      <c r="H11" s="589"/>
    </row>
    <row r="12" spans="1:8" ht="30" customHeight="1" x14ac:dyDescent="0.2">
      <c r="A12" s="513" t="s">
        <v>235</v>
      </c>
      <c r="B12" s="590" t="s">
        <v>258</v>
      </c>
      <c r="C12" s="590"/>
      <c r="D12" s="590"/>
      <c r="E12" s="590"/>
      <c r="F12" s="590"/>
      <c r="G12" s="590"/>
      <c r="H12" s="590"/>
    </row>
    <row r="13" spans="1:8" ht="30" customHeight="1" x14ac:dyDescent="0.2">
      <c r="A13" s="513" t="s">
        <v>236</v>
      </c>
      <c r="B13" s="591" t="s">
        <v>323</v>
      </c>
      <c r="C13" s="591"/>
      <c r="D13" s="591"/>
      <c r="E13" s="591"/>
      <c r="F13" s="591"/>
      <c r="G13" s="591"/>
      <c r="H13" s="591"/>
    </row>
    <row r="14" spans="1:8" ht="30" customHeight="1" x14ac:dyDescent="0.2">
      <c r="A14" s="513" t="s">
        <v>238</v>
      </c>
      <c r="B14" s="584" t="s">
        <v>357</v>
      </c>
      <c r="C14" s="584"/>
      <c r="D14" s="584"/>
      <c r="E14" s="584"/>
      <c r="F14" s="305" t="s">
        <v>239</v>
      </c>
      <c r="G14" s="592" t="s">
        <v>251</v>
      </c>
      <c r="H14" s="592"/>
    </row>
    <row r="15" spans="1:8" ht="30" customHeight="1" x14ac:dyDescent="0.2">
      <c r="A15" s="513" t="s">
        <v>241</v>
      </c>
      <c r="B15" s="631" t="s">
        <v>444</v>
      </c>
      <c r="C15" s="631"/>
      <c r="D15" s="631"/>
      <c r="E15" s="631"/>
      <c r="F15" s="305" t="s">
        <v>242</v>
      </c>
      <c r="G15" s="592" t="s">
        <v>465</v>
      </c>
      <c r="H15" s="592"/>
    </row>
    <row r="16" spans="1:8" ht="30" customHeight="1" x14ac:dyDescent="0.2">
      <c r="A16" s="513" t="s">
        <v>243</v>
      </c>
      <c r="B16" s="584" t="s">
        <v>358</v>
      </c>
      <c r="C16" s="584"/>
      <c r="D16" s="584"/>
      <c r="E16" s="584"/>
      <c r="F16" s="584"/>
      <c r="G16" s="584"/>
      <c r="H16" s="584"/>
    </row>
    <row r="17" spans="1:8" ht="30" customHeight="1" x14ac:dyDescent="0.2">
      <c r="A17" s="513" t="s">
        <v>246</v>
      </c>
      <c r="B17" s="584" t="s">
        <v>335</v>
      </c>
      <c r="C17" s="584"/>
      <c r="D17" s="584"/>
      <c r="E17" s="584"/>
      <c r="F17" s="584"/>
      <c r="G17" s="584"/>
      <c r="H17" s="584"/>
    </row>
    <row r="18" spans="1:8" ht="30" customHeight="1" x14ac:dyDescent="0.2">
      <c r="A18" s="513" t="s">
        <v>248</v>
      </c>
      <c r="B18" s="590" t="s">
        <v>306</v>
      </c>
      <c r="C18" s="590"/>
      <c r="D18" s="590"/>
      <c r="E18" s="590"/>
      <c r="F18" s="590"/>
      <c r="G18" s="590"/>
      <c r="H18" s="590"/>
    </row>
    <row r="19" spans="1:8" ht="30" customHeight="1" x14ac:dyDescent="0.2">
      <c r="A19" s="513" t="s">
        <v>250</v>
      </c>
      <c r="B19" s="594" t="s">
        <v>307</v>
      </c>
      <c r="C19" s="594"/>
      <c r="D19" s="594"/>
      <c r="E19" s="594"/>
      <c r="F19" s="594"/>
      <c r="G19" s="594"/>
      <c r="H19" s="594"/>
    </row>
    <row r="20" spans="1:8" ht="30" customHeight="1" x14ac:dyDescent="0.2">
      <c r="A20" s="583" t="s">
        <v>253</v>
      </c>
      <c r="B20" s="595" t="s">
        <v>254</v>
      </c>
      <c r="C20" s="595"/>
      <c r="D20" s="595"/>
      <c r="E20" s="596" t="s">
        <v>255</v>
      </c>
      <c r="F20" s="596"/>
      <c r="G20" s="596"/>
      <c r="H20" s="596"/>
    </row>
    <row r="21" spans="1:8" ht="30" customHeight="1" x14ac:dyDescent="0.2">
      <c r="A21" s="583"/>
      <c r="B21" s="590" t="s">
        <v>308</v>
      </c>
      <c r="C21" s="590"/>
      <c r="D21" s="590"/>
      <c r="E21" s="590" t="s">
        <v>309</v>
      </c>
      <c r="F21" s="590"/>
      <c r="G21" s="590"/>
      <c r="H21" s="590"/>
    </row>
    <row r="22" spans="1:8" ht="30" customHeight="1" x14ac:dyDescent="0.2">
      <c r="A22" s="513" t="s">
        <v>257</v>
      </c>
      <c r="B22" s="591" t="s">
        <v>307</v>
      </c>
      <c r="C22" s="591"/>
      <c r="D22" s="591"/>
      <c r="E22" s="591" t="s">
        <v>307</v>
      </c>
      <c r="F22" s="591"/>
      <c r="G22" s="591"/>
      <c r="H22" s="591"/>
    </row>
    <row r="23" spans="1:8" ht="30" customHeight="1" x14ac:dyDescent="0.2">
      <c r="A23" s="513" t="s">
        <v>259</v>
      </c>
      <c r="B23" s="590" t="s">
        <v>311</v>
      </c>
      <c r="C23" s="590"/>
      <c r="D23" s="590"/>
      <c r="E23" s="590" t="s">
        <v>310</v>
      </c>
      <c r="F23" s="590"/>
      <c r="G23" s="590"/>
      <c r="H23" s="590"/>
    </row>
    <row r="24" spans="1:8" ht="30" customHeight="1" x14ac:dyDescent="0.2">
      <c r="A24" s="513" t="s">
        <v>261</v>
      </c>
      <c r="B24" s="632">
        <v>43466</v>
      </c>
      <c r="C24" s="584"/>
      <c r="D24" s="584"/>
      <c r="E24" s="305" t="s">
        <v>262</v>
      </c>
      <c r="F24" s="633">
        <f>+'Sección 2. Metas - Presupuesto'!H24</f>
        <v>631078480</v>
      </c>
      <c r="G24" s="633"/>
      <c r="H24" s="633"/>
    </row>
    <row r="25" spans="1:8" ht="30" customHeight="1" x14ac:dyDescent="0.2">
      <c r="A25" s="513" t="s">
        <v>263</v>
      </c>
      <c r="B25" s="632">
        <v>43830</v>
      </c>
      <c r="C25" s="584"/>
      <c r="D25" s="584"/>
      <c r="E25" s="305" t="s">
        <v>264</v>
      </c>
      <c r="F25" s="716">
        <f>+'Sección 2. Metas - Presupuesto'!I24</f>
        <v>558704000</v>
      </c>
      <c r="G25" s="716"/>
      <c r="H25" s="716"/>
    </row>
    <row r="26" spans="1:8" ht="30" customHeight="1" x14ac:dyDescent="0.2">
      <c r="A26" s="513" t="s">
        <v>265</v>
      </c>
      <c r="B26" s="592" t="s">
        <v>244</v>
      </c>
      <c r="C26" s="592"/>
      <c r="D26" s="592"/>
      <c r="E26" s="307" t="s">
        <v>266</v>
      </c>
      <c r="F26" s="635" t="s">
        <v>155</v>
      </c>
      <c r="G26" s="635"/>
      <c r="H26" s="635"/>
    </row>
    <row r="27" spans="1:8" ht="30" customHeight="1" x14ac:dyDescent="0.2">
      <c r="A27" s="601" t="s">
        <v>267</v>
      </c>
      <c r="B27" s="601"/>
      <c r="C27" s="601"/>
      <c r="D27" s="601"/>
      <c r="E27" s="601"/>
      <c r="F27" s="601"/>
      <c r="G27" s="601"/>
      <c r="H27" s="601"/>
    </row>
    <row r="28" spans="1:8" ht="30"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339">
        <v>0</v>
      </c>
      <c r="C29" s="312">
        <f>+B29</f>
        <v>0</v>
      </c>
      <c r="D29" s="163">
        <v>0</v>
      </c>
      <c r="E29" s="313">
        <f>+D29</f>
        <v>0</v>
      </c>
      <c r="F29" s="314">
        <f>IFERROR(+B29/D29,B29)</f>
        <v>0</v>
      </c>
      <c r="G29" s="315">
        <f>IFERROR(+C29/E29,)</f>
        <v>0</v>
      </c>
      <c r="H29" s="316">
        <f>+C29/$F$25</f>
        <v>0</v>
      </c>
    </row>
    <row r="30" spans="1:8" ht="20.100000000000001" customHeight="1" x14ac:dyDescent="0.2">
      <c r="A30" s="515" t="s">
        <v>277</v>
      </c>
      <c r="B30" s="339">
        <v>0</v>
      </c>
      <c r="C30" s="312">
        <f>+C29+B30</f>
        <v>0</v>
      </c>
      <c r="D30" s="163">
        <v>0</v>
      </c>
      <c r="E30" s="313">
        <f>+D30+E29</f>
        <v>0</v>
      </c>
      <c r="F30" s="314">
        <f t="shared" ref="F30:F40" si="0">IFERROR(+B30/D30,B30)</f>
        <v>0</v>
      </c>
      <c r="G30" s="315">
        <f t="shared" ref="G30:G40" si="1">IFERROR(+C30/E30,)</f>
        <v>0</v>
      </c>
      <c r="H30" s="316">
        <f t="shared" ref="H30:H39" si="2">+C30/$F$25</f>
        <v>0</v>
      </c>
    </row>
    <row r="31" spans="1:8" ht="20.100000000000001" customHeight="1" x14ac:dyDescent="0.2">
      <c r="A31" s="515" t="s">
        <v>278</v>
      </c>
      <c r="B31" s="339">
        <v>0</v>
      </c>
      <c r="C31" s="312">
        <v>0</v>
      </c>
      <c r="D31" s="163">
        <v>0</v>
      </c>
      <c r="E31" s="313">
        <f t="shared" ref="E31:E40" si="3">+D31+E30</f>
        <v>0</v>
      </c>
      <c r="F31" s="314">
        <f t="shared" si="0"/>
        <v>0</v>
      </c>
      <c r="G31" s="315">
        <f t="shared" si="1"/>
        <v>0</v>
      </c>
      <c r="H31" s="316">
        <f t="shared" si="2"/>
        <v>0</v>
      </c>
    </row>
    <row r="32" spans="1:8" ht="20.100000000000001" customHeight="1" x14ac:dyDescent="0.2">
      <c r="A32" s="515" t="s">
        <v>279</v>
      </c>
      <c r="B32" s="339">
        <v>0</v>
      </c>
      <c r="C32" s="312">
        <f t="shared" ref="C32:C40" si="4">+C31+B32</f>
        <v>0</v>
      </c>
      <c r="D32" s="163">
        <v>0</v>
      </c>
      <c r="E32" s="313">
        <f t="shared" si="3"/>
        <v>0</v>
      </c>
      <c r="F32" s="314">
        <f t="shared" si="0"/>
        <v>0</v>
      </c>
      <c r="G32" s="315">
        <f t="shared" si="1"/>
        <v>0</v>
      </c>
      <c r="H32" s="316">
        <f>+C32/$F$25</f>
        <v>0</v>
      </c>
    </row>
    <row r="33" spans="1:8" ht="20.100000000000001" customHeight="1" x14ac:dyDescent="0.2">
      <c r="A33" s="515" t="s">
        <v>280</v>
      </c>
      <c r="B33" s="339">
        <v>0.05</v>
      </c>
      <c r="C33" s="312">
        <f t="shared" si="4"/>
        <v>0.05</v>
      </c>
      <c r="D33" s="163">
        <v>0.05</v>
      </c>
      <c r="E33" s="313">
        <f t="shared" si="3"/>
        <v>0.05</v>
      </c>
      <c r="F33" s="314">
        <f t="shared" si="0"/>
        <v>1</v>
      </c>
      <c r="G33" s="315">
        <f t="shared" si="1"/>
        <v>1</v>
      </c>
      <c r="H33" s="316">
        <f t="shared" si="2"/>
        <v>8.9492826255047399E-11</v>
      </c>
    </row>
    <row r="34" spans="1:8" ht="20.100000000000001" customHeight="1" x14ac:dyDescent="0.2">
      <c r="A34" s="515" t="s">
        <v>281</v>
      </c>
      <c r="B34" s="339">
        <v>0.52</v>
      </c>
      <c r="C34" s="312">
        <f t="shared" si="4"/>
        <v>0.57000000000000006</v>
      </c>
      <c r="D34" s="163">
        <v>0.52</v>
      </c>
      <c r="E34" s="313">
        <f t="shared" si="3"/>
        <v>0.57000000000000006</v>
      </c>
      <c r="F34" s="314">
        <f t="shared" si="0"/>
        <v>1</v>
      </c>
      <c r="G34" s="315">
        <f t="shared" si="1"/>
        <v>1</v>
      </c>
      <c r="H34" s="316">
        <f t="shared" si="2"/>
        <v>1.0202182193075404E-9</v>
      </c>
    </row>
    <row r="35" spans="1:8" ht="20.100000000000001" customHeight="1" x14ac:dyDescent="0.2">
      <c r="A35" s="515" t="s">
        <v>282</v>
      </c>
      <c r="B35" s="339">
        <v>0</v>
      </c>
      <c r="C35" s="312">
        <f t="shared" si="4"/>
        <v>0.57000000000000006</v>
      </c>
      <c r="D35" s="163">
        <v>0</v>
      </c>
      <c r="E35" s="313">
        <f t="shared" si="3"/>
        <v>0.57000000000000006</v>
      </c>
      <c r="F35" s="314">
        <f t="shared" si="0"/>
        <v>0</v>
      </c>
      <c r="G35" s="315">
        <f t="shared" si="1"/>
        <v>1</v>
      </c>
      <c r="H35" s="316">
        <f t="shared" si="2"/>
        <v>1.0202182193075404E-9</v>
      </c>
    </row>
    <row r="36" spans="1:8" ht="20.100000000000001" customHeight="1" x14ac:dyDescent="0.2">
      <c r="A36" s="515" t="s">
        <v>283</v>
      </c>
      <c r="B36" s="339">
        <v>0</v>
      </c>
      <c r="C36" s="312">
        <f t="shared" si="4"/>
        <v>0.57000000000000006</v>
      </c>
      <c r="D36" s="163">
        <v>0</v>
      </c>
      <c r="E36" s="313">
        <f t="shared" si="3"/>
        <v>0.57000000000000006</v>
      </c>
      <c r="F36" s="314">
        <f t="shared" si="0"/>
        <v>0</v>
      </c>
      <c r="G36" s="315">
        <f t="shared" si="1"/>
        <v>1</v>
      </c>
      <c r="H36" s="316">
        <f t="shared" si="2"/>
        <v>1.0202182193075404E-9</v>
      </c>
    </row>
    <row r="37" spans="1:8" ht="20.100000000000001" customHeight="1" x14ac:dyDescent="0.2">
      <c r="A37" s="515" t="s">
        <v>284</v>
      </c>
      <c r="B37" s="339">
        <v>0</v>
      </c>
      <c r="C37" s="312">
        <f t="shared" si="4"/>
        <v>0.57000000000000006</v>
      </c>
      <c r="D37" s="163">
        <v>0.35</v>
      </c>
      <c r="E37" s="313">
        <f t="shared" si="3"/>
        <v>0.92</v>
      </c>
      <c r="F37" s="314">
        <f t="shared" si="0"/>
        <v>0</v>
      </c>
      <c r="G37" s="315">
        <f t="shared" si="1"/>
        <v>0.61956521739130443</v>
      </c>
      <c r="H37" s="316">
        <f t="shared" si="2"/>
        <v>1.0202182193075404E-9</v>
      </c>
    </row>
    <row r="38" spans="1:8" ht="20.100000000000001" customHeight="1" x14ac:dyDescent="0.2">
      <c r="A38" s="515" t="s">
        <v>285</v>
      </c>
      <c r="B38" s="339">
        <v>0</v>
      </c>
      <c r="C38" s="312">
        <f t="shared" si="4"/>
        <v>0.57000000000000006</v>
      </c>
      <c r="D38" s="163">
        <v>0</v>
      </c>
      <c r="E38" s="313">
        <f t="shared" si="3"/>
        <v>0.92</v>
      </c>
      <c r="F38" s="314">
        <f t="shared" si="0"/>
        <v>0</v>
      </c>
      <c r="G38" s="315">
        <f t="shared" si="1"/>
        <v>0.61956521739130443</v>
      </c>
      <c r="H38" s="316">
        <f t="shared" si="2"/>
        <v>1.0202182193075404E-9</v>
      </c>
    </row>
    <row r="39" spans="1:8" ht="20.100000000000001" customHeight="1" x14ac:dyDescent="0.2">
      <c r="A39" s="515" t="s">
        <v>286</v>
      </c>
      <c r="B39" s="339">
        <v>0</v>
      </c>
      <c r="C39" s="312">
        <f t="shared" si="4"/>
        <v>0.57000000000000006</v>
      </c>
      <c r="D39" s="163">
        <v>0</v>
      </c>
      <c r="E39" s="313">
        <f t="shared" si="3"/>
        <v>0.92</v>
      </c>
      <c r="F39" s="314">
        <f t="shared" si="0"/>
        <v>0</v>
      </c>
      <c r="G39" s="315">
        <f t="shared" si="1"/>
        <v>0.61956521739130443</v>
      </c>
      <c r="H39" s="316">
        <f t="shared" si="2"/>
        <v>1.0202182193075404E-9</v>
      </c>
    </row>
    <row r="40" spans="1:8" ht="20.100000000000001" customHeight="1" x14ac:dyDescent="0.2">
      <c r="A40" s="515" t="s">
        <v>287</v>
      </c>
      <c r="B40" s="339">
        <v>0.43</v>
      </c>
      <c r="C40" s="312">
        <f t="shared" si="4"/>
        <v>1</v>
      </c>
      <c r="D40" s="163">
        <v>0.08</v>
      </c>
      <c r="E40" s="313">
        <f t="shared" si="3"/>
        <v>1</v>
      </c>
      <c r="F40" s="314">
        <f t="shared" si="0"/>
        <v>5.375</v>
      </c>
      <c r="G40" s="315">
        <f t="shared" si="1"/>
        <v>1</v>
      </c>
      <c r="H40" s="316">
        <f>+C40/$F$25</f>
        <v>1.7898565251009479E-9</v>
      </c>
    </row>
    <row r="41" spans="1:8" ht="56.25" customHeight="1" x14ac:dyDescent="0.2">
      <c r="A41" s="516" t="s">
        <v>288</v>
      </c>
      <c r="B41" s="602" t="s">
        <v>629</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96.75" customHeight="1" x14ac:dyDescent="0.2">
      <c r="A48" s="513" t="s">
        <v>290</v>
      </c>
      <c r="B48" s="604" t="s">
        <v>627</v>
      </c>
      <c r="C48" s="606"/>
      <c r="D48" s="606"/>
      <c r="E48" s="606"/>
      <c r="F48" s="606"/>
      <c r="G48" s="606"/>
      <c r="H48" s="606"/>
    </row>
    <row r="49" spans="1:8" ht="30" customHeight="1" x14ac:dyDescent="0.2">
      <c r="A49" s="513" t="s">
        <v>291</v>
      </c>
      <c r="B49" s="605" t="s">
        <v>471</v>
      </c>
      <c r="C49" s="605"/>
      <c r="D49" s="605"/>
      <c r="E49" s="605"/>
      <c r="F49" s="605"/>
      <c r="G49" s="605"/>
      <c r="H49" s="605"/>
    </row>
    <row r="50" spans="1:8" ht="78.75" customHeight="1" x14ac:dyDescent="0.2">
      <c r="A50" s="516" t="s">
        <v>292</v>
      </c>
      <c r="B50" s="604" t="s">
        <v>609</v>
      </c>
      <c r="C50" s="606"/>
      <c r="D50" s="606"/>
      <c r="E50" s="606"/>
      <c r="F50" s="606"/>
      <c r="G50" s="606"/>
      <c r="H50" s="606"/>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192"/>
      <c r="C53" s="760"/>
      <c r="D53" s="760"/>
      <c r="E53" s="760"/>
      <c r="F53" s="761"/>
      <c r="G53" s="761"/>
      <c r="H53" s="761"/>
    </row>
    <row r="54" spans="1:8" ht="30" customHeight="1" x14ac:dyDescent="0.2">
      <c r="A54" s="516" t="s">
        <v>298</v>
      </c>
      <c r="B54" s="611" t="s">
        <v>359</v>
      </c>
      <c r="C54" s="611"/>
      <c r="D54" s="612" t="s">
        <v>299</v>
      </c>
      <c r="E54" s="612"/>
      <c r="F54" s="611" t="s">
        <v>449</v>
      </c>
      <c r="G54" s="611"/>
      <c r="H54" s="611"/>
    </row>
    <row r="55" spans="1:8" ht="30" customHeight="1" x14ac:dyDescent="0.2">
      <c r="A55" s="516" t="s">
        <v>300</v>
      </c>
      <c r="B55" s="609" t="s">
        <v>566</v>
      </c>
      <c r="C55" s="609"/>
      <c r="D55" s="607" t="s">
        <v>301</v>
      </c>
      <c r="E55" s="607"/>
      <c r="F55" s="613" t="s">
        <v>450</v>
      </c>
      <c r="G55" s="613"/>
      <c r="H55" s="613"/>
    </row>
    <row r="56" spans="1:8" ht="30" customHeight="1" x14ac:dyDescent="0.2">
      <c r="A56" s="516" t="s">
        <v>302</v>
      </c>
      <c r="B56" s="609"/>
      <c r="C56" s="609"/>
      <c r="D56" s="583" t="s">
        <v>303</v>
      </c>
      <c r="E56" s="583"/>
      <c r="F56" s="609"/>
      <c r="G56" s="609"/>
      <c r="H56" s="609"/>
    </row>
    <row r="57" spans="1:8" ht="30" customHeight="1" x14ac:dyDescent="0.2">
      <c r="A57" s="516" t="s">
        <v>304</v>
      </c>
      <c r="B57" s="609"/>
      <c r="C57" s="609"/>
      <c r="D57" s="583"/>
      <c r="E57" s="583"/>
      <c r="F57" s="609"/>
      <c r="G57" s="609"/>
      <c r="H57" s="609"/>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2">
    <dataValidation type="list" allowBlank="1" showInputMessage="1" showErrorMessage="1" sqref="B9 H9">
      <formula1>#REF!</formula1>
    </dataValidation>
    <dataValidation type="list" allowBlank="1" showInputMessage="1" showErrorMessage="1" sqref="G14:H14 B12:H12 B26:D26">
      <formula1>#REF!</formula1>
    </dataValidation>
  </dataValidations>
  <pageMargins left="0.7" right="0.7" top="0.75" bottom="0.75" header="0.3" footer="0.3"/>
  <pageSetup scale="52" orientation="portrait" r:id="rId1"/>
  <rowBreaks count="1" manualBreakCount="1">
    <brk id="41" max="7" man="1"/>
  </rowBreaks>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'11'!#REF!</xm:f>
          </x14:formula1>
          <xm:sqref>G15:H15</xm:sqref>
        </x14:dataValidation>
        <x14:dataValidation type="list" allowBlank="1" showInputMessage="1" showErrorMessage="1">
          <x14:formula1>
            <xm:f>'11'!#REF!</xm:f>
          </x14:formula1>
          <xm:sqref>B11:E11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29"/>
  <sheetViews>
    <sheetView zoomScale="91" zoomScaleNormal="91" workbookViewId="0">
      <selection activeCell="E7" sqref="E7"/>
    </sheetView>
  </sheetViews>
  <sheetFormatPr baseColWidth="10" defaultColWidth="0" defaultRowHeight="30" customHeight="1" zeroHeight="1" x14ac:dyDescent="0.25"/>
  <cols>
    <col min="1" max="1" width="21.85546875" style="250" customWidth="1"/>
    <col min="2" max="2" width="34.5703125" style="7" customWidth="1"/>
    <col min="3" max="3" width="16.28515625" style="7" customWidth="1"/>
    <col min="4" max="4" width="5.85546875" style="7" customWidth="1"/>
    <col min="5" max="5" width="55.42578125" style="7" customWidth="1"/>
    <col min="6" max="7" width="16.140625" style="7" customWidth="1"/>
    <col min="8" max="8" width="16.28515625" style="7" customWidth="1"/>
    <col min="9" max="9" width="15.7109375" style="7" customWidth="1"/>
    <col min="10" max="10" width="80.7109375" style="7" customWidth="1"/>
    <col min="11" max="106" width="11.5703125" style="7" hidden="1" customWidth="1"/>
    <col min="107" max="107" width="11.42578125" style="7" hidden="1" customWidth="1"/>
    <col min="108" max="196" width="11.5703125" style="7" hidden="1" customWidth="1"/>
    <col min="197" max="197" width="1.42578125" style="7" hidden="1" customWidth="1"/>
    <col min="198" max="16384" width="11.5703125" style="7" hidden="1"/>
  </cols>
  <sheetData>
    <row r="1" spans="1:10" ht="30" customHeight="1" x14ac:dyDescent="0.25">
      <c r="A1" s="637"/>
      <c r="B1" s="638" t="s">
        <v>455</v>
      </c>
      <c r="C1" s="638"/>
      <c r="D1" s="638"/>
      <c r="E1" s="638"/>
      <c r="F1" s="638"/>
      <c r="G1" s="638"/>
      <c r="H1" s="638"/>
      <c r="I1" s="638"/>
      <c r="J1" s="638"/>
    </row>
    <row r="2" spans="1:10" ht="30" customHeight="1" x14ac:dyDescent="0.25">
      <c r="A2" s="637"/>
      <c r="B2" s="638" t="s">
        <v>139</v>
      </c>
      <c r="C2" s="638"/>
      <c r="D2" s="638"/>
      <c r="E2" s="638"/>
      <c r="F2" s="638"/>
      <c r="G2" s="638"/>
      <c r="H2" s="638"/>
      <c r="I2" s="638"/>
      <c r="J2" s="638"/>
    </row>
    <row r="3" spans="1:10" ht="30" customHeight="1" x14ac:dyDescent="0.25">
      <c r="A3" s="637"/>
      <c r="B3" s="638" t="s">
        <v>389</v>
      </c>
      <c r="C3" s="638"/>
      <c r="D3" s="638"/>
      <c r="E3" s="638"/>
      <c r="F3" s="638"/>
      <c r="G3" s="638"/>
      <c r="H3" s="638"/>
      <c r="I3" s="638"/>
      <c r="J3" s="638"/>
    </row>
    <row r="4" spans="1:10" ht="30" customHeight="1" x14ac:dyDescent="0.25">
      <c r="A4" s="637"/>
      <c r="B4" s="638" t="s">
        <v>452</v>
      </c>
      <c r="C4" s="638"/>
      <c r="D4" s="638"/>
      <c r="E4" s="638"/>
      <c r="F4" s="638"/>
      <c r="G4" s="762" t="s">
        <v>447</v>
      </c>
      <c r="H4" s="762"/>
      <c r="I4" s="762"/>
      <c r="J4" s="762"/>
    </row>
    <row r="5" spans="1:10" ht="30" customHeight="1" x14ac:dyDescent="0.25">
      <c r="A5" s="319"/>
      <c r="B5" s="320"/>
      <c r="C5" s="320"/>
      <c r="D5" s="320"/>
      <c r="E5" s="320"/>
      <c r="F5" s="320"/>
      <c r="G5" s="320"/>
      <c r="H5" s="320"/>
      <c r="I5" s="321"/>
      <c r="J5" s="243"/>
    </row>
    <row r="6" spans="1:10" ht="56.25" customHeight="1" x14ac:dyDescent="0.25">
      <c r="A6" s="301" t="s">
        <v>401</v>
      </c>
      <c r="B6" s="617" t="s">
        <v>320</v>
      </c>
      <c r="C6" s="617"/>
      <c r="D6" s="617"/>
      <c r="E6" s="300"/>
      <c r="F6" s="320"/>
      <c r="G6" s="320"/>
      <c r="H6" s="320"/>
      <c r="I6" s="321"/>
      <c r="J6" s="243"/>
    </row>
    <row r="7" spans="1:10" ht="30" customHeight="1" x14ac:dyDescent="0.25">
      <c r="A7" s="302" t="s">
        <v>0</v>
      </c>
      <c r="B7" s="617" t="s">
        <v>448</v>
      </c>
      <c r="C7" s="617"/>
      <c r="D7" s="617"/>
      <c r="E7" s="300"/>
      <c r="F7" s="320"/>
      <c r="G7" s="320"/>
      <c r="H7" s="320"/>
      <c r="I7" s="321"/>
      <c r="J7" s="243"/>
    </row>
    <row r="8" spans="1:10" ht="30" customHeight="1" x14ac:dyDescent="0.25">
      <c r="A8" s="302" t="s">
        <v>316</v>
      </c>
      <c r="B8" s="617" t="s">
        <v>442</v>
      </c>
      <c r="C8" s="617"/>
      <c r="D8" s="617"/>
      <c r="E8" s="242"/>
      <c r="F8" s="320"/>
      <c r="G8" s="320"/>
      <c r="H8" s="320"/>
      <c r="I8" s="321"/>
      <c r="J8" s="243"/>
    </row>
    <row r="9" spans="1:10" ht="30" customHeight="1" x14ac:dyDescent="0.25">
      <c r="A9" s="302" t="s">
        <v>194</v>
      </c>
      <c r="B9" s="617" t="s">
        <v>443</v>
      </c>
      <c r="C9" s="617"/>
      <c r="D9" s="617"/>
      <c r="E9" s="300"/>
      <c r="F9" s="320"/>
      <c r="G9" s="320"/>
      <c r="H9" s="320"/>
      <c r="I9" s="321"/>
      <c r="J9" s="243"/>
    </row>
    <row r="10" spans="1:10" ht="43.5" customHeight="1" x14ac:dyDescent="0.25">
      <c r="A10" s="302" t="s">
        <v>390</v>
      </c>
      <c r="B10" s="617" t="s">
        <v>396</v>
      </c>
      <c r="C10" s="617"/>
      <c r="D10" s="617"/>
      <c r="E10" s="300"/>
      <c r="F10" s="320"/>
      <c r="G10" s="320"/>
      <c r="H10" s="320"/>
      <c r="I10" s="321"/>
      <c r="J10" s="243"/>
    </row>
    <row r="11" spans="1:10" ht="30" customHeight="1" x14ac:dyDescent="0.25">
      <c r="A11" s="245"/>
      <c r="B11" s="243"/>
      <c r="C11" s="243"/>
      <c r="D11" s="243"/>
      <c r="E11" s="243"/>
      <c r="F11" s="243"/>
      <c r="G11" s="243"/>
      <c r="H11" s="243"/>
      <c r="I11" s="243"/>
      <c r="J11" s="243"/>
    </row>
    <row r="12" spans="1:10" s="216" customFormat="1" ht="30" customHeight="1" x14ac:dyDescent="0.25">
      <c r="A12" s="765" t="s">
        <v>453</v>
      </c>
      <c r="B12" s="766"/>
      <c r="C12" s="766"/>
      <c r="D12" s="766"/>
      <c r="E12" s="766"/>
      <c r="F12" s="766"/>
      <c r="G12" s="767"/>
      <c r="H12" s="763" t="s">
        <v>312</v>
      </c>
      <c r="I12" s="764"/>
      <c r="J12" s="764"/>
    </row>
    <row r="13" spans="1:10" s="324" customFormat="1" ht="30" customHeight="1" x14ac:dyDescent="0.25">
      <c r="A13" s="322" t="s">
        <v>317</v>
      </c>
      <c r="B13" s="322" t="s">
        <v>313</v>
      </c>
      <c r="C13" s="322" t="s">
        <v>372</v>
      </c>
      <c r="D13" s="322" t="s">
        <v>314</v>
      </c>
      <c r="E13" s="322" t="s">
        <v>315</v>
      </c>
      <c r="F13" s="322" t="s">
        <v>373</v>
      </c>
      <c r="G13" s="322" t="s">
        <v>374</v>
      </c>
      <c r="H13" s="323" t="s">
        <v>375</v>
      </c>
      <c r="I13" s="323" t="s">
        <v>376</v>
      </c>
      <c r="J13" s="323" t="s">
        <v>377</v>
      </c>
    </row>
    <row r="14" spans="1:10" ht="50.1" customHeight="1" x14ac:dyDescent="0.25">
      <c r="A14" s="768">
        <v>1</v>
      </c>
      <c r="B14" s="770" t="s">
        <v>446</v>
      </c>
      <c r="C14" s="772">
        <f>+H14+H15+H16</f>
        <v>0.62000000000000011</v>
      </c>
      <c r="D14" s="359">
        <v>1</v>
      </c>
      <c r="E14" s="462" t="s">
        <v>469</v>
      </c>
      <c r="F14" s="343">
        <v>0.52</v>
      </c>
      <c r="G14" s="197">
        <v>43640</v>
      </c>
      <c r="H14" s="343">
        <f>+F14</f>
        <v>0.52</v>
      </c>
      <c r="I14" s="197">
        <v>43617</v>
      </c>
      <c r="J14" s="375" t="s">
        <v>562</v>
      </c>
    </row>
    <row r="15" spans="1:10" ht="50.1" customHeight="1" x14ac:dyDescent="0.25">
      <c r="A15" s="769"/>
      <c r="B15" s="771"/>
      <c r="C15" s="773"/>
      <c r="D15" s="359">
        <v>2</v>
      </c>
      <c r="E15" s="462" t="s">
        <v>435</v>
      </c>
      <c r="F15" s="463">
        <v>0.05</v>
      </c>
      <c r="G15" s="197">
        <v>43830</v>
      </c>
      <c r="H15" s="463">
        <v>0.05</v>
      </c>
      <c r="I15" s="353">
        <v>43829</v>
      </c>
      <c r="J15" s="375" t="s">
        <v>608</v>
      </c>
    </row>
    <row r="16" spans="1:10" ht="50.1" customHeight="1" x14ac:dyDescent="0.25">
      <c r="A16" s="769"/>
      <c r="B16" s="771"/>
      <c r="C16" s="773"/>
      <c r="D16" s="385">
        <v>4</v>
      </c>
      <c r="E16" s="447" t="s">
        <v>561</v>
      </c>
      <c r="F16" s="342">
        <v>0.05</v>
      </c>
      <c r="G16" s="197">
        <v>43596</v>
      </c>
      <c r="H16" s="342">
        <f>+F16</f>
        <v>0.05</v>
      </c>
      <c r="I16" s="197">
        <v>43599</v>
      </c>
      <c r="J16" s="354" t="s">
        <v>563</v>
      </c>
    </row>
    <row r="17" spans="1:10" ht="50.1" customHeight="1" x14ac:dyDescent="0.25">
      <c r="A17" s="483">
        <v>2</v>
      </c>
      <c r="B17" s="484" t="s">
        <v>437</v>
      </c>
      <c r="C17" s="482">
        <f>+F17</f>
        <v>0.38</v>
      </c>
      <c r="D17" s="359">
        <v>1</v>
      </c>
      <c r="E17" s="462" t="s">
        <v>470</v>
      </c>
      <c r="F17" s="342">
        <v>0.38</v>
      </c>
      <c r="G17" s="197">
        <v>43713</v>
      </c>
      <c r="H17" s="342">
        <v>0.38</v>
      </c>
      <c r="I17" s="199">
        <v>43812</v>
      </c>
      <c r="J17" s="375" t="s">
        <v>618</v>
      </c>
    </row>
    <row r="18" spans="1:10" s="249" customFormat="1" ht="30" customHeight="1" x14ac:dyDescent="0.25">
      <c r="A18" s="695" t="s">
        <v>378</v>
      </c>
      <c r="B18" s="696"/>
      <c r="C18" s="330">
        <f>SUM(C14:C17)</f>
        <v>1</v>
      </c>
      <c r="D18" s="693" t="s">
        <v>119</v>
      </c>
      <c r="E18" s="694"/>
      <c r="F18" s="330">
        <f>SUBTOTAL(9,F14:F17)</f>
        <v>1</v>
      </c>
      <c r="G18" s="331"/>
      <c r="H18" s="332">
        <f>SUBTOTAL(9,H14:H17)</f>
        <v>1</v>
      </c>
      <c r="I18" s="333"/>
      <c r="J18" s="333"/>
    </row>
    <row r="19" spans="1:10" ht="30" hidden="1" customHeight="1" x14ac:dyDescent="0.25">
      <c r="F19" s="352"/>
      <c r="G19" s="334"/>
    </row>
    <row r="20" spans="1:10" ht="30" hidden="1" customHeight="1" x14ac:dyDescent="0.25"/>
    <row r="21" spans="1:10" ht="30" hidden="1" customHeight="1" x14ac:dyDescent="0.25"/>
    <row r="22" spans="1:10" ht="30" hidden="1" customHeight="1" x14ac:dyDescent="0.25">
      <c r="H22" s="334"/>
    </row>
    <row r="23" spans="1:10" ht="30" hidden="1" customHeight="1" x14ac:dyDescent="0.25"/>
    <row r="24" spans="1:10" ht="30" hidden="1" customHeight="1" x14ac:dyDescent="0.25"/>
    <row r="25" spans="1:10" ht="30" hidden="1" customHeight="1" x14ac:dyDescent="0.25"/>
    <row r="26" spans="1:10" ht="30" hidden="1" customHeight="1" x14ac:dyDescent="0.25"/>
    <row r="27" spans="1:10" ht="30" hidden="1" customHeight="1" x14ac:dyDescent="0.25"/>
    <row r="28" spans="1:10" ht="30" hidden="1" customHeight="1" x14ac:dyDescent="0.25"/>
    <row r="29" spans="1:10" ht="30" hidden="1" customHeight="1" x14ac:dyDescent="0.25"/>
  </sheetData>
  <sheetProtection autoFilter="0" pivotTables="0"/>
  <autoFilter ref="A13:J17"/>
  <mergeCells count="18">
    <mergeCell ref="A18:B18"/>
    <mergeCell ref="D18:E18"/>
    <mergeCell ref="H12:J12"/>
    <mergeCell ref="B6:D6"/>
    <mergeCell ref="B7:D7"/>
    <mergeCell ref="B8:D8"/>
    <mergeCell ref="B9:D9"/>
    <mergeCell ref="B10:D10"/>
    <mergeCell ref="A12:G12"/>
    <mergeCell ref="A14:A16"/>
    <mergeCell ref="B14:B16"/>
    <mergeCell ref="C14:C16"/>
    <mergeCell ref="A1:A4"/>
    <mergeCell ref="B4:F4"/>
    <mergeCell ref="B1:J1"/>
    <mergeCell ref="B2:J2"/>
    <mergeCell ref="B3:J3"/>
    <mergeCell ref="G4:J4"/>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abSelected="1" view="pageLayout" zoomScale="85" zoomScaleNormal="70" zoomScalePageLayoutView="85" workbookViewId="0">
      <selection sqref="A1:A4"/>
    </sheetView>
  </sheetViews>
  <sheetFormatPr baseColWidth="10" defaultColWidth="11.42578125" defaultRowHeight="30" customHeight="1"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s="379" customFormat="1" ht="30" customHeight="1" x14ac:dyDescent="0.2">
      <c r="A1" s="637"/>
      <c r="B1" s="576" t="s">
        <v>460</v>
      </c>
      <c r="C1" s="576"/>
      <c r="D1" s="576"/>
      <c r="E1" s="576"/>
      <c r="F1" s="576"/>
      <c r="G1" s="576"/>
      <c r="H1" s="576"/>
    </row>
    <row r="2" spans="1:8" s="379" customFormat="1" ht="30" customHeight="1" x14ac:dyDescent="0.2">
      <c r="A2" s="637"/>
      <c r="B2" s="576" t="s">
        <v>139</v>
      </c>
      <c r="C2" s="576"/>
      <c r="D2" s="576"/>
      <c r="E2" s="576"/>
      <c r="F2" s="576"/>
      <c r="G2" s="576"/>
      <c r="H2" s="576"/>
    </row>
    <row r="3" spans="1:8" s="379" customFormat="1" ht="30" customHeight="1" x14ac:dyDescent="0.2">
      <c r="A3" s="637"/>
      <c r="B3" s="576" t="s">
        <v>222</v>
      </c>
      <c r="C3" s="576"/>
      <c r="D3" s="576"/>
      <c r="E3" s="576"/>
      <c r="F3" s="576"/>
      <c r="G3" s="576"/>
      <c r="H3" s="576"/>
    </row>
    <row r="4" spans="1:8" s="379" customFormat="1" ht="30" customHeight="1" x14ac:dyDescent="0.2">
      <c r="A4" s="637"/>
      <c r="B4" s="576" t="s">
        <v>223</v>
      </c>
      <c r="C4" s="576"/>
      <c r="D4" s="576"/>
      <c r="E4" s="576"/>
      <c r="F4" s="576" t="s">
        <v>447</v>
      </c>
      <c r="G4" s="576"/>
      <c r="H4" s="576"/>
    </row>
    <row r="5" spans="1:8" s="379" customFormat="1" ht="30" customHeight="1" x14ac:dyDescent="0.2">
      <c r="A5" s="580" t="s">
        <v>224</v>
      </c>
      <c r="B5" s="580"/>
      <c r="C5" s="580"/>
      <c r="D5" s="580"/>
      <c r="E5" s="580"/>
      <c r="F5" s="580"/>
      <c r="G5" s="580"/>
      <c r="H5" s="580"/>
    </row>
    <row r="6" spans="1:8" s="379" customFormat="1" ht="30" customHeight="1" x14ac:dyDescent="0.2">
      <c r="A6" s="774" t="s">
        <v>225</v>
      </c>
      <c r="B6" s="774"/>
      <c r="C6" s="774"/>
      <c r="D6" s="774"/>
      <c r="E6" s="774"/>
      <c r="F6" s="774"/>
      <c r="G6" s="774"/>
      <c r="H6" s="774"/>
    </row>
    <row r="7" spans="1:8" s="379" customFormat="1" ht="30" customHeight="1" x14ac:dyDescent="0.2">
      <c r="A7" s="775" t="s">
        <v>226</v>
      </c>
      <c r="B7" s="775"/>
      <c r="C7" s="775"/>
      <c r="D7" s="775"/>
      <c r="E7" s="775"/>
      <c r="F7" s="775"/>
      <c r="G7" s="775"/>
      <c r="H7" s="775"/>
    </row>
    <row r="8" spans="1:8" s="379" customFormat="1" ht="30" customHeight="1" x14ac:dyDescent="0.2">
      <c r="A8" s="513" t="s">
        <v>438</v>
      </c>
      <c r="B8" s="514">
        <v>18</v>
      </c>
      <c r="C8" s="583" t="s">
        <v>439</v>
      </c>
      <c r="D8" s="583"/>
      <c r="E8" s="585" t="s">
        <v>553</v>
      </c>
      <c r="F8" s="585"/>
      <c r="G8" s="585"/>
      <c r="H8" s="585"/>
    </row>
    <row r="9" spans="1:8" s="379" customFormat="1" ht="30" customHeight="1" x14ac:dyDescent="0.2">
      <c r="A9" s="513" t="s">
        <v>227</v>
      </c>
      <c r="B9" s="518" t="s">
        <v>240</v>
      </c>
      <c r="C9" s="583" t="s">
        <v>228</v>
      </c>
      <c r="D9" s="583"/>
      <c r="E9" s="584" t="str">
        <f>+'17'!E9:F9</f>
        <v>Oficina de Tecnologías de la Información y las Comunicaciones</v>
      </c>
      <c r="F9" s="584"/>
      <c r="G9" s="305" t="s">
        <v>229</v>
      </c>
      <c r="H9" s="518" t="s">
        <v>240</v>
      </c>
    </row>
    <row r="10" spans="1:8" s="379" customFormat="1" ht="30" customHeight="1" x14ac:dyDescent="0.2">
      <c r="A10" s="513" t="s">
        <v>230</v>
      </c>
      <c r="B10" s="586" t="str">
        <f>+'17'!B10:E10</f>
        <v>Tecnologías de información y comunicaciones para lograr una movilidad sostenible en Bogotá</v>
      </c>
      <c r="C10" s="586"/>
      <c r="D10" s="586"/>
      <c r="E10" s="586"/>
      <c r="F10" s="305" t="s">
        <v>231</v>
      </c>
      <c r="G10" s="587">
        <f>+'17'!G10:H10</f>
        <v>967</v>
      </c>
      <c r="H10" s="587"/>
    </row>
    <row r="11" spans="1:8" s="379" customFormat="1" ht="30" customHeight="1" x14ac:dyDescent="0.2">
      <c r="A11" s="513" t="s">
        <v>233</v>
      </c>
      <c r="B11" s="588" t="s">
        <v>464</v>
      </c>
      <c r="C11" s="588"/>
      <c r="D11" s="588"/>
      <c r="E11" s="588"/>
      <c r="F11" s="305" t="s">
        <v>234</v>
      </c>
      <c r="G11" s="589" t="str">
        <f>+'17'!G11:H11</f>
        <v>PA 04</v>
      </c>
      <c r="H11" s="589"/>
    </row>
    <row r="12" spans="1:8" ht="30" customHeight="1" x14ac:dyDescent="0.2">
      <c r="A12" s="513" t="s">
        <v>235</v>
      </c>
      <c r="B12" s="590" t="s">
        <v>258</v>
      </c>
      <c r="C12" s="590"/>
      <c r="D12" s="590"/>
      <c r="E12" s="590"/>
      <c r="F12" s="590"/>
      <c r="G12" s="590"/>
      <c r="H12" s="590"/>
    </row>
    <row r="13" spans="1:8" ht="30" customHeight="1" x14ac:dyDescent="0.2">
      <c r="A13" s="513" t="s">
        <v>236</v>
      </c>
      <c r="B13" s="591" t="str">
        <f>+'17'!B13:H13</f>
        <v>Fortalecer y modernizar en un 80%  el recurso tecnológico y de sistemas de información de las entidades del Sector Movilidad</v>
      </c>
      <c r="C13" s="591"/>
      <c r="D13" s="591"/>
      <c r="E13" s="591"/>
      <c r="F13" s="591"/>
      <c r="G13" s="591"/>
      <c r="H13" s="591"/>
    </row>
    <row r="14" spans="1:8" ht="30" customHeight="1" x14ac:dyDescent="0.2">
      <c r="A14" s="513" t="s">
        <v>238</v>
      </c>
      <c r="B14" s="584" t="s">
        <v>552</v>
      </c>
      <c r="C14" s="584"/>
      <c r="D14" s="584"/>
      <c r="E14" s="584"/>
      <c r="F14" s="305" t="s">
        <v>239</v>
      </c>
      <c r="G14" s="592" t="s">
        <v>251</v>
      </c>
      <c r="H14" s="592"/>
    </row>
    <row r="15" spans="1:8" ht="30" customHeight="1" x14ac:dyDescent="0.2">
      <c r="A15" s="513" t="s">
        <v>241</v>
      </c>
      <c r="B15" s="631" t="s">
        <v>551</v>
      </c>
      <c r="C15" s="631"/>
      <c r="D15" s="631"/>
      <c r="E15" s="631"/>
      <c r="F15" s="305" t="s">
        <v>242</v>
      </c>
      <c r="G15" s="592" t="s">
        <v>465</v>
      </c>
      <c r="H15" s="592"/>
    </row>
    <row r="16" spans="1:8" ht="30" customHeight="1" x14ac:dyDescent="0.2">
      <c r="A16" s="513" t="s">
        <v>243</v>
      </c>
      <c r="B16" s="584" t="s">
        <v>550</v>
      </c>
      <c r="C16" s="584"/>
      <c r="D16" s="584"/>
      <c r="E16" s="584"/>
      <c r="F16" s="584"/>
      <c r="G16" s="584"/>
      <c r="H16" s="584"/>
    </row>
    <row r="17" spans="1:8" ht="30" customHeight="1" x14ac:dyDescent="0.2">
      <c r="A17" s="513" t="s">
        <v>246</v>
      </c>
      <c r="B17" s="584" t="s">
        <v>549</v>
      </c>
      <c r="C17" s="584"/>
      <c r="D17" s="584"/>
      <c r="E17" s="584"/>
      <c r="F17" s="584"/>
      <c r="G17" s="584"/>
      <c r="H17" s="584"/>
    </row>
    <row r="18" spans="1:8" ht="30" customHeight="1" x14ac:dyDescent="0.2">
      <c r="A18" s="513" t="s">
        <v>248</v>
      </c>
      <c r="B18" s="590" t="s">
        <v>548</v>
      </c>
      <c r="C18" s="590"/>
      <c r="D18" s="590"/>
      <c r="E18" s="590"/>
      <c r="F18" s="590"/>
      <c r="G18" s="590"/>
      <c r="H18" s="590"/>
    </row>
    <row r="19" spans="1:8" ht="30" customHeight="1" x14ac:dyDescent="0.2">
      <c r="A19" s="513" t="s">
        <v>250</v>
      </c>
      <c r="B19" s="592" t="s">
        <v>307</v>
      </c>
      <c r="C19" s="594"/>
      <c r="D19" s="594"/>
      <c r="E19" s="594"/>
      <c r="F19" s="594"/>
      <c r="G19" s="594"/>
      <c r="H19" s="594"/>
    </row>
    <row r="20" spans="1:8" ht="30" customHeight="1" x14ac:dyDescent="0.2">
      <c r="A20" s="583" t="s">
        <v>253</v>
      </c>
      <c r="B20" s="595" t="s">
        <v>254</v>
      </c>
      <c r="C20" s="595"/>
      <c r="D20" s="595"/>
      <c r="E20" s="596" t="s">
        <v>255</v>
      </c>
      <c r="F20" s="596"/>
      <c r="G20" s="596"/>
      <c r="H20" s="596"/>
    </row>
    <row r="21" spans="1:8" ht="30" customHeight="1" x14ac:dyDescent="0.2">
      <c r="A21" s="583"/>
      <c r="B21" s="746" t="s">
        <v>547</v>
      </c>
      <c r="C21" s="746"/>
      <c r="D21" s="746"/>
      <c r="E21" s="590" t="s">
        <v>546</v>
      </c>
      <c r="F21" s="590"/>
      <c r="G21" s="590"/>
      <c r="H21" s="590"/>
    </row>
    <row r="22" spans="1:8" ht="30" customHeight="1" x14ac:dyDescent="0.2">
      <c r="A22" s="513" t="s">
        <v>257</v>
      </c>
      <c r="B22" s="747" t="s">
        <v>351</v>
      </c>
      <c r="C22" s="747"/>
      <c r="D22" s="747"/>
      <c r="E22" s="592" t="s">
        <v>351</v>
      </c>
      <c r="F22" s="592"/>
      <c r="G22" s="592"/>
      <c r="H22" s="592"/>
    </row>
    <row r="23" spans="1:8" ht="30" customHeight="1" x14ac:dyDescent="0.2">
      <c r="A23" s="513" t="s">
        <v>259</v>
      </c>
      <c r="B23" s="746" t="s">
        <v>547</v>
      </c>
      <c r="C23" s="746"/>
      <c r="D23" s="746"/>
      <c r="E23" s="590" t="s">
        <v>546</v>
      </c>
      <c r="F23" s="590"/>
      <c r="G23" s="590"/>
      <c r="H23" s="590"/>
    </row>
    <row r="24" spans="1:8" ht="30" customHeight="1" x14ac:dyDescent="0.2">
      <c r="A24" s="513" t="s">
        <v>261</v>
      </c>
      <c r="B24" s="632">
        <v>43466</v>
      </c>
      <c r="C24" s="584"/>
      <c r="D24" s="584"/>
      <c r="E24" s="305" t="s">
        <v>262</v>
      </c>
      <c r="F24" s="776" t="s">
        <v>555</v>
      </c>
      <c r="G24" s="776"/>
      <c r="H24" s="776"/>
    </row>
    <row r="25" spans="1:8" ht="30" customHeight="1" x14ac:dyDescent="0.2">
      <c r="A25" s="513" t="s">
        <v>263</v>
      </c>
      <c r="B25" s="632">
        <v>43830</v>
      </c>
      <c r="C25" s="584"/>
      <c r="D25" s="584"/>
      <c r="E25" s="305" t="s">
        <v>264</v>
      </c>
      <c r="F25" s="776">
        <v>1</v>
      </c>
      <c r="G25" s="776"/>
      <c r="H25" s="776"/>
    </row>
    <row r="26" spans="1:8" ht="30" customHeight="1" x14ac:dyDescent="0.2">
      <c r="A26" s="513" t="s">
        <v>265</v>
      </c>
      <c r="B26" s="592" t="s">
        <v>244</v>
      </c>
      <c r="C26" s="592"/>
      <c r="D26" s="592"/>
      <c r="E26" s="307" t="s">
        <v>266</v>
      </c>
      <c r="F26" s="635"/>
      <c r="G26" s="635"/>
      <c r="H26" s="635"/>
    </row>
    <row r="27" spans="1:8" ht="30" customHeight="1" x14ac:dyDescent="0.2">
      <c r="A27" s="601" t="s">
        <v>267</v>
      </c>
      <c r="B27" s="601"/>
      <c r="C27" s="601"/>
      <c r="D27" s="601"/>
      <c r="E27" s="601"/>
      <c r="F27" s="601"/>
      <c r="G27" s="601"/>
      <c r="H27" s="601"/>
    </row>
    <row r="28" spans="1:8" ht="30"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365">
        <v>0</v>
      </c>
      <c r="C29" s="364">
        <f>+B29</f>
        <v>0</v>
      </c>
      <c r="D29" s="363">
        <v>0</v>
      </c>
      <c r="E29" s="362">
        <f>+D29</f>
        <v>0</v>
      </c>
      <c r="F29" s="314">
        <f t="shared" ref="F29:F40" si="0">IFERROR(+B29/D29,)</f>
        <v>0</v>
      </c>
      <c r="G29" s="315">
        <f t="shared" ref="G29:G40" si="1">IFERROR(+C29/E29,)</f>
        <v>0</v>
      </c>
      <c r="H29" s="316">
        <f t="shared" ref="H29:H40" si="2">IFERROR((+C29/E29)/$F$25,)</f>
        <v>0</v>
      </c>
    </row>
    <row r="30" spans="1:8" ht="20.100000000000001" customHeight="1" x14ac:dyDescent="0.2">
      <c r="A30" s="515" t="s">
        <v>277</v>
      </c>
      <c r="B30" s="365">
        <v>0</v>
      </c>
      <c r="C30" s="364">
        <f t="shared" ref="C30:C40" si="3">+B30+C29</f>
        <v>0</v>
      </c>
      <c r="D30" s="363">
        <v>0</v>
      </c>
      <c r="E30" s="362">
        <f t="shared" ref="E30:E40" si="4">+D30+E29</f>
        <v>0</v>
      </c>
      <c r="F30" s="314">
        <f t="shared" si="0"/>
        <v>0</v>
      </c>
      <c r="G30" s="315">
        <f t="shared" si="1"/>
        <v>0</v>
      </c>
      <c r="H30" s="316">
        <f t="shared" si="2"/>
        <v>0</v>
      </c>
    </row>
    <row r="31" spans="1:8" ht="20.100000000000001" customHeight="1" x14ac:dyDescent="0.2">
      <c r="A31" s="515" t="s">
        <v>278</v>
      </c>
      <c r="B31" s="365">
        <v>0</v>
      </c>
      <c r="C31" s="364">
        <f t="shared" si="3"/>
        <v>0</v>
      </c>
      <c r="D31" s="363">
        <v>0</v>
      </c>
      <c r="E31" s="362">
        <f t="shared" si="4"/>
        <v>0</v>
      </c>
      <c r="F31" s="314">
        <f t="shared" si="0"/>
        <v>0</v>
      </c>
      <c r="G31" s="315">
        <f t="shared" si="1"/>
        <v>0</v>
      </c>
      <c r="H31" s="316">
        <f t="shared" si="2"/>
        <v>0</v>
      </c>
    </row>
    <row r="32" spans="1:8" ht="20.100000000000001" customHeight="1" x14ac:dyDescent="0.2">
      <c r="A32" s="515" t="s">
        <v>279</v>
      </c>
      <c r="B32" s="365">
        <v>0</v>
      </c>
      <c r="C32" s="364">
        <f t="shared" si="3"/>
        <v>0</v>
      </c>
      <c r="D32" s="363">
        <v>0</v>
      </c>
      <c r="E32" s="362">
        <f t="shared" si="4"/>
        <v>0</v>
      </c>
      <c r="F32" s="314">
        <f t="shared" si="0"/>
        <v>0</v>
      </c>
      <c r="G32" s="315">
        <f t="shared" si="1"/>
        <v>0</v>
      </c>
      <c r="H32" s="316">
        <f t="shared" si="2"/>
        <v>0</v>
      </c>
    </row>
    <row r="33" spans="1:8" ht="20.100000000000001" customHeight="1" x14ac:dyDescent="0.2">
      <c r="A33" s="515" t="s">
        <v>280</v>
      </c>
      <c r="B33" s="365">
        <v>0</v>
      </c>
      <c r="C33" s="364">
        <f t="shared" si="3"/>
        <v>0</v>
      </c>
      <c r="D33" s="363">
        <v>0</v>
      </c>
      <c r="E33" s="362">
        <f t="shared" si="4"/>
        <v>0</v>
      </c>
      <c r="F33" s="314">
        <f t="shared" si="0"/>
        <v>0</v>
      </c>
      <c r="G33" s="315">
        <f t="shared" si="1"/>
        <v>0</v>
      </c>
      <c r="H33" s="316">
        <f t="shared" si="2"/>
        <v>0</v>
      </c>
    </row>
    <row r="34" spans="1:8" ht="20.100000000000001" customHeight="1" x14ac:dyDescent="0.2">
      <c r="A34" s="515" t="s">
        <v>281</v>
      </c>
      <c r="B34" s="365">
        <v>0</v>
      </c>
      <c r="C34" s="364">
        <f t="shared" si="3"/>
        <v>0</v>
      </c>
      <c r="D34" s="363">
        <v>0</v>
      </c>
      <c r="E34" s="362">
        <f t="shared" si="4"/>
        <v>0</v>
      </c>
      <c r="F34" s="314">
        <f t="shared" si="0"/>
        <v>0</v>
      </c>
      <c r="G34" s="315">
        <f t="shared" si="1"/>
        <v>0</v>
      </c>
      <c r="H34" s="316">
        <f t="shared" si="2"/>
        <v>0</v>
      </c>
    </row>
    <row r="35" spans="1:8" ht="20.100000000000001" customHeight="1" x14ac:dyDescent="0.2">
      <c r="A35" s="515" t="s">
        <v>282</v>
      </c>
      <c r="B35" s="365">
        <v>0</v>
      </c>
      <c r="C35" s="364">
        <f t="shared" si="3"/>
        <v>0</v>
      </c>
      <c r="D35" s="363">
        <v>0</v>
      </c>
      <c r="E35" s="362">
        <f t="shared" si="4"/>
        <v>0</v>
      </c>
      <c r="F35" s="314">
        <f t="shared" si="0"/>
        <v>0</v>
      </c>
      <c r="G35" s="315">
        <f t="shared" si="1"/>
        <v>0</v>
      </c>
      <c r="H35" s="316">
        <f t="shared" si="2"/>
        <v>0</v>
      </c>
    </row>
    <row r="36" spans="1:8" ht="20.100000000000001" customHeight="1" x14ac:dyDescent="0.2">
      <c r="A36" s="515" t="s">
        <v>283</v>
      </c>
      <c r="B36" s="365">
        <v>0</v>
      </c>
      <c r="C36" s="364">
        <f t="shared" si="3"/>
        <v>0</v>
      </c>
      <c r="D36" s="363">
        <v>1</v>
      </c>
      <c r="E36" s="362">
        <f t="shared" si="4"/>
        <v>1</v>
      </c>
      <c r="F36" s="314">
        <f t="shared" si="0"/>
        <v>0</v>
      </c>
      <c r="G36" s="315">
        <f t="shared" si="1"/>
        <v>0</v>
      </c>
      <c r="H36" s="316">
        <f t="shared" si="2"/>
        <v>0</v>
      </c>
    </row>
    <row r="37" spans="1:8" ht="20.100000000000001" customHeight="1" x14ac:dyDescent="0.2">
      <c r="A37" s="515" t="s">
        <v>284</v>
      </c>
      <c r="B37" s="365">
        <v>1</v>
      </c>
      <c r="C37" s="364">
        <f t="shared" si="3"/>
        <v>1</v>
      </c>
      <c r="D37" s="363">
        <v>0</v>
      </c>
      <c r="E37" s="362">
        <f t="shared" si="4"/>
        <v>1</v>
      </c>
      <c r="F37" s="314">
        <f t="shared" si="0"/>
        <v>0</v>
      </c>
      <c r="G37" s="315">
        <f t="shared" si="1"/>
        <v>1</v>
      </c>
      <c r="H37" s="316">
        <f t="shared" si="2"/>
        <v>1</v>
      </c>
    </row>
    <row r="38" spans="1:8" ht="20.100000000000001" customHeight="1" x14ac:dyDescent="0.2">
      <c r="A38" s="515" t="s">
        <v>285</v>
      </c>
      <c r="B38" s="365">
        <v>0</v>
      </c>
      <c r="C38" s="364">
        <f t="shared" si="3"/>
        <v>1</v>
      </c>
      <c r="D38" s="363">
        <v>0</v>
      </c>
      <c r="E38" s="362">
        <f t="shared" si="4"/>
        <v>1</v>
      </c>
      <c r="F38" s="314">
        <f t="shared" si="0"/>
        <v>0</v>
      </c>
      <c r="G38" s="315">
        <f t="shared" si="1"/>
        <v>1</v>
      </c>
      <c r="H38" s="316">
        <f t="shared" si="2"/>
        <v>1</v>
      </c>
    </row>
    <row r="39" spans="1:8" ht="20.100000000000001" customHeight="1" x14ac:dyDescent="0.2">
      <c r="A39" s="515" t="s">
        <v>286</v>
      </c>
      <c r="B39" s="365">
        <v>0</v>
      </c>
      <c r="C39" s="364">
        <f t="shared" si="3"/>
        <v>1</v>
      </c>
      <c r="D39" s="363">
        <v>0</v>
      </c>
      <c r="E39" s="362">
        <f t="shared" si="4"/>
        <v>1</v>
      </c>
      <c r="F39" s="314">
        <f t="shared" si="0"/>
        <v>0</v>
      </c>
      <c r="G39" s="315">
        <f t="shared" si="1"/>
        <v>1</v>
      </c>
      <c r="H39" s="316">
        <f t="shared" si="2"/>
        <v>1</v>
      </c>
    </row>
    <row r="40" spans="1:8" ht="20.100000000000001" customHeight="1" x14ac:dyDescent="0.2">
      <c r="A40" s="515" t="s">
        <v>287</v>
      </c>
      <c r="B40" s="365">
        <v>0</v>
      </c>
      <c r="C40" s="364">
        <f t="shared" si="3"/>
        <v>1</v>
      </c>
      <c r="D40" s="363">
        <v>0</v>
      </c>
      <c r="E40" s="362">
        <f t="shared" si="4"/>
        <v>1</v>
      </c>
      <c r="F40" s="314">
        <f t="shared" si="0"/>
        <v>0</v>
      </c>
      <c r="G40" s="315">
        <f t="shared" si="1"/>
        <v>1</v>
      </c>
      <c r="H40" s="316">
        <f t="shared" si="2"/>
        <v>1</v>
      </c>
    </row>
    <row r="41" spans="1:8" ht="45" customHeight="1" x14ac:dyDescent="0.2">
      <c r="A41" s="516" t="s">
        <v>288</v>
      </c>
      <c r="B41" s="604" t="s">
        <v>587</v>
      </c>
      <c r="C41" s="604"/>
      <c r="D41" s="604"/>
      <c r="E41" s="604"/>
      <c r="F41" s="604"/>
      <c r="G41" s="604"/>
      <c r="H41" s="604"/>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30" customHeight="1" x14ac:dyDescent="0.2">
      <c r="A48" s="513" t="s">
        <v>290</v>
      </c>
      <c r="B48" s="777" t="s">
        <v>630</v>
      </c>
      <c r="C48" s="777"/>
      <c r="D48" s="777"/>
      <c r="E48" s="777"/>
      <c r="F48" s="777"/>
      <c r="G48" s="777"/>
      <c r="H48" s="777"/>
    </row>
    <row r="49" spans="1:8" ht="30" customHeight="1" x14ac:dyDescent="0.2">
      <c r="A49" s="513" t="s">
        <v>291</v>
      </c>
      <c r="B49" s="605" t="s">
        <v>471</v>
      </c>
      <c r="C49" s="605"/>
      <c r="D49" s="605"/>
      <c r="E49" s="605"/>
      <c r="F49" s="605"/>
      <c r="G49" s="605"/>
      <c r="H49" s="605"/>
    </row>
    <row r="50" spans="1:8" ht="30" customHeight="1" x14ac:dyDescent="0.2">
      <c r="A50" s="516" t="s">
        <v>292</v>
      </c>
      <c r="B50" s="777" t="s">
        <v>589</v>
      </c>
      <c r="C50" s="777"/>
      <c r="D50" s="777"/>
      <c r="E50" s="777"/>
      <c r="F50" s="777"/>
      <c r="G50" s="777"/>
      <c r="H50" s="777"/>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361"/>
      <c r="C53" s="760"/>
      <c r="D53" s="760"/>
      <c r="E53" s="760"/>
      <c r="F53" s="778"/>
      <c r="G53" s="778"/>
      <c r="H53" s="778"/>
    </row>
    <row r="54" spans="1:8" ht="30" customHeight="1" x14ac:dyDescent="0.2">
      <c r="A54" s="516" t="s">
        <v>298</v>
      </c>
      <c r="B54" s="584" t="s">
        <v>449</v>
      </c>
      <c r="C54" s="584"/>
      <c r="D54" s="612" t="s">
        <v>299</v>
      </c>
      <c r="E54" s="612"/>
      <c r="F54" s="592" t="s">
        <v>449</v>
      </c>
      <c r="G54" s="592"/>
      <c r="H54" s="592"/>
    </row>
    <row r="55" spans="1:8" ht="30" customHeight="1" x14ac:dyDescent="0.2">
      <c r="A55" s="516" t="s">
        <v>300</v>
      </c>
      <c r="B55" s="584" t="s">
        <v>566</v>
      </c>
      <c r="C55" s="584"/>
      <c r="D55" s="607" t="s">
        <v>301</v>
      </c>
      <c r="E55" s="607"/>
      <c r="F55" s="592" t="s">
        <v>450</v>
      </c>
      <c r="G55" s="592"/>
      <c r="H55" s="592"/>
    </row>
    <row r="56" spans="1:8" ht="30" customHeight="1" x14ac:dyDescent="0.2">
      <c r="A56" s="516" t="s">
        <v>302</v>
      </c>
      <c r="B56" s="584"/>
      <c r="C56" s="584"/>
      <c r="D56" s="583" t="s">
        <v>303</v>
      </c>
      <c r="E56" s="583"/>
      <c r="F56" s="584"/>
      <c r="G56" s="584"/>
      <c r="H56" s="584"/>
    </row>
    <row r="57" spans="1:8" ht="30" customHeight="1" x14ac:dyDescent="0.2">
      <c r="A57" s="516" t="s">
        <v>304</v>
      </c>
      <c r="B57" s="584"/>
      <c r="C57" s="584"/>
      <c r="D57" s="583"/>
      <c r="E57" s="583"/>
      <c r="F57" s="584"/>
      <c r="G57" s="584"/>
      <c r="H57" s="584"/>
    </row>
  </sheetData>
  <sheetProtection autoFilter="0" pivotTables="0"/>
  <mergeCells count="65">
    <mergeCell ref="B56:C56"/>
    <mergeCell ref="D56:E57"/>
    <mergeCell ref="F56:H57"/>
    <mergeCell ref="B57:C57"/>
    <mergeCell ref="B1:H1"/>
    <mergeCell ref="B2:H2"/>
    <mergeCell ref="B3:H3"/>
    <mergeCell ref="F4:H4"/>
    <mergeCell ref="B54:C54"/>
    <mergeCell ref="D54:E54"/>
    <mergeCell ref="B49:H49"/>
    <mergeCell ref="B50:H50"/>
    <mergeCell ref="F54:H54"/>
    <mergeCell ref="B55:C55"/>
    <mergeCell ref="D55:E55"/>
    <mergeCell ref="F55:H55"/>
    <mergeCell ref="A52:A53"/>
    <mergeCell ref="C52:E52"/>
    <mergeCell ref="F52:H52"/>
    <mergeCell ref="C53:E53"/>
    <mergeCell ref="F53:H53"/>
    <mergeCell ref="B41:H41"/>
    <mergeCell ref="A42:H42"/>
    <mergeCell ref="A43:H47"/>
    <mergeCell ref="B48:H48"/>
    <mergeCell ref="A51:H51"/>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2:H12"/>
    <mergeCell ref="B13:H13"/>
    <mergeCell ref="B14:E14"/>
    <mergeCell ref="G14:H14"/>
    <mergeCell ref="B15:E15"/>
    <mergeCell ref="G15:H15"/>
    <mergeCell ref="C9:D9"/>
    <mergeCell ref="E9:F9"/>
    <mergeCell ref="B10:E10"/>
    <mergeCell ref="G10:H10"/>
    <mergeCell ref="B11:E11"/>
    <mergeCell ref="G11:H11"/>
    <mergeCell ref="A1:A4"/>
    <mergeCell ref="B4:E4"/>
    <mergeCell ref="A6:H6"/>
    <mergeCell ref="A7:H7"/>
    <mergeCell ref="C8:D8"/>
    <mergeCell ref="E8:H8"/>
    <mergeCell ref="A5:H5"/>
  </mergeCells>
  <dataValidations count="6">
    <dataValidation type="list" allowBlank="1" showInputMessage="1" showErrorMessage="1" sqref="B12:H12">
      <formula1>#REF!</formula1>
    </dataValidation>
    <dataValidation type="list" allowBlank="1" showInputMessage="1" showErrorMessage="1" sqref="B26:D26">
      <formula1>#REF!</formula1>
    </dataValidation>
    <dataValidation type="list" allowBlank="1" showInputMessage="1" showErrorMessage="1" sqref="B11:E11">
      <formula1>#REF!</formula1>
    </dataValidation>
    <dataValidation type="list" allowBlank="1" showInputMessage="1" showErrorMessage="1" sqref="G14:H14">
      <formula1>#REF!</formula1>
    </dataValidation>
    <dataValidation type="list" allowBlank="1" showInputMessage="1" showErrorMessage="1" sqref="G15:H15">
      <formula1>#REF!</formula1>
    </dataValidation>
    <dataValidation type="list" allowBlank="1" showInputMessage="1" showErrorMessage="1" sqref="B9 H9">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S19"/>
  <sheetViews>
    <sheetView zoomScale="85" zoomScaleNormal="85" workbookViewId="0">
      <selection activeCell="F7" sqref="F7"/>
    </sheetView>
  </sheetViews>
  <sheetFormatPr baseColWidth="10" defaultColWidth="0" defaultRowHeight="30" customHeight="1" zeroHeight="1" x14ac:dyDescent="0.25"/>
  <cols>
    <col min="1" max="1" width="21.85546875" style="440" customWidth="1"/>
    <col min="2" max="2" width="34.5703125" style="435" customWidth="1"/>
    <col min="3" max="3" width="16.28515625" style="435" customWidth="1"/>
    <col min="4" max="4" width="5.85546875" style="435" customWidth="1"/>
    <col min="5" max="5" width="47" style="435" customWidth="1"/>
    <col min="6" max="7" width="16.140625" style="435" customWidth="1"/>
    <col min="8" max="8" width="16.28515625" style="435" customWidth="1"/>
    <col min="9" max="9" width="15.7109375" style="435" customWidth="1"/>
    <col min="10" max="10" width="80.7109375" style="435" customWidth="1"/>
    <col min="11" max="11" width="3.85546875" style="434" hidden="1" customWidth="1"/>
    <col min="12" max="106" width="0" style="435" hidden="1" customWidth="1"/>
    <col min="107" max="107" width="11.42578125" style="435" hidden="1" customWidth="1"/>
    <col min="108" max="196" width="0" style="435" hidden="1" customWidth="1"/>
    <col min="197" max="197" width="1.42578125" style="435" hidden="1" customWidth="1"/>
    <col min="198" max="198" width="1.42578125" style="435" hidden="1"/>
    <col min="199" max="255" width="0" style="435" hidden="1"/>
    <col min="256" max="256" width="3" style="435" hidden="1" customWidth="1"/>
    <col min="257" max="257" width="21.85546875" style="435" hidden="1" customWidth="1"/>
    <col min="258" max="258" width="34.5703125" style="435" hidden="1" customWidth="1"/>
    <col min="259" max="259" width="16.28515625" style="435" hidden="1" customWidth="1"/>
    <col min="260" max="260" width="5.85546875" style="435" hidden="1" customWidth="1"/>
    <col min="261" max="261" width="47" style="435" hidden="1" customWidth="1"/>
    <col min="262" max="263" width="16.140625" style="435" hidden="1" customWidth="1"/>
    <col min="264" max="264" width="16.28515625" style="435" hidden="1" customWidth="1"/>
    <col min="265" max="265" width="15.7109375" style="435" hidden="1" customWidth="1"/>
    <col min="266" max="266" width="32" style="435" hidden="1" customWidth="1"/>
    <col min="267" max="267" width="3.85546875" style="435" hidden="1" customWidth="1"/>
    <col min="268" max="453" width="0" style="435" hidden="1" customWidth="1"/>
    <col min="454" max="511" width="0" style="435" hidden="1"/>
    <col min="512" max="512" width="3" style="435" hidden="1" customWidth="1"/>
    <col min="513" max="513" width="21.85546875" style="435" hidden="1" customWidth="1"/>
    <col min="514" max="514" width="34.5703125" style="435" hidden="1" customWidth="1"/>
    <col min="515" max="515" width="16.28515625" style="435" hidden="1" customWidth="1"/>
    <col min="516" max="516" width="5.85546875" style="435" hidden="1" customWidth="1"/>
    <col min="517" max="517" width="47" style="435" hidden="1" customWidth="1"/>
    <col min="518" max="519" width="16.140625" style="435" hidden="1" customWidth="1"/>
    <col min="520" max="520" width="16.28515625" style="435" hidden="1" customWidth="1"/>
    <col min="521" max="521" width="15.7109375" style="435" hidden="1" customWidth="1"/>
    <col min="522" max="522" width="32" style="435" hidden="1" customWidth="1"/>
    <col min="523" max="523" width="3.85546875" style="435" hidden="1" customWidth="1"/>
    <col min="524" max="709" width="0" style="435" hidden="1" customWidth="1"/>
    <col min="710" max="767" width="0" style="435" hidden="1"/>
    <col min="768" max="768" width="3" style="435" hidden="1" customWidth="1"/>
    <col min="769" max="769" width="21.85546875" style="435" hidden="1" customWidth="1"/>
    <col min="770" max="770" width="34.5703125" style="435" hidden="1" customWidth="1"/>
    <col min="771" max="771" width="16.28515625" style="435" hidden="1" customWidth="1"/>
    <col min="772" max="772" width="5.85546875" style="435" hidden="1" customWidth="1"/>
    <col min="773" max="773" width="47" style="435" hidden="1" customWidth="1"/>
    <col min="774" max="775" width="16.140625" style="435" hidden="1" customWidth="1"/>
    <col min="776" max="776" width="16.28515625" style="435" hidden="1" customWidth="1"/>
    <col min="777" max="777" width="15.7109375" style="435" hidden="1" customWidth="1"/>
    <col min="778" max="778" width="32" style="435" hidden="1" customWidth="1"/>
    <col min="779" max="779" width="3.85546875" style="435" hidden="1" customWidth="1"/>
    <col min="780" max="965" width="0" style="435" hidden="1" customWidth="1"/>
    <col min="966" max="1023" width="0" style="435" hidden="1"/>
    <col min="1024" max="1024" width="3" style="435" hidden="1" customWidth="1"/>
    <col min="1025" max="1025" width="21.85546875" style="435" hidden="1" customWidth="1"/>
    <col min="1026" max="1026" width="34.5703125" style="435" hidden="1" customWidth="1"/>
    <col min="1027" max="1027" width="16.28515625" style="435" hidden="1" customWidth="1"/>
    <col min="1028" max="1028" width="5.85546875" style="435" hidden="1" customWidth="1"/>
    <col min="1029" max="1029" width="47" style="435" hidden="1" customWidth="1"/>
    <col min="1030" max="1031" width="16.140625" style="435" hidden="1" customWidth="1"/>
    <col min="1032" max="1032" width="16.28515625" style="435" hidden="1" customWidth="1"/>
    <col min="1033" max="1033" width="15.7109375" style="435" hidden="1" customWidth="1"/>
    <col min="1034" max="1034" width="32" style="435" hidden="1" customWidth="1"/>
    <col min="1035" max="1035" width="3.85546875" style="435" hidden="1" customWidth="1"/>
    <col min="1036" max="1221" width="0" style="435" hidden="1" customWidth="1"/>
    <col min="1222" max="1279" width="0" style="435" hidden="1"/>
    <col min="1280" max="1280" width="3" style="435" hidden="1" customWidth="1"/>
    <col min="1281" max="1281" width="21.85546875" style="435" hidden="1" customWidth="1"/>
    <col min="1282" max="1282" width="34.5703125" style="435" hidden="1" customWidth="1"/>
    <col min="1283" max="1283" width="16.28515625" style="435" hidden="1" customWidth="1"/>
    <col min="1284" max="1284" width="5.85546875" style="435" hidden="1" customWidth="1"/>
    <col min="1285" max="1285" width="47" style="435" hidden="1" customWidth="1"/>
    <col min="1286" max="1287" width="16.140625" style="435" hidden="1" customWidth="1"/>
    <col min="1288" max="1288" width="16.28515625" style="435" hidden="1" customWidth="1"/>
    <col min="1289" max="1289" width="15.7109375" style="435" hidden="1" customWidth="1"/>
    <col min="1290" max="1290" width="32" style="435" hidden="1" customWidth="1"/>
    <col min="1291" max="1291" width="3.85546875" style="435" hidden="1" customWidth="1"/>
    <col min="1292" max="1477" width="0" style="435" hidden="1" customWidth="1"/>
    <col min="1478" max="1535" width="0" style="435" hidden="1"/>
    <col min="1536" max="1536" width="3" style="435" hidden="1" customWidth="1"/>
    <col min="1537" max="1537" width="21.85546875" style="435" hidden="1" customWidth="1"/>
    <col min="1538" max="1538" width="34.5703125" style="435" hidden="1" customWidth="1"/>
    <col min="1539" max="1539" width="16.28515625" style="435" hidden="1" customWidth="1"/>
    <col min="1540" max="1540" width="5.85546875" style="435" hidden="1" customWidth="1"/>
    <col min="1541" max="1541" width="47" style="435" hidden="1" customWidth="1"/>
    <col min="1542" max="1543" width="16.140625" style="435" hidden="1" customWidth="1"/>
    <col min="1544" max="1544" width="16.28515625" style="435" hidden="1" customWidth="1"/>
    <col min="1545" max="1545" width="15.7109375" style="435" hidden="1" customWidth="1"/>
    <col min="1546" max="1546" width="32" style="435" hidden="1" customWidth="1"/>
    <col min="1547" max="1547" width="3.85546875" style="435" hidden="1" customWidth="1"/>
    <col min="1548" max="1733" width="0" style="435" hidden="1" customWidth="1"/>
    <col min="1734" max="1791" width="0" style="435" hidden="1"/>
    <col min="1792" max="1792" width="3" style="435" hidden="1" customWidth="1"/>
    <col min="1793" max="1793" width="21.85546875" style="435" hidden="1" customWidth="1"/>
    <col min="1794" max="1794" width="34.5703125" style="435" hidden="1" customWidth="1"/>
    <col min="1795" max="1795" width="16.28515625" style="435" hidden="1" customWidth="1"/>
    <col min="1796" max="1796" width="5.85546875" style="435" hidden="1" customWidth="1"/>
    <col min="1797" max="1797" width="47" style="435" hidden="1" customWidth="1"/>
    <col min="1798" max="1799" width="16.140625" style="435" hidden="1" customWidth="1"/>
    <col min="1800" max="1800" width="16.28515625" style="435" hidden="1" customWidth="1"/>
    <col min="1801" max="1801" width="15.7109375" style="435" hidden="1" customWidth="1"/>
    <col min="1802" max="1802" width="32" style="435" hidden="1" customWidth="1"/>
    <col min="1803" max="1803" width="3.85546875" style="435" hidden="1" customWidth="1"/>
    <col min="1804" max="1989" width="0" style="435" hidden="1" customWidth="1"/>
    <col min="1990" max="2047" width="0" style="435" hidden="1"/>
    <col min="2048" max="2048" width="3" style="435" hidden="1" customWidth="1"/>
    <col min="2049" max="2049" width="21.85546875" style="435" hidden="1" customWidth="1"/>
    <col min="2050" max="2050" width="34.5703125" style="435" hidden="1" customWidth="1"/>
    <col min="2051" max="2051" width="16.28515625" style="435" hidden="1" customWidth="1"/>
    <col min="2052" max="2052" width="5.85546875" style="435" hidden="1" customWidth="1"/>
    <col min="2053" max="2053" width="47" style="435" hidden="1" customWidth="1"/>
    <col min="2054" max="2055" width="16.140625" style="435" hidden="1" customWidth="1"/>
    <col min="2056" max="2056" width="16.28515625" style="435" hidden="1" customWidth="1"/>
    <col min="2057" max="2057" width="15.7109375" style="435" hidden="1" customWidth="1"/>
    <col min="2058" max="2058" width="32" style="435" hidden="1" customWidth="1"/>
    <col min="2059" max="2059" width="3.85546875" style="435" hidden="1" customWidth="1"/>
    <col min="2060" max="2245" width="0" style="435" hidden="1" customWidth="1"/>
    <col min="2246" max="2303" width="0" style="435" hidden="1"/>
    <col min="2304" max="2304" width="3" style="435" hidden="1" customWidth="1"/>
    <col min="2305" max="2305" width="21.85546875" style="435" hidden="1" customWidth="1"/>
    <col min="2306" max="2306" width="34.5703125" style="435" hidden="1" customWidth="1"/>
    <col min="2307" max="2307" width="16.28515625" style="435" hidden="1" customWidth="1"/>
    <col min="2308" max="2308" width="5.85546875" style="435" hidden="1" customWidth="1"/>
    <col min="2309" max="2309" width="47" style="435" hidden="1" customWidth="1"/>
    <col min="2310" max="2311" width="16.140625" style="435" hidden="1" customWidth="1"/>
    <col min="2312" max="2312" width="16.28515625" style="435" hidden="1" customWidth="1"/>
    <col min="2313" max="2313" width="15.7109375" style="435" hidden="1" customWidth="1"/>
    <col min="2314" max="2314" width="32" style="435" hidden="1" customWidth="1"/>
    <col min="2315" max="2315" width="3.85546875" style="435" hidden="1" customWidth="1"/>
    <col min="2316" max="2501" width="0" style="435" hidden="1" customWidth="1"/>
    <col min="2502" max="2559" width="0" style="435" hidden="1"/>
    <col min="2560" max="2560" width="3" style="435" hidden="1" customWidth="1"/>
    <col min="2561" max="2561" width="21.85546875" style="435" hidden="1" customWidth="1"/>
    <col min="2562" max="2562" width="34.5703125" style="435" hidden="1" customWidth="1"/>
    <col min="2563" max="2563" width="16.28515625" style="435" hidden="1" customWidth="1"/>
    <col min="2564" max="2564" width="5.85546875" style="435" hidden="1" customWidth="1"/>
    <col min="2565" max="2565" width="47" style="435" hidden="1" customWidth="1"/>
    <col min="2566" max="2567" width="16.140625" style="435" hidden="1" customWidth="1"/>
    <col min="2568" max="2568" width="16.28515625" style="435" hidden="1" customWidth="1"/>
    <col min="2569" max="2569" width="15.7109375" style="435" hidden="1" customWidth="1"/>
    <col min="2570" max="2570" width="32" style="435" hidden="1" customWidth="1"/>
    <col min="2571" max="2571" width="3.85546875" style="435" hidden="1" customWidth="1"/>
    <col min="2572" max="2757" width="0" style="435" hidden="1" customWidth="1"/>
    <col min="2758" max="2815" width="0" style="435" hidden="1"/>
    <col min="2816" max="2816" width="3" style="435" hidden="1" customWidth="1"/>
    <col min="2817" max="2817" width="21.85546875" style="435" hidden="1" customWidth="1"/>
    <col min="2818" max="2818" width="34.5703125" style="435" hidden="1" customWidth="1"/>
    <col min="2819" max="2819" width="16.28515625" style="435" hidden="1" customWidth="1"/>
    <col min="2820" max="2820" width="5.85546875" style="435" hidden="1" customWidth="1"/>
    <col min="2821" max="2821" width="47" style="435" hidden="1" customWidth="1"/>
    <col min="2822" max="2823" width="16.140625" style="435" hidden="1" customWidth="1"/>
    <col min="2824" max="2824" width="16.28515625" style="435" hidden="1" customWidth="1"/>
    <col min="2825" max="2825" width="15.7109375" style="435" hidden="1" customWidth="1"/>
    <col min="2826" max="2826" width="32" style="435" hidden="1" customWidth="1"/>
    <col min="2827" max="2827" width="3.85546875" style="435" hidden="1" customWidth="1"/>
    <col min="2828" max="3013" width="0" style="435" hidden="1" customWidth="1"/>
    <col min="3014" max="3071" width="0" style="435" hidden="1"/>
    <col min="3072" max="3072" width="3" style="435" hidden="1" customWidth="1"/>
    <col min="3073" max="3073" width="21.85546875" style="435" hidden="1" customWidth="1"/>
    <col min="3074" max="3074" width="34.5703125" style="435" hidden="1" customWidth="1"/>
    <col min="3075" max="3075" width="16.28515625" style="435" hidden="1" customWidth="1"/>
    <col min="3076" max="3076" width="5.85546875" style="435" hidden="1" customWidth="1"/>
    <col min="3077" max="3077" width="47" style="435" hidden="1" customWidth="1"/>
    <col min="3078" max="3079" width="16.140625" style="435" hidden="1" customWidth="1"/>
    <col min="3080" max="3080" width="16.28515625" style="435" hidden="1" customWidth="1"/>
    <col min="3081" max="3081" width="15.7109375" style="435" hidden="1" customWidth="1"/>
    <col min="3082" max="3082" width="32" style="435" hidden="1" customWidth="1"/>
    <col min="3083" max="3083" width="3.85546875" style="435" hidden="1" customWidth="1"/>
    <col min="3084" max="3269" width="0" style="435" hidden="1" customWidth="1"/>
    <col min="3270" max="3327" width="0" style="435" hidden="1"/>
    <col min="3328" max="3328" width="3" style="435" hidden="1" customWidth="1"/>
    <col min="3329" max="3329" width="21.85546875" style="435" hidden="1" customWidth="1"/>
    <col min="3330" max="3330" width="34.5703125" style="435" hidden="1" customWidth="1"/>
    <col min="3331" max="3331" width="16.28515625" style="435" hidden="1" customWidth="1"/>
    <col min="3332" max="3332" width="5.85546875" style="435" hidden="1" customWidth="1"/>
    <col min="3333" max="3333" width="47" style="435" hidden="1" customWidth="1"/>
    <col min="3334" max="3335" width="16.140625" style="435" hidden="1" customWidth="1"/>
    <col min="3336" max="3336" width="16.28515625" style="435" hidden="1" customWidth="1"/>
    <col min="3337" max="3337" width="15.7109375" style="435" hidden="1" customWidth="1"/>
    <col min="3338" max="3338" width="32" style="435" hidden="1" customWidth="1"/>
    <col min="3339" max="3339" width="3.85546875" style="435" hidden="1" customWidth="1"/>
    <col min="3340" max="3525" width="0" style="435" hidden="1" customWidth="1"/>
    <col min="3526" max="3583" width="0" style="435" hidden="1"/>
    <col min="3584" max="3584" width="3" style="435" hidden="1" customWidth="1"/>
    <col min="3585" max="3585" width="21.85546875" style="435" hidden="1" customWidth="1"/>
    <col min="3586" max="3586" width="34.5703125" style="435" hidden="1" customWidth="1"/>
    <col min="3587" max="3587" width="16.28515625" style="435" hidden="1" customWidth="1"/>
    <col min="3588" max="3588" width="5.85546875" style="435" hidden="1" customWidth="1"/>
    <col min="3589" max="3589" width="47" style="435" hidden="1" customWidth="1"/>
    <col min="3590" max="3591" width="16.140625" style="435" hidden="1" customWidth="1"/>
    <col min="3592" max="3592" width="16.28515625" style="435" hidden="1" customWidth="1"/>
    <col min="3593" max="3593" width="15.7109375" style="435" hidden="1" customWidth="1"/>
    <col min="3594" max="3594" width="32" style="435" hidden="1" customWidth="1"/>
    <col min="3595" max="3595" width="3.85546875" style="435" hidden="1" customWidth="1"/>
    <col min="3596" max="3781" width="0" style="435" hidden="1" customWidth="1"/>
    <col min="3782" max="3839" width="0" style="435" hidden="1"/>
    <col min="3840" max="3840" width="3" style="435" hidden="1" customWidth="1"/>
    <col min="3841" max="3841" width="21.85546875" style="435" hidden="1" customWidth="1"/>
    <col min="3842" max="3842" width="34.5703125" style="435" hidden="1" customWidth="1"/>
    <col min="3843" max="3843" width="16.28515625" style="435" hidden="1" customWidth="1"/>
    <col min="3844" max="3844" width="5.85546875" style="435" hidden="1" customWidth="1"/>
    <col min="3845" max="3845" width="47" style="435" hidden="1" customWidth="1"/>
    <col min="3846" max="3847" width="16.140625" style="435" hidden="1" customWidth="1"/>
    <col min="3848" max="3848" width="16.28515625" style="435" hidden="1" customWidth="1"/>
    <col min="3849" max="3849" width="15.7109375" style="435" hidden="1" customWidth="1"/>
    <col min="3850" max="3850" width="32" style="435" hidden="1" customWidth="1"/>
    <col min="3851" max="3851" width="3.85546875" style="435" hidden="1" customWidth="1"/>
    <col min="3852" max="4037" width="0" style="435" hidden="1" customWidth="1"/>
    <col min="4038" max="4095" width="0" style="435" hidden="1"/>
    <col min="4096" max="4096" width="3" style="435" hidden="1" customWidth="1"/>
    <col min="4097" max="4097" width="21.85546875" style="435" hidden="1" customWidth="1"/>
    <col min="4098" max="4098" width="34.5703125" style="435" hidden="1" customWidth="1"/>
    <col min="4099" max="4099" width="16.28515625" style="435" hidden="1" customWidth="1"/>
    <col min="4100" max="4100" width="5.85546875" style="435" hidden="1" customWidth="1"/>
    <col min="4101" max="4101" width="47" style="435" hidden="1" customWidth="1"/>
    <col min="4102" max="4103" width="16.140625" style="435" hidden="1" customWidth="1"/>
    <col min="4104" max="4104" width="16.28515625" style="435" hidden="1" customWidth="1"/>
    <col min="4105" max="4105" width="15.7109375" style="435" hidden="1" customWidth="1"/>
    <col min="4106" max="4106" width="32" style="435" hidden="1" customWidth="1"/>
    <col min="4107" max="4107" width="3.85546875" style="435" hidden="1" customWidth="1"/>
    <col min="4108" max="4293" width="0" style="435" hidden="1" customWidth="1"/>
    <col min="4294" max="4351" width="0" style="435" hidden="1"/>
    <col min="4352" max="4352" width="3" style="435" hidden="1" customWidth="1"/>
    <col min="4353" max="4353" width="21.85546875" style="435" hidden="1" customWidth="1"/>
    <col min="4354" max="4354" width="34.5703125" style="435" hidden="1" customWidth="1"/>
    <col min="4355" max="4355" width="16.28515625" style="435" hidden="1" customWidth="1"/>
    <col min="4356" max="4356" width="5.85546875" style="435" hidden="1" customWidth="1"/>
    <col min="4357" max="4357" width="47" style="435" hidden="1" customWidth="1"/>
    <col min="4358" max="4359" width="16.140625" style="435" hidden="1" customWidth="1"/>
    <col min="4360" max="4360" width="16.28515625" style="435" hidden="1" customWidth="1"/>
    <col min="4361" max="4361" width="15.7109375" style="435" hidden="1" customWidth="1"/>
    <col min="4362" max="4362" width="32" style="435" hidden="1" customWidth="1"/>
    <col min="4363" max="4363" width="3.85546875" style="435" hidden="1" customWidth="1"/>
    <col min="4364" max="4549" width="0" style="435" hidden="1" customWidth="1"/>
    <col min="4550" max="4607" width="0" style="435" hidden="1"/>
    <col min="4608" max="4608" width="3" style="435" hidden="1" customWidth="1"/>
    <col min="4609" max="4609" width="21.85546875" style="435" hidden="1" customWidth="1"/>
    <col min="4610" max="4610" width="34.5703125" style="435" hidden="1" customWidth="1"/>
    <col min="4611" max="4611" width="16.28515625" style="435" hidden="1" customWidth="1"/>
    <col min="4612" max="4612" width="5.85546875" style="435" hidden="1" customWidth="1"/>
    <col min="4613" max="4613" width="47" style="435" hidden="1" customWidth="1"/>
    <col min="4614" max="4615" width="16.140625" style="435" hidden="1" customWidth="1"/>
    <col min="4616" max="4616" width="16.28515625" style="435" hidden="1" customWidth="1"/>
    <col min="4617" max="4617" width="15.7109375" style="435" hidden="1" customWidth="1"/>
    <col min="4618" max="4618" width="32" style="435" hidden="1" customWidth="1"/>
    <col min="4619" max="4619" width="3.85546875" style="435" hidden="1" customWidth="1"/>
    <col min="4620" max="4805" width="0" style="435" hidden="1" customWidth="1"/>
    <col min="4806" max="4863" width="0" style="435" hidden="1"/>
    <col min="4864" max="4864" width="3" style="435" hidden="1" customWidth="1"/>
    <col min="4865" max="4865" width="21.85546875" style="435" hidden="1" customWidth="1"/>
    <col min="4866" max="4866" width="34.5703125" style="435" hidden="1" customWidth="1"/>
    <col min="4867" max="4867" width="16.28515625" style="435" hidden="1" customWidth="1"/>
    <col min="4868" max="4868" width="5.85546875" style="435" hidden="1" customWidth="1"/>
    <col min="4869" max="4869" width="47" style="435" hidden="1" customWidth="1"/>
    <col min="4870" max="4871" width="16.140625" style="435" hidden="1" customWidth="1"/>
    <col min="4872" max="4872" width="16.28515625" style="435" hidden="1" customWidth="1"/>
    <col min="4873" max="4873" width="15.7109375" style="435" hidden="1" customWidth="1"/>
    <col min="4874" max="4874" width="32" style="435" hidden="1" customWidth="1"/>
    <col min="4875" max="4875" width="3.85546875" style="435" hidden="1" customWidth="1"/>
    <col min="4876" max="5061" width="0" style="435" hidden="1" customWidth="1"/>
    <col min="5062" max="5119" width="0" style="435" hidden="1"/>
    <col min="5120" max="5120" width="3" style="435" hidden="1" customWidth="1"/>
    <col min="5121" max="5121" width="21.85546875" style="435" hidden="1" customWidth="1"/>
    <col min="5122" max="5122" width="34.5703125" style="435" hidden="1" customWidth="1"/>
    <col min="5123" max="5123" width="16.28515625" style="435" hidden="1" customWidth="1"/>
    <col min="5124" max="5124" width="5.85546875" style="435" hidden="1" customWidth="1"/>
    <col min="5125" max="5125" width="47" style="435" hidden="1" customWidth="1"/>
    <col min="5126" max="5127" width="16.140625" style="435" hidden="1" customWidth="1"/>
    <col min="5128" max="5128" width="16.28515625" style="435" hidden="1" customWidth="1"/>
    <col min="5129" max="5129" width="15.7109375" style="435" hidden="1" customWidth="1"/>
    <col min="5130" max="5130" width="32" style="435" hidden="1" customWidth="1"/>
    <col min="5131" max="5131" width="3.85546875" style="435" hidden="1" customWidth="1"/>
    <col min="5132" max="5317" width="0" style="435" hidden="1" customWidth="1"/>
    <col min="5318" max="5375" width="0" style="435" hidden="1"/>
    <col min="5376" max="5376" width="3" style="435" hidden="1" customWidth="1"/>
    <col min="5377" max="5377" width="21.85546875" style="435" hidden="1" customWidth="1"/>
    <col min="5378" max="5378" width="34.5703125" style="435" hidden="1" customWidth="1"/>
    <col min="5379" max="5379" width="16.28515625" style="435" hidden="1" customWidth="1"/>
    <col min="5380" max="5380" width="5.85546875" style="435" hidden="1" customWidth="1"/>
    <col min="5381" max="5381" width="47" style="435" hidden="1" customWidth="1"/>
    <col min="5382" max="5383" width="16.140625" style="435" hidden="1" customWidth="1"/>
    <col min="5384" max="5384" width="16.28515625" style="435" hidden="1" customWidth="1"/>
    <col min="5385" max="5385" width="15.7109375" style="435" hidden="1" customWidth="1"/>
    <col min="5386" max="5386" width="32" style="435" hidden="1" customWidth="1"/>
    <col min="5387" max="5387" width="3.85546875" style="435" hidden="1" customWidth="1"/>
    <col min="5388" max="5573" width="0" style="435" hidden="1" customWidth="1"/>
    <col min="5574" max="5631" width="0" style="435" hidden="1"/>
    <col min="5632" max="5632" width="3" style="435" hidden="1" customWidth="1"/>
    <col min="5633" max="5633" width="21.85546875" style="435" hidden="1" customWidth="1"/>
    <col min="5634" max="5634" width="34.5703125" style="435" hidden="1" customWidth="1"/>
    <col min="5635" max="5635" width="16.28515625" style="435" hidden="1" customWidth="1"/>
    <col min="5636" max="5636" width="5.85546875" style="435" hidden="1" customWidth="1"/>
    <col min="5637" max="5637" width="47" style="435" hidden="1" customWidth="1"/>
    <col min="5638" max="5639" width="16.140625" style="435" hidden="1" customWidth="1"/>
    <col min="5640" max="5640" width="16.28515625" style="435" hidden="1" customWidth="1"/>
    <col min="5641" max="5641" width="15.7109375" style="435" hidden="1" customWidth="1"/>
    <col min="5642" max="5642" width="32" style="435" hidden="1" customWidth="1"/>
    <col min="5643" max="5643" width="3.85546875" style="435" hidden="1" customWidth="1"/>
    <col min="5644" max="5829" width="0" style="435" hidden="1" customWidth="1"/>
    <col min="5830" max="5887" width="0" style="435" hidden="1"/>
    <col min="5888" max="5888" width="3" style="435" hidden="1" customWidth="1"/>
    <col min="5889" max="5889" width="21.85546875" style="435" hidden="1" customWidth="1"/>
    <col min="5890" max="5890" width="34.5703125" style="435" hidden="1" customWidth="1"/>
    <col min="5891" max="5891" width="16.28515625" style="435" hidden="1" customWidth="1"/>
    <col min="5892" max="5892" width="5.85546875" style="435" hidden="1" customWidth="1"/>
    <col min="5893" max="5893" width="47" style="435" hidden="1" customWidth="1"/>
    <col min="5894" max="5895" width="16.140625" style="435" hidden="1" customWidth="1"/>
    <col min="5896" max="5896" width="16.28515625" style="435" hidden="1" customWidth="1"/>
    <col min="5897" max="5897" width="15.7109375" style="435" hidden="1" customWidth="1"/>
    <col min="5898" max="5898" width="32" style="435" hidden="1" customWidth="1"/>
    <col min="5899" max="5899" width="3.85546875" style="435" hidden="1" customWidth="1"/>
    <col min="5900" max="6085" width="0" style="435" hidden="1" customWidth="1"/>
    <col min="6086" max="6143" width="0" style="435" hidden="1"/>
    <col min="6144" max="6144" width="3" style="435" hidden="1" customWidth="1"/>
    <col min="6145" max="6145" width="21.85546875" style="435" hidden="1" customWidth="1"/>
    <col min="6146" max="6146" width="34.5703125" style="435" hidden="1" customWidth="1"/>
    <col min="6147" max="6147" width="16.28515625" style="435" hidden="1" customWidth="1"/>
    <col min="6148" max="6148" width="5.85546875" style="435" hidden="1" customWidth="1"/>
    <col min="6149" max="6149" width="47" style="435" hidden="1" customWidth="1"/>
    <col min="6150" max="6151" width="16.140625" style="435" hidden="1" customWidth="1"/>
    <col min="6152" max="6152" width="16.28515625" style="435" hidden="1" customWidth="1"/>
    <col min="6153" max="6153" width="15.7109375" style="435" hidden="1" customWidth="1"/>
    <col min="6154" max="6154" width="32" style="435" hidden="1" customWidth="1"/>
    <col min="6155" max="6155" width="3.85546875" style="435" hidden="1" customWidth="1"/>
    <col min="6156" max="6341" width="0" style="435" hidden="1" customWidth="1"/>
    <col min="6342" max="6399" width="0" style="435" hidden="1"/>
    <col min="6400" max="6400" width="3" style="435" hidden="1" customWidth="1"/>
    <col min="6401" max="6401" width="21.85546875" style="435" hidden="1" customWidth="1"/>
    <col min="6402" max="6402" width="34.5703125" style="435" hidden="1" customWidth="1"/>
    <col min="6403" max="6403" width="16.28515625" style="435" hidden="1" customWidth="1"/>
    <col min="6404" max="6404" width="5.85546875" style="435" hidden="1" customWidth="1"/>
    <col min="6405" max="6405" width="47" style="435" hidden="1" customWidth="1"/>
    <col min="6406" max="6407" width="16.140625" style="435" hidden="1" customWidth="1"/>
    <col min="6408" max="6408" width="16.28515625" style="435" hidden="1" customWidth="1"/>
    <col min="6409" max="6409" width="15.7109375" style="435" hidden="1" customWidth="1"/>
    <col min="6410" max="6410" width="32" style="435" hidden="1" customWidth="1"/>
    <col min="6411" max="6411" width="3.85546875" style="435" hidden="1" customWidth="1"/>
    <col min="6412" max="6597" width="0" style="435" hidden="1" customWidth="1"/>
    <col min="6598" max="6655" width="0" style="435" hidden="1"/>
    <col min="6656" max="6656" width="3" style="435" hidden="1" customWidth="1"/>
    <col min="6657" max="6657" width="21.85546875" style="435" hidden="1" customWidth="1"/>
    <col min="6658" max="6658" width="34.5703125" style="435" hidden="1" customWidth="1"/>
    <col min="6659" max="6659" width="16.28515625" style="435" hidden="1" customWidth="1"/>
    <col min="6660" max="6660" width="5.85546875" style="435" hidden="1" customWidth="1"/>
    <col min="6661" max="6661" width="47" style="435" hidden="1" customWidth="1"/>
    <col min="6662" max="6663" width="16.140625" style="435" hidden="1" customWidth="1"/>
    <col min="6664" max="6664" width="16.28515625" style="435" hidden="1" customWidth="1"/>
    <col min="6665" max="6665" width="15.7109375" style="435" hidden="1" customWidth="1"/>
    <col min="6666" max="6666" width="32" style="435" hidden="1" customWidth="1"/>
    <col min="6667" max="6667" width="3.85546875" style="435" hidden="1" customWidth="1"/>
    <col min="6668" max="6853" width="0" style="435" hidden="1" customWidth="1"/>
    <col min="6854" max="6911" width="0" style="435" hidden="1"/>
    <col min="6912" max="6912" width="3" style="435" hidden="1" customWidth="1"/>
    <col min="6913" max="6913" width="21.85546875" style="435" hidden="1" customWidth="1"/>
    <col min="6914" max="6914" width="34.5703125" style="435" hidden="1" customWidth="1"/>
    <col min="6915" max="6915" width="16.28515625" style="435" hidden="1" customWidth="1"/>
    <col min="6916" max="6916" width="5.85546875" style="435" hidden="1" customWidth="1"/>
    <col min="6917" max="6917" width="47" style="435" hidden="1" customWidth="1"/>
    <col min="6918" max="6919" width="16.140625" style="435" hidden="1" customWidth="1"/>
    <col min="6920" max="6920" width="16.28515625" style="435" hidden="1" customWidth="1"/>
    <col min="6921" max="6921" width="15.7109375" style="435" hidden="1" customWidth="1"/>
    <col min="6922" max="6922" width="32" style="435" hidden="1" customWidth="1"/>
    <col min="6923" max="6923" width="3.85546875" style="435" hidden="1" customWidth="1"/>
    <col min="6924" max="7109" width="0" style="435" hidden="1" customWidth="1"/>
    <col min="7110" max="7167" width="0" style="435" hidden="1"/>
    <col min="7168" max="7168" width="3" style="435" hidden="1" customWidth="1"/>
    <col min="7169" max="7169" width="21.85546875" style="435" hidden="1" customWidth="1"/>
    <col min="7170" max="7170" width="34.5703125" style="435" hidden="1" customWidth="1"/>
    <col min="7171" max="7171" width="16.28515625" style="435" hidden="1" customWidth="1"/>
    <col min="7172" max="7172" width="5.85546875" style="435" hidden="1" customWidth="1"/>
    <col min="7173" max="7173" width="47" style="435" hidden="1" customWidth="1"/>
    <col min="7174" max="7175" width="16.140625" style="435" hidden="1" customWidth="1"/>
    <col min="7176" max="7176" width="16.28515625" style="435" hidden="1" customWidth="1"/>
    <col min="7177" max="7177" width="15.7109375" style="435" hidden="1" customWidth="1"/>
    <col min="7178" max="7178" width="32" style="435" hidden="1" customWidth="1"/>
    <col min="7179" max="7179" width="3.85546875" style="435" hidden="1" customWidth="1"/>
    <col min="7180" max="7365" width="0" style="435" hidden="1" customWidth="1"/>
    <col min="7366" max="7423" width="0" style="435" hidden="1"/>
    <col min="7424" max="7424" width="3" style="435" hidden="1" customWidth="1"/>
    <col min="7425" max="7425" width="21.85546875" style="435" hidden="1" customWidth="1"/>
    <col min="7426" max="7426" width="34.5703125" style="435" hidden="1" customWidth="1"/>
    <col min="7427" max="7427" width="16.28515625" style="435" hidden="1" customWidth="1"/>
    <col min="7428" max="7428" width="5.85546875" style="435" hidden="1" customWidth="1"/>
    <col min="7429" max="7429" width="47" style="435" hidden="1" customWidth="1"/>
    <col min="7430" max="7431" width="16.140625" style="435" hidden="1" customWidth="1"/>
    <col min="7432" max="7432" width="16.28515625" style="435" hidden="1" customWidth="1"/>
    <col min="7433" max="7433" width="15.7109375" style="435" hidden="1" customWidth="1"/>
    <col min="7434" max="7434" width="32" style="435" hidden="1" customWidth="1"/>
    <col min="7435" max="7435" width="3.85546875" style="435" hidden="1" customWidth="1"/>
    <col min="7436" max="7621" width="0" style="435" hidden="1" customWidth="1"/>
    <col min="7622" max="7679" width="0" style="435" hidden="1"/>
    <col min="7680" max="7680" width="3" style="435" hidden="1" customWidth="1"/>
    <col min="7681" max="7681" width="21.85546875" style="435" hidden="1" customWidth="1"/>
    <col min="7682" max="7682" width="34.5703125" style="435" hidden="1" customWidth="1"/>
    <col min="7683" max="7683" width="16.28515625" style="435" hidden="1" customWidth="1"/>
    <col min="7684" max="7684" width="5.85546875" style="435" hidden="1" customWidth="1"/>
    <col min="7685" max="7685" width="47" style="435" hidden="1" customWidth="1"/>
    <col min="7686" max="7687" width="16.140625" style="435" hidden="1" customWidth="1"/>
    <col min="7688" max="7688" width="16.28515625" style="435" hidden="1" customWidth="1"/>
    <col min="7689" max="7689" width="15.7109375" style="435" hidden="1" customWidth="1"/>
    <col min="7690" max="7690" width="32" style="435" hidden="1" customWidth="1"/>
    <col min="7691" max="7691" width="3.85546875" style="435" hidden="1" customWidth="1"/>
    <col min="7692" max="7877" width="0" style="435" hidden="1" customWidth="1"/>
    <col min="7878" max="7935" width="0" style="435" hidden="1"/>
    <col min="7936" max="7936" width="3" style="435" hidden="1" customWidth="1"/>
    <col min="7937" max="7937" width="21.85546875" style="435" hidden="1" customWidth="1"/>
    <col min="7938" max="7938" width="34.5703125" style="435" hidden="1" customWidth="1"/>
    <col min="7939" max="7939" width="16.28515625" style="435" hidden="1" customWidth="1"/>
    <col min="7940" max="7940" width="5.85546875" style="435" hidden="1" customWidth="1"/>
    <col min="7941" max="7941" width="47" style="435" hidden="1" customWidth="1"/>
    <col min="7942" max="7943" width="16.140625" style="435" hidden="1" customWidth="1"/>
    <col min="7944" max="7944" width="16.28515625" style="435" hidden="1" customWidth="1"/>
    <col min="7945" max="7945" width="15.7109375" style="435" hidden="1" customWidth="1"/>
    <col min="7946" max="7946" width="32" style="435" hidden="1" customWidth="1"/>
    <col min="7947" max="7947" width="3.85546875" style="435" hidden="1" customWidth="1"/>
    <col min="7948" max="8133" width="0" style="435" hidden="1" customWidth="1"/>
    <col min="8134" max="8191" width="0" style="435" hidden="1"/>
    <col min="8192" max="8192" width="3" style="435" hidden="1" customWidth="1"/>
    <col min="8193" max="8193" width="21.85546875" style="435" hidden="1" customWidth="1"/>
    <col min="8194" max="8194" width="34.5703125" style="435" hidden="1" customWidth="1"/>
    <col min="8195" max="8195" width="16.28515625" style="435" hidden="1" customWidth="1"/>
    <col min="8196" max="8196" width="5.85546875" style="435" hidden="1" customWidth="1"/>
    <col min="8197" max="8197" width="47" style="435" hidden="1" customWidth="1"/>
    <col min="8198" max="8199" width="16.140625" style="435" hidden="1" customWidth="1"/>
    <col min="8200" max="8200" width="16.28515625" style="435" hidden="1" customWidth="1"/>
    <col min="8201" max="8201" width="15.7109375" style="435" hidden="1" customWidth="1"/>
    <col min="8202" max="8202" width="32" style="435" hidden="1" customWidth="1"/>
    <col min="8203" max="8203" width="3.85546875" style="435" hidden="1" customWidth="1"/>
    <col min="8204" max="8389" width="0" style="435" hidden="1" customWidth="1"/>
    <col min="8390" max="8447" width="0" style="435" hidden="1"/>
    <col min="8448" max="8448" width="3" style="435" hidden="1" customWidth="1"/>
    <col min="8449" max="8449" width="21.85546875" style="435" hidden="1" customWidth="1"/>
    <col min="8450" max="8450" width="34.5703125" style="435" hidden="1" customWidth="1"/>
    <col min="8451" max="8451" width="16.28515625" style="435" hidden="1" customWidth="1"/>
    <col min="8452" max="8452" width="5.85546875" style="435" hidden="1" customWidth="1"/>
    <col min="8453" max="8453" width="47" style="435" hidden="1" customWidth="1"/>
    <col min="8454" max="8455" width="16.140625" style="435" hidden="1" customWidth="1"/>
    <col min="8456" max="8456" width="16.28515625" style="435" hidden="1" customWidth="1"/>
    <col min="8457" max="8457" width="15.7109375" style="435" hidden="1" customWidth="1"/>
    <col min="8458" max="8458" width="32" style="435" hidden="1" customWidth="1"/>
    <col min="8459" max="8459" width="3.85546875" style="435" hidden="1" customWidth="1"/>
    <col min="8460" max="8645" width="0" style="435" hidden="1" customWidth="1"/>
    <col min="8646" max="8703" width="0" style="435" hidden="1"/>
    <col min="8704" max="8704" width="3" style="435" hidden="1" customWidth="1"/>
    <col min="8705" max="8705" width="21.85546875" style="435" hidden="1" customWidth="1"/>
    <col min="8706" max="8706" width="34.5703125" style="435" hidden="1" customWidth="1"/>
    <col min="8707" max="8707" width="16.28515625" style="435" hidden="1" customWidth="1"/>
    <col min="8708" max="8708" width="5.85546875" style="435" hidden="1" customWidth="1"/>
    <col min="8709" max="8709" width="47" style="435" hidden="1" customWidth="1"/>
    <col min="8710" max="8711" width="16.140625" style="435" hidden="1" customWidth="1"/>
    <col min="8712" max="8712" width="16.28515625" style="435" hidden="1" customWidth="1"/>
    <col min="8713" max="8713" width="15.7109375" style="435" hidden="1" customWidth="1"/>
    <col min="8714" max="8714" width="32" style="435" hidden="1" customWidth="1"/>
    <col min="8715" max="8715" width="3.85546875" style="435" hidden="1" customWidth="1"/>
    <col min="8716" max="8901" width="0" style="435" hidden="1" customWidth="1"/>
    <col min="8902" max="8959" width="0" style="435" hidden="1"/>
    <col min="8960" max="8960" width="3" style="435" hidden="1" customWidth="1"/>
    <col min="8961" max="8961" width="21.85546875" style="435" hidden="1" customWidth="1"/>
    <col min="8962" max="8962" width="34.5703125" style="435" hidden="1" customWidth="1"/>
    <col min="8963" max="8963" width="16.28515625" style="435" hidden="1" customWidth="1"/>
    <col min="8964" max="8964" width="5.85546875" style="435" hidden="1" customWidth="1"/>
    <col min="8965" max="8965" width="47" style="435" hidden="1" customWidth="1"/>
    <col min="8966" max="8967" width="16.140625" style="435" hidden="1" customWidth="1"/>
    <col min="8968" max="8968" width="16.28515625" style="435" hidden="1" customWidth="1"/>
    <col min="8969" max="8969" width="15.7109375" style="435" hidden="1" customWidth="1"/>
    <col min="8970" max="8970" width="32" style="435" hidden="1" customWidth="1"/>
    <col min="8971" max="8971" width="3.85546875" style="435" hidden="1" customWidth="1"/>
    <col min="8972" max="9157" width="0" style="435" hidden="1" customWidth="1"/>
    <col min="9158" max="9215" width="0" style="435" hidden="1"/>
    <col min="9216" max="9216" width="3" style="435" hidden="1" customWidth="1"/>
    <col min="9217" max="9217" width="21.85546875" style="435" hidden="1" customWidth="1"/>
    <col min="9218" max="9218" width="34.5703125" style="435" hidden="1" customWidth="1"/>
    <col min="9219" max="9219" width="16.28515625" style="435" hidden="1" customWidth="1"/>
    <col min="9220" max="9220" width="5.85546875" style="435" hidden="1" customWidth="1"/>
    <col min="9221" max="9221" width="47" style="435" hidden="1" customWidth="1"/>
    <col min="9222" max="9223" width="16.140625" style="435" hidden="1" customWidth="1"/>
    <col min="9224" max="9224" width="16.28515625" style="435" hidden="1" customWidth="1"/>
    <col min="9225" max="9225" width="15.7109375" style="435" hidden="1" customWidth="1"/>
    <col min="9226" max="9226" width="32" style="435" hidden="1" customWidth="1"/>
    <col min="9227" max="9227" width="3.85546875" style="435" hidden="1" customWidth="1"/>
    <col min="9228" max="9413" width="0" style="435" hidden="1" customWidth="1"/>
    <col min="9414" max="9471" width="0" style="435" hidden="1"/>
    <col min="9472" max="9472" width="3" style="435" hidden="1" customWidth="1"/>
    <col min="9473" max="9473" width="21.85546875" style="435" hidden="1" customWidth="1"/>
    <col min="9474" max="9474" width="34.5703125" style="435" hidden="1" customWidth="1"/>
    <col min="9475" max="9475" width="16.28515625" style="435" hidden="1" customWidth="1"/>
    <col min="9476" max="9476" width="5.85546875" style="435" hidden="1" customWidth="1"/>
    <col min="9477" max="9477" width="47" style="435" hidden="1" customWidth="1"/>
    <col min="9478" max="9479" width="16.140625" style="435" hidden="1" customWidth="1"/>
    <col min="9480" max="9480" width="16.28515625" style="435" hidden="1" customWidth="1"/>
    <col min="9481" max="9481" width="15.7109375" style="435" hidden="1" customWidth="1"/>
    <col min="9482" max="9482" width="32" style="435" hidden="1" customWidth="1"/>
    <col min="9483" max="9483" width="3.85546875" style="435" hidden="1" customWidth="1"/>
    <col min="9484" max="9669" width="0" style="435" hidden="1" customWidth="1"/>
    <col min="9670" max="9727" width="0" style="435" hidden="1"/>
    <col min="9728" max="9728" width="3" style="435" hidden="1" customWidth="1"/>
    <col min="9729" max="9729" width="21.85546875" style="435" hidden="1" customWidth="1"/>
    <col min="9730" max="9730" width="34.5703125" style="435" hidden="1" customWidth="1"/>
    <col min="9731" max="9731" width="16.28515625" style="435" hidden="1" customWidth="1"/>
    <col min="9732" max="9732" width="5.85546875" style="435" hidden="1" customWidth="1"/>
    <col min="9733" max="9733" width="47" style="435" hidden="1" customWidth="1"/>
    <col min="9734" max="9735" width="16.140625" style="435" hidden="1" customWidth="1"/>
    <col min="9736" max="9736" width="16.28515625" style="435" hidden="1" customWidth="1"/>
    <col min="9737" max="9737" width="15.7109375" style="435" hidden="1" customWidth="1"/>
    <col min="9738" max="9738" width="32" style="435" hidden="1" customWidth="1"/>
    <col min="9739" max="9739" width="3.85546875" style="435" hidden="1" customWidth="1"/>
    <col min="9740" max="9925" width="0" style="435" hidden="1" customWidth="1"/>
    <col min="9926" max="9983" width="0" style="435" hidden="1"/>
    <col min="9984" max="9984" width="3" style="435" hidden="1" customWidth="1"/>
    <col min="9985" max="9985" width="21.85546875" style="435" hidden="1" customWidth="1"/>
    <col min="9986" max="9986" width="34.5703125" style="435" hidden="1" customWidth="1"/>
    <col min="9987" max="9987" width="16.28515625" style="435" hidden="1" customWidth="1"/>
    <col min="9988" max="9988" width="5.85546875" style="435" hidden="1" customWidth="1"/>
    <col min="9989" max="9989" width="47" style="435" hidden="1" customWidth="1"/>
    <col min="9990" max="9991" width="16.140625" style="435" hidden="1" customWidth="1"/>
    <col min="9992" max="9992" width="16.28515625" style="435" hidden="1" customWidth="1"/>
    <col min="9993" max="9993" width="15.7109375" style="435" hidden="1" customWidth="1"/>
    <col min="9994" max="9994" width="32" style="435" hidden="1" customWidth="1"/>
    <col min="9995" max="9995" width="3.85546875" style="435" hidden="1" customWidth="1"/>
    <col min="9996" max="10181" width="0" style="435" hidden="1" customWidth="1"/>
    <col min="10182" max="10239" width="0" style="435" hidden="1"/>
    <col min="10240" max="10240" width="3" style="435" hidden="1" customWidth="1"/>
    <col min="10241" max="10241" width="21.85546875" style="435" hidden="1" customWidth="1"/>
    <col min="10242" max="10242" width="34.5703125" style="435" hidden="1" customWidth="1"/>
    <col min="10243" max="10243" width="16.28515625" style="435" hidden="1" customWidth="1"/>
    <col min="10244" max="10244" width="5.85546875" style="435" hidden="1" customWidth="1"/>
    <col min="10245" max="10245" width="47" style="435" hidden="1" customWidth="1"/>
    <col min="10246" max="10247" width="16.140625" style="435" hidden="1" customWidth="1"/>
    <col min="10248" max="10248" width="16.28515625" style="435" hidden="1" customWidth="1"/>
    <col min="10249" max="10249" width="15.7109375" style="435" hidden="1" customWidth="1"/>
    <col min="10250" max="10250" width="32" style="435" hidden="1" customWidth="1"/>
    <col min="10251" max="10251" width="3.85546875" style="435" hidden="1" customWidth="1"/>
    <col min="10252" max="10437" width="0" style="435" hidden="1" customWidth="1"/>
    <col min="10438" max="10495" width="0" style="435" hidden="1"/>
    <col min="10496" max="10496" width="3" style="435" hidden="1" customWidth="1"/>
    <col min="10497" max="10497" width="21.85546875" style="435" hidden="1" customWidth="1"/>
    <col min="10498" max="10498" width="34.5703125" style="435" hidden="1" customWidth="1"/>
    <col min="10499" max="10499" width="16.28515625" style="435" hidden="1" customWidth="1"/>
    <col min="10500" max="10500" width="5.85546875" style="435" hidden="1" customWidth="1"/>
    <col min="10501" max="10501" width="47" style="435" hidden="1" customWidth="1"/>
    <col min="10502" max="10503" width="16.140625" style="435" hidden="1" customWidth="1"/>
    <col min="10504" max="10504" width="16.28515625" style="435" hidden="1" customWidth="1"/>
    <col min="10505" max="10505" width="15.7109375" style="435" hidden="1" customWidth="1"/>
    <col min="10506" max="10506" width="32" style="435" hidden="1" customWidth="1"/>
    <col min="10507" max="10507" width="3.85546875" style="435" hidden="1" customWidth="1"/>
    <col min="10508" max="10693" width="0" style="435" hidden="1" customWidth="1"/>
    <col min="10694" max="10751" width="0" style="435" hidden="1"/>
    <col min="10752" max="10752" width="3" style="435" hidden="1" customWidth="1"/>
    <col min="10753" max="10753" width="21.85546875" style="435" hidden="1" customWidth="1"/>
    <col min="10754" max="10754" width="34.5703125" style="435" hidden="1" customWidth="1"/>
    <col min="10755" max="10755" width="16.28515625" style="435" hidden="1" customWidth="1"/>
    <col min="10756" max="10756" width="5.85546875" style="435" hidden="1" customWidth="1"/>
    <col min="10757" max="10757" width="47" style="435" hidden="1" customWidth="1"/>
    <col min="10758" max="10759" width="16.140625" style="435" hidden="1" customWidth="1"/>
    <col min="10760" max="10760" width="16.28515625" style="435" hidden="1" customWidth="1"/>
    <col min="10761" max="10761" width="15.7109375" style="435" hidden="1" customWidth="1"/>
    <col min="10762" max="10762" width="32" style="435" hidden="1" customWidth="1"/>
    <col min="10763" max="10763" width="3.85546875" style="435" hidden="1" customWidth="1"/>
    <col min="10764" max="10949" width="0" style="435" hidden="1" customWidth="1"/>
    <col min="10950" max="11007" width="0" style="435" hidden="1"/>
    <col min="11008" max="11008" width="3" style="435" hidden="1" customWidth="1"/>
    <col min="11009" max="11009" width="21.85546875" style="435" hidden="1" customWidth="1"/>
    <col min="11010" max="11010" width="34.5703125" style="435" hidden="1" customWidth="1"/>
    <col min="11011" max="11011" width="16.28515625" style="435" hidden="1" customWidth="1"/>
    <col min="11012" max="11012" width="5.85546875" style="435" hidden="1" customWidth="1"/>
    <col min="11013" max="11013" width="47" style="435" hidden="1" customWidth="1"/>
    <col min="11014" max="11015" width="16.140625" style="435" hidden="1" customWidth="1"/>
    <col min="11016" max="11016" width="16.28515625" style="435" hidden="1" customWidth="1"/>
    <col min="11017" max="11017" width="15.7109375" style="435" hidden="1" customWidth="1"/>
    <col min="11018" max="11018" width="32" style="435" hidden="1" customWidth="1"/>
    <col min="11019" max="11019" width="3.85546875" style="435" hidden="1" customWidth="1"/>
    <col min="11020" max="11205" width="0" style="435" hidden="1" customWidth="1"/>
    <col min="11206" max="11263" width="0" style="435" hidden="1"/>
    <col min="11264" max="11264" width="3" style="435" hidden="1" customWidth="1"/>
    <col min="11265" max="11265" width="21.85546875" style="435" hidden="1" customWidth="1"/>
    <col min="11266" max="11266" width="34.5703125" style="435" hidden="1" customWidth="1"/>
    <col min="11267" max="11267" width="16.28515625" style="435" hidden="1" customWidth="1"/>
    <col min="11268" max="11268" width="5.85546875" style="435" hidden="1" customWidth="1"/>
    <col min="11269" max="11269" width="47" style="435" hidden="1" customWidth="1"/>
    <col min="11270" max="11271" width="16.140625" style="435" hidden="1" customWidth="1"/>
    <col min="11272" max="11272" width="16.28515625" style="435" hidden="1" customWidth="1"/>
    <col min="11273" max="11273" width="15.7109375" style="435" hidden="1" customWidth="1"/>
    <col min="11274" max="11274" width="32" style="435" hidden="1" customWidth="1"/>
    <col min="11275" max="11275" width="3.85546875" style="435" hidden="1" customWidth="1"/>
    <col min="11276" max="11461" width="0" style="435" hidden="1" customWidth="1"/>
    <col min="11462" max="11519" width="0" style="435" hidden="1"/>
    <col min="11520" max="11520" width="3" style="435" hidden="1" customWidth="1"/>
    <col min="11521" max="11521" width="21.85546875" style="435" hidden="1" customWidth="1"/>
    <col min="11522" max="11522" width="34.5703125" style="435" hidden="1" customWidth="1"/>
    <col min="11523" max="11523" width="16.28515625" style="435" hidden="1" customWidth="1"/>
    <col min="11524" max="11524" width="5.85546875" style="435" hidden="1" customWidth="1"/>
    <col min="11525" max="11525" width="47" style="435" hidden="1" customWidth="1"/>
    <col min="11526" max="11527" width="16.140625" style="435" hidden="1" customWidth="1"/>
    <col min="11528" max="11528" width="16.28515625" style="435" hidden="1" customWidth="1"/>
    <col min="11529" max="11529" width="15.7109375" style="435" hidden="1" customWidth="1"/>
    <col min="11530" max="11530" width="32" style="435" hidden="1" customWidth="1"/>
    <col min="11531" max="11531" width="3.85546875" style="435" hidden="1" customWidth="1"/>
    <col min="11532" max="11717" width="0" style="435" hidden="1" customWidth="1"/>
    <col min="11718" max="11775" width="0" style="435" hidden="1"/>
    <col min="11776" max="11776" width="3" style="435" hidden="1" customWidth="1"/>
    <col min="11777" max="11777" width="21.85546875" style="435" hidden="1" customWidth="1"/>
    <col min="11778" max="11778" width="34.5703125" style="435" hidden="1" customWidth="1"/>
    <col min="11779" max="11779" width="16.28515625" style="435" hidden="1" customWidth="1"/>
    <col min="11780" max="11780" width="5.85546875" style="435" hidden="1" customWidth="1"/>
    <col min="11781" max="11781" width="47" style="435" hidden="1" customWidth="1"/>
    <col min="11782" max="11783" width="16.140625" style="435" hidden="1" customWidth="1"/>
    <col min="11784" max="11784" width="16.28515625" style="435" hidden="1" customWidth="1"/>
    <col min="11785" max="11785" width="15.7109375" style="435" hidden="1" customWidth="1"/>
    <col min="11786" max="11786" width="32" style="435" hidden="1" customWidth="1"/>
    <col min="11787" max="11787" width="3.85546875" style="435" hidden="1" customWidth="1"/>
    <col min="11788" max="11973" width="0" style="435" hidden="1" customWidth="1"/>
    <col min="11974" max="12031" width="0" style="435" hidden="1"/>
    <col min="12032" max="12032" width="3" style="435" hidden="1" customWidth="1"/>
    <col min="12033" max="12033" width="21.85546875" style="435" hidden="1" customWidth="1"/>
    <col min="12034" max="12034" width="34.5703125" style="435" hidden="1" customWidth="1"/>
    <col min="12035" max="12035" width="16.28515625" style="435" hidden="1" customWidth="1"/>
    <col min="12036" max="12036" width="5.85546875" style="435" hidden="1" customWidth="1"/>
    <col min="12037" max="12037" width="47" style="435" hidden="1" customWidth="1"/>
    <col min="12038" max="12039" width="16.140625" style="435" hidden="1" customWidth="1"/>
    <col min="12040" max="12040" width="16.28515625" style="435" hidden="1" customWidth="1"/>
    <col min="12041" max="12041" width="15.7109375" style="435" hidden="1" customWidth="1"/>
    <col min="12042" max="12042" width="32" style="435" hidden="1" customWidth="1"/>
    <col min="12043" max="12043" width="3.85546875" style="435" hidden="1" customWidth="1"/>
    <col min="12044" max="12229" width="0" style="435" hidden="1" customWidth="1"/>
    <col min="12230" max="12287" width="0" style="435" hidden="1"/>
    <col min="12288" max="12288" width="3" style="435" hidden="1" customWidth="1"/>
    <col min="12289" max="12289" width="21.85546875" style="435" hidden="1" customWidth="1"/>
    <col min="12290" max="12290" width="34.5703125" style="435" hidden="1" customWidth="1"/>
    <col min="12291" max="12291" width="16.28515625" style="435" hidden="1" customWidth="1"/>
    <col min="12292" max="12292" width="5.85546875" style="435" hidden="1" customWidth="1"/>
    <col min="12293" max="12293" width="47" style="435" hidden="1" customWidth="1"/>
    <col min="12294" max="12295" width="16.140625" style="435" hidden="1" customWidth="1"/>
    <col min="12296" max="12296" width="16.28515625" style="435" hidden="1" customWidth="1"/>
    <col min="12297" max="12297" width="15.7109375" style="435" hidden="1" customWidth="1"/>
    <col min="12298" max="12298" width="32" style="435" hidden="1" customWidth="1"/>
    <col min="12299" max="12299" width="3.85546875" style="435" hidden="1" customWidth="1"/>
    <col min="12300" max="12485" width="0" style="435" hidden="1" customWidth="1"/>
    <col min="12486" max="12543" width="0" style="435" hidden="1"/>
    <col min="12544" max="12544" width="3" style="435" hidden="1" customWidth="1"/>
    <col min="12545" max="12545" width="21.85546875" style="435" hidden="1" customWidth="1"/>
    <col min="12546" max="12546" width="34.5703125" style="435" hidden="1" customWidth="1"/>
    <col min="12547" max="12547" width="16.28515625" style="435" hidden="1" customWidth="1"/>
    <col min="12548" max="12548" width="5.85546875" style="435" hidden="1" customWidth="1"/>
    <col min="12549" max="12549" width="47" style="435" hidden="1" customWidth="1"/>
    <col min="12550" max="12551" width="16.140625" style="435" hidden="1" customWidth="1"/>
    <col min="12552" max="12552" width="16.28515625" style="435" hidden="1" customWidth="1"/>
    <col min="12553" max="12553" width="15.7109375" style="435" hidden="1" customWidth="1"/>
    <col min="12554" max="12554" width="32" style="435" hidden="1" customWidth="1"/>
    <col min="12555" max="12555" width="3.85546875" style="435" hidden="1" customWidth="1"/>
    <col min="12556" max="12741" width="0" style="435" hidden="1" customWidth="1"/>
    <col min="12742" max="12799" width="0" style="435" hidden="1"/>
    <col min="12800" max="12800" width="3" style="435" hidden="1" customWidth="1"/>
    <col min="12801" max="12801" width="21.85546875" style="435" hidden="1" customWidth="1"/>
    <col min="12802" max="12802" width="34.5703125" style="435" hidden="1" customWidth="1"/>
    <col min="12803" max="12803" width="16.28515625" style="435" hidden="1" customWidth="1"/>
    <col min="12804" max="12804" width="5.85546875" style="435" hidden="1" customWidth="1"/>
    <col min="12805" max="12805" width="47" style="435" hidden="1" customWidth="1"/>
    <col min="12806" max="12807" width="16.140625" style="435" hidden="1" customWidth="1"/>
    <col min="12808" max="12808" width="16.28515625" style="435" hidden="1" customWidth="1"/>
    <col min="12809" max="12809" width="15.7109375" style="435" hidden="1" customWidth="1"/>
    <col min="12810" max="12810" width="32" style="435" hidden="1" customWidth="1"/>
    <col min="12811" max="12811" width="3.85546875" style="435" hidden="1" customWidth="1"/>
    <col min="12812" max="12997" width="0" style="435" hidden="1" customWidth="1"/>
    <col min="12998" max="13055" width="0" style="435" hidden="1"/>
    <col min="13056" max="13056" width="3" style="435" hidden="1" customWidth="1"/>
    <col min="13057" max="13057" width="21.85546875" style="435" hidden="1" customWidth="1"/>
    <col min="13058" max="13058" width="34.5703125" style="435" hidden="1" customWidth="1"/>
    <col min="13059" max="13059" width="16.28515625" style="435" hidden="1" customWidth="1"/>
    <col min="13060" max="13060" width="5.85546875" style="435" hidden="1" customWidth="1"/>
    <col min="13061" max="13061" width="47" style="435" hidden="1" customWidth="1"/>
    <col min="13062" max="13063" width="16.140625" style="435" hidden="1" customWidth="1"/>
    <col min="13064" max="13064" width="16.28515625" style="435" hidden="1" customWidth="1"/>
    <col min="13065" max="13065" width="15.7109375" style="435" hidden="1" customWidth="1"/>
    <col min="13066" max="13066" width="32" style="435" hidden="1" customWidth="1"/>
    <col min="13067" max="13067" width="3.85546875" style="435" hidden="1" customWidth="1"/>
    <col min="13068" max="13253" width="0" style="435" hidden="1" customWidth="1"/>
    <col min="13254" max="13311" width="0" style="435" hidden="1"/>
    <col min="13312" max="13312" width="3" style="435" hidden="1" customWidth="1"/>
    <col min="13313" max="13313" width="21.85546875" style="435" hidden="1" customWidth="1"/>
    <col min="13314" max="13314" width="34.5703125" style="435" hidden="1" customWidth="1"/>
    <col min="13315" max="13315" width="16.28515625" style="435" hidden="1" customWidth="1"/>
    <col min="13316" max="13316" width="5.85546875" style="435" hidden="1" customWidth="1"/>
    <col min="13317" max="13317" width="47" style="435" hidden="1" customWidth="1"/>
    <col min="13318" max="13319" width="16.140625" style="435" hidden="1" customWidth="1"/>
    <col min="13320" max="13320" width="16.28515625" style="435" hidden="1" customWidth="1"/>
    <col min="13321" max="13321" width="15.7109375" style="435" hidden="1" customWidth="1"/>
    <col min="13322" max="13322" width="32" style="435" hidden="1" customWidth="1"/>
    <col min="13323" max="13323" width="3.85546875" style="435" hidden="1" customWidth="1"/>
    <col min="13324" max="13509" width="0" style="435" hidden="1" customWidth="1"/>
    <col min="13510" max="13567" width="0" style="435" hidden="1"/>
    <col min="13568" max="13568" width="3" style="435" hidden="1" customWidth="1"/>
    <col min="13569" max="13569" width="21.85546875" style="435" hidden="1" customWidth="1"/>
    <col min="13570" max="13570" width="34.5703125" style="435" hidden="1" customWidth="1"/>
    <col min="13571" max="13571" width="16.28515625" style="435" hidden="1" customWidth="1"/>
    <col min="13572" max="13572" width="5.85546875" style="435" hidden="1" customWidth="1"/>
    <col min="13573" max="13573" width="47" style="435" hidden="1" customWidth="1"/>
    <col min="13574" max="13575" width="16.140625" style="435" hidden="1" customWidth="1"/>
    <col min="13576" max="13576" width="16.28515625" style="435" hidden="1" customWidth="1"/>
    <col min="13577" max="13577" width="15.7109375" style="435" hidden="1" customWidth="1"/>
    <col min="13578" max="13578" width="32" style="435" hidden="1" customWidth="1"/>
    <col min="13579" max="13579" width="3.85546875" style="435" hidden="1" customWidth="1"/>
    <col min="13580" max="13765" width="0" style="435" hidden="1" customWidth="1"/>
    <col min="13766" max="13823" width="0" style="435" hidden="1"/>
    <col min="13824" max="13824" width="3" style="435" hidden="1" customWidth="1"/>
    <col min="13825" max="13825" width="21.85546875" style="435" hidden="1" customWidth="1"/>
    <col min="13826" max="13826" width="34.5703125" style="435" hidden="1" customWidth="1"/>
    <col min="13827" max="13827" width="16.28515625" style="435" hidden="1" customWidth="1"/>
    <col min="13828" max="13828" width="5.85546875" style="435" hidden="1" customWidth="1"/>
    <col min="13829" max="13829" width="47" style="435" hidden="1" customWidth="1"/>
    <col min="13830" max="13831" width="16.140625" style="435" hidden="1" customWidth="1"/>
    <col min="13832" max="13832" width="16.28515625" style="435" hidden="1" customWidth="1"/>
    <col min="13833" max="13833" width="15.7109375" style="435" hidden="1" customWidth="1"/>
    <col min="13834" max="13834" width="32" style="435" hidden="1" customWidth="1"/>
    <col min="13835" max="13835" width="3.85546875" style="435" hidden="1" customWidth="1"/>
    <col min="13836" max="14021" width="0" style="435" hidden="1" customWidth="1"/>
    <col min="14022" max="14079" width="0" style="435" hidden="1"/>
    <col min="14080" max="14080" width="3" style="435" hidden="1" customWidth="1"/>
    <col min="14081" max="14081" width="21.85546875" style="435" hidden="1" customWidth="1"/>
    <col min="14082" max="14082" width="34.5703125" style="435" hidden="1" customWidth="1"/>
    <col min="14083" max="14083" width="16.28515625" style="435" hidden="1" customWidth="1"/>
    <col min="14084" max="14084" width="5.85546875" style="435" hidden="1" customWidth="1"/>
    <col min="14085" max="14085" width="47" style="435" hidden="1" customWidth="1"/>
    <col min="14086" max="14087" width="16.140625" style="435" hidden="1" customWidth="1"/>
    <col min="14088" max="14088" width="16.28515625" style="435" hidden="1" customWidth="1"/>
    <col min="14089" max="14089" width="15.7109375" style="435" hidden="1" customWidth="1"/>
    <col min="14090" max="14090" width="32" style="435" hidden="1" customWidth="1"/>
    <col min="14091" max="14091" width="3.85546875" style="435" hidden="1" customWidth="1"/>
    <col min="14092" max="14277" width="0" style="435" hidden="1" customWidth="1"/>
    <col min="14278" max="14335" width="0" style="435" hidden="1"/>
    <col min="14336" max="14336" width="3" style="435" hidden="1" customWidth="1"/>
    <col min="14337" max="14337" width="21.85546875" style="435" hidden="1" customWidth="1"/>
    <col min="14338" max="14338" width="34.5703125" style="435" hidden="1" customWidth="1"/>
    <col min="14339" max="14339" width="16.28515625" style="435" hidden="1" customWidth="1"/>
    <col min="14340" max="14340" width="5.85546875" style="435" hidden="1" customWidth="1"/>
    <col min="14341" max="14341" width="47" style="435" hidden="1" customWidth="1"/>
    <col min="14342" max="14343" width="16.140625" style="435" hidden="1" customWidth="1"/>
    <col min="14344" max="14344" width="16.28515625" style="435" hidden="1" customWidth="1"/>
    <col min="14345" max="14345" width="15.7109375" style="435" hidden="1" customWidth="1"/>
    <col min="14346" max="14346" width="32" style="435" hidden="1" customWidth="1"/>
    <col min="14347" max="14347" width="3.85546875" style="435" hidden="1" customWidth="1"/>
    <col min="14348" max="14533" width="0" style="435" hidden="1" customWidth="1"/>
    <col min="14534" max="14591" width="0" style="435" hidden="1"/>
    <col min="14592" max="14592" width="3" style="435" hidden="1" customWidth="1"/>
    <col min="14593" max="14593" width="21.85546875" style="435" hidden="1" customWidth="1"/>
    <col min="14594" max="14594" width="34.5703125" style="435" hidden="1" customWidth="1"/>
    <col min="14595" max="14595" width="16.28515625" style="435" hidden="1" customWidth="1"/>
    <col min="14596" max="14596" width="5.85546875" style="435" hidden="1" customWidth="1"/>
    <col min="14597" max="14597" width="47" style="435" hidden="1" customWidth="1"/>
    <col min="14598" max="14599" width="16.140625" style="435" hidden="1" customWidth="1"/>
    <col min="14600" max="14600" width="16.28515625" style="435" hidden="1" customWidth="1"/>
    <col min="14601" max="14601" width="15.7109375" style="435" hidden="1" customWidth="1"/>
    <col min="14602" max="14602" width="32" style="435" hidden="1" customWidth="1"/>
    <col min="14603" max="14603" width="3.85546875" style="435" hidden="1" customWidth="1"/>
    <col min="14604" max="14789" width="0" style="435" hidden="1" customWidth="1"/>
    <col min="14790" max="14847" width="0" style="435" hidden="1"/>
    <col min="14848" max="14848" width="3" style="435" hidden="1" customWidth="1"/>
    <col min="14849" max="14849" width="21.85546875" style="435" hidden="1" customWidth="1"/>
    <col min="14850" max="14850" width="34.5703125" style="435" hidden="1" customWidth="1"/>
    <col min="14851" max="14851" width="16.28515625" style="435" hidden="1" customWidth="1"/>
    <col min="14852" max="14852" width="5.85546875" style="435" hidden="1" customWidth="1"/>
    <col min="14853" max="14853" width="47" style="435" hidden="1" customWidth="1"/>
    <col min="14854" max="14855" width="16.140625" style="435" hidden="1" customWidth="1"/>
    <col min="14856" max="14856" width="16.28515625" style="435" hidden="1" customWidth="1"/>
    <col min="14857" max="14857" width="15.7109375" style="435" hidden="1" customWidth="1"/>
    <col min="14858" max="14858" width="32" style="435" hidden="1" customWidth="1"/>
    <col min="14859" max="14859" width="3.85546875" style="435" hidden="1" customWidth="1"/>
    <col min="14860" max="15045" width="0" style="435" hidden="1" customWidth="1"/>
    <col min="15046" max="15103" width="0" style="435" hidden="1"/>
    <col min="15104" max="15104" width="3" style="435" hidden="1" customWidth="1"/>
    <col min="15105" max="15105" width="21.85546875" style="435" hidden="1" customWidth="1"/>
    <col min="15106" max="15106" width="34.5703125" style="435" hidden="1" customWidth="1"/>
    <col min="15107" max="15107" width="16.28515625" style="435" hidden="1" customWidth="1"/>
    <col min="15108" max="15108" width="5.85546875" style="435" hidden="1" customWidth="1"/>
    <col min="15109" max="15109" width="47" style="435" hidden="1" customWidth="1"/>
    <col min="15110" max="15111" width="16.140625" style="435" hidden="1" customWidth="1"/>
    <col min="15112" max="15112" width="16.28515625" style="435" hidden="1" customWidth="1"/>
    <col min="15113" max="15113" width="15.7109375" style="435" hidden="1" customWidth="1"/>
    <col min="15114" max="15114" width="32" style="435" hidden="1" customWidth="1"/>
    <col min="15115" max="15115" width="3.85546875" style="435" hidden="1" customWidth="1"/>
    <col min="15116" max="15301" width="0" style="435" hidden="1" customWidth="1"/>
    <col min="15302" max="15359" width="0" style="435" hidden="1"/>
    <col min="15360" max="15360" width="3" style="435" hidden="1" customWidth="1"/>
    <col min="15361" max="15361" width="21.85546875" style="435" hidden="1" customWidth="1"/>
    <col min="15362" max="15362" width="34.5703125" style="435" hidden="1" customWidth="1"/>
    <col min="15363" max="15363" width="16.28515625" style="435" hidden="1" customWidth="1"/>
    <col min="15364" max="15364" width="5.85546875" style="435" hidden="1" customWidth="1"/>
    <col min="15365" max="15365" width="47" style="435" hidden="1" customWidth="1"/>
    <col min="15366" max="15367" width="16.140625" style="435" hidden="1" customWidth="1"/>
    <col min="15368" max="15368" width="16.28515625" style="435" hidden="1" customWidth="1"/>
    <col min="15369" max="15369" width="15.7109375" style="435" hidden="1" customWidth="1"/>
    <col min="15370" max="15370" width="32" style="435" hidden="1" customWidth="1"/>
    <col min="15371" max="15371" width="3.85546875" style="435" hidden="1" customWidth="1"/>
    <col min="15372" max="15557" width="0" style="435" hidden="1" customWidth="1"/>
    <col min="15558" max="15615" width="0" style="435" hidden="1"/>
    <col min="15616" max="15616" width="3" style="435" hidden="1" customWidth="1"/>
    <col min="15617" max="15617" width="21.85546875" style="435" hidden="1" customWidth="1"/>
    <col min="15618" max="15618" width="34.5703125" style="435" hidden="1" customWidth="1"/>
    <col min="15619" max="15619" width="16.28515625" style="435" hidden="1" customWidth="1"/>
    <col min="15620" max="15620" width="5.85546875" style="435" hidden="1" customWidth="1"/>
    <col min="15621" max="15621" width="47" style="435" hidden="1" customWidth="1"/>
    <col min="15622" max="15623" width="16.140625" style="435" hidden="1" customWidth="1"/>
    <col min="15624" max="15624" width="16.28515625" style="435" hidden="1" customWidth="1"/>
    <col min="15625" max="15625" width="15.7109375" style="435" hidden="1" customWidth="1"/>
    <col min="15626" max="15626" width="32" style="435" hidden="1" customWidth="1"/>
    <col min="15627" max="15627" width="3.85546875" style="435" hidden="1" customWidth="1"/>
    <col min="15628" max="15813" width="0" style="435" hidden="1" customWidth="1"/>
    <col min="15814" max="15871" width="0" style="435" hidden="1"/>
    <col min="15872" max="15872" width="3" style="435" hidden="1" customWidth="1"/>
    <col min="15873" max="15873" width="21.85546875" style="435" hidden="1" customWidth="1"/>
    <col min="15874" max="15874" width="34.5703125" style="435" hidden="1" customWidth="1"/>
    <col min="15875" max="15875" width="16.28515625" style="435" hidden="1" customWidth="1"/>
    <col min="15876" max="15876" width="5.85546875" style="435" hidden="1" customWidth="1"/>
    <col min="15877" max="15877" width="47" style="435" hidden="1" customWidth="1"/>
    <col min="15878" max="15879" width="16.140625" style="435" hidden="1" customWidth="1"/>
    <col min="15880" max="15880" width="16.28515625" style="435" hidden="1" customWidth="1"/>
    <col min="15881" max="15881" width="15.7109375" style="435" hidden="1" customWidth="1"/>
    <col min="15882" max="15882" width="32" style="435" hidden="1" customWidth="1"/>
    <col min="15883" max="15883" width="3.85546875" style="435" hidden="1" customWidth="1"/>
    <col min="15884" max="16069" width="0" style="435" hidden="1" customWidth="1"/>
    <col min="16070" max="16127" width="0" style="435" hidden="1"/>
    <col min="16128" max="16128" width="3" style="435" hidden="1" customWidth="1"/>
    <col min="16129" max="16129" width="21.85546875" style="435" hidden="1" customWidth="1"/>
    <col min="16130" max="16130" width="34.5703125" style="435" hidden="1" customWidth="1"/>
    <col min="16131" max="16131" width="16.28515625" style="435" hidden="1" customWidth="1"/>
    <col min="16132" max="16132" width="5.85546875" style="435" hidden="1" customWidth="1"/>
    <col min="16133" max="16133" width="47" style="435" hidden="1" customWidth="1"/>
    <col min="16134" max="16135" width="16.140625" style="435" hidden="1" customWidth="1"/>
    <col min="16136" max="16136" width="16.28515625" style="435" hidden="1" customWidth="1"/>
    <col min="16137" max="16137" width="15.7109375" style="435" hidden="1" customWidth="1"/>
    <col min="16138" max="16138" width="32" style="435" hidden="1" customWidth="1"/>
    <col min="16139" max="16139" width="3.85546875" style="435" hidden="1" customWidth="1"/>
    <col min="16140" max="16325" width="0" style="435" hidden="1" customWidth="1"/>
    <col min="16326" max="16384" width="0" style="435" hidden="1"/>
  </cols>
  <sheetData>
    <row r="1" spans="1:11" s="430" customFormat="1" ht="30" customHeight="1" x14ac:dyDescent="0.25">
      <c r="A1" s="784"/>
      <c r="B1" s="615" t="s">
        <v>455</v>
      </c>
      <c r="C1" s="615"/>
      <c r="D1" s="615"/>
      <c r="E1" s="615"/>
      <c r="F1" s="615"/>
      <c r="G1" s="615"/>
      <c r="H1" s="615"/>
      <c r="I1" s="615"/>
      <c r="J1" s="615"/>
      <c r="K1" s="429"/>
    </row>
    <row r="2" spans="1:11" s="430" customFormat="1" ht="30" customHeight="1" x14ac:dyDescent="0.25">
      <c r="A2" s="784"/>
      <c r="B2" s="615" t="s">
        <v>139</v>
      </c>
      <c r="C2" s="615"/>
      <c r="D2" s="615"/>
      <c r="E2" s="615"/>
      <c r="F2" s="615"/>
      <c r="G2" s="615"/>
      <c r="H2" s="615"/>
      <c r="I2" s="615"/>
      <c r="J2" s="615"/>
      <c r="K2" s="429"/>
    </row>
    <row r="3" spans="1:11" s="430" customFormat="1" ht="30" customHeight="1" x14ac:dyDescent="0.25">
      <c r="A3" s="784"/>
      <c r="B3" s="615" t="s">
        <v>389</v>
      </c>
      <c r="C3" s="615"/>
      <c r="D3" s="615"/>
      <c r="E3" s="615"/>
      <c r="F3" s="615"/>
      <c r="G3" s="615"/>
      <c r="H3" s="615"/>
      <c r="I3" s="615"/>
      <c r="J3" s="615"/>
      <c r="K3" s="429"/>
    </row>
    <row r="4" spans="1:11" s="430" customFormat="1" ht="30" customHeight="1" x14ac:dyDescent="0.25">
      <c r="A4" s="784"/>
      <c r="B4" s="615" t="s">
        <v>452</v>
      </c>
      <c r="C4" s="615"/>
      <c r="D4" s="615"/>
      <c r="E4" s="615"/>
      <c r="F4" s="615"/>
      <c r="G4" s="785" t="s">
        <v>447</v>
      </c>
      <c r="H4" s="785"/>
      <c r="I4" s="785"/>
      <c r="J4" s="785"/>
      <c r="K4" s="429"/>
    </row>
    <row r="5" spans="1:11" s="430" customFormat="1" ht="30" customHeight="1" x14ac:dyDescent="0.25">
      <c r="A5" s="431"/>
      <c r="B5" s="298"/>
      <c r="C5" s="298"/>
      <c r="D5" s="298"/>
      <c r="E5" s="298"/>
      <c r="F5" s="298"/>
      <c r="G5" s="298"/>
      <c r="H5" s="298"/>
      <c r="I5" s="432"/>
      <c r="K5" s="429"/>
    </row>
    <row r="6" spans="1:11" s="430" customFormat="1" ht="57.75" customHeight="1" x14ac:dyDescent="0.25">
      <c r="A6" s="301" t="s">
        <v>401</v>
      </c>
      <c r="B6" s="617" t="s">
        <v>556</v>
      </c>
      <c r="C6" s="617"/>
      <c r="D6" s="617"/>
      <c r="E6" s="300"/>
      <c r="F6" s="298"/>
      <c r="G6" s="298"/>
      <c r="H6" s="298"/>
      <c r="I6" s="432"/>
      <c r="K6" s="429"/>
    </row>
    <row r="7" spans="1:11" s="430" customFormat="1" ht="30" customHeight="1" x14ac:dyDescent="0.25">
      <c r="A7" s="302" t="s">
        <v>0</v>
      </c>
      <c r="B7" s="617" t="s">
        <v>448</v>
      </c>
      <c r="C7" s="617"/>
      <c r="D7" s="617"/>
      <c r="E7" s="300"/>
      <c r="F7" s="298"/>
      <c r="G7" s="298"/>
      <c r="H7" s="298"/>
      <c r="I7" s="432"/>
      <c r="K7" s="429"/>
    </row>
    <row r="8" spans="1:11" s="430" customFormat="1" ht="30" customHeight="1" x14ac:dyDescent="0.25">
      <c r="A8" s="302" t="s">
        <v>316</v>
      </c>
      <c r="B8" s="617" t="s">
        <v>442</v>
      </c>
      <c r="C8" s="617"/>
      <c r="D8" s="617"/>
      <c r="E8" s="242"/>
      <c r="F8" s="298"/>
      <c r="G8" s="298"/>
      <c r="H8" s="298"/>
      <c r="I8" s="432"/>
      <c r="K8" s="429"/>
    </row>
    <row r="9" spans="1:11" s="430" customFormat="1" ht="30" customHeight="1" x14ac:dyDescent="0.25">
      <c r="A9" s="302" t="s">
        <v>194</v>
      </c>
      <c r="B9" s="617" t="s">
        <v>450</v>
      </c>
      <c r="C9" s="617"/>
      <c r="D9" s="617"/>
      <c r="E9" s="300"/>
      <c r="F9" s="298"/>
      <c r="G9" s="298"/>
      <c r="H9" s="298"/>
      <c r="I9" s="432"/>
      <c r="K9" s="429"/>
    </row>
    <row r="10" spans="1:11" s="430" customFormat="1" ht="30" customHeight="1" x14ac:dyDescent="0.25">
      <c r="A10" s="302" t="s">
        <v>390</v>
      </c>
      <c r="B10" s="561" t="s">
        <v>557</v>
      </c>
      <c r="C10" s="561"/>
      <c r="D10" s="561"/>
      <c r="E10" s="300"/>
      <c r="F10" s="298"/>
      <c r="G10" s="298"/>
      <c r="H10" s="298"/>
      <c r="I10" s="432"/>
      <c r="K10" s="429"/>
    </row>
    <row r="11" spans="1:11" s="430" customFormat="1" ht="30" customHeight="1" x14ac:dyDescent="0.25">
      <c r="A11" s="433"/>
      <c r="K11" s="429"/>
    </row>
    <row r="12" spans="1:11" s="510" customFormat="1" ht="30" customHeight="1" x14ac:dyDescent="0.25">
      <c r="A12" s="781" t="s">
        <v>453</v>
      </c>
      <c r="B12" s="782"/>
      <c r="C12" s="782"/>
      <c r="D12" s="782"/>
      <c r="E12" s="782"/>
      <c r="F12" s="782"/>
      <c r="G12" s="783"/>
      <c r="H12" s="779" t="s">
        <v>312</v>
      </c>
      <c r="I12" s="780"/>
      <c r="J12" s="780"/>
      <c r="K12" s="509"/>
    </row>
    <row r="13" spans="1:11" s="162" customFormat="1" ht="30" customHeight="1" x14ac:dyDescent="0.25">
      <c r="A13" s="176" t="s">
        <v>317</v>
      </c>
      <c r="B13" s="176" t="s">
        <v>313</v>
      </c>
      <c r="C13" s="176" t="s">
        <v>372</v>
      </c>
      <c r="D13" s="176" t="s">
        <v>314</v>
      </c>
      <c r="E13" s="176" t="s">
        <v>315</v>
      </c>
      <c r="F13" s="176" t="s">
        <v>373</v>
      </c>
      <c r="G13" s="176" t="s">
        <v>374</v>
      </c>
      <c r="H13" s="175" t="s">
        <v>375</v>
      </c>
      <c r="I13" s="175" t="s">
        <v>376</v>
      </c>
      <c r="J13" s="175" t="s">
        <v>377</v>
      </c>
      <c r="K13" s="366"/>
    </row>
    <row r="14" spans="1:11" ht="92.25" customHeight="1" x14ac:dyDescent="0.25">
      <c r="A14" s="436">
        <v>1</v>
      </c>
      <c r="B14" s="367" t="s">
        <v>554</v>
      </c>
      <c r="C14" s="437">
        <v>1</v>
      </c>
      <c r="D14" s="254">
        <v>1</v>
      </c>
      <c r="E14" s="368" t="s">
        <v>594</v>
      </c>
      <c r="F14" s="369">
        <v>1</v>
      </c>
      <c r="G14" s="171">
        <v>43800</v>
      </c>
      <c r="H14" s="369">
        <v>1</v>
      </c>
      <c r="I14" s="171">
        <v>43738</v>
      </c>
      <c r="J14" s="511" t="s">
        <v>593</v>
      </c>
    </row>
    <row r="15" spans="1:11" s="231" customFormat="1" ht="30" customHeight="1" x14ac:dyDescent="0.25">
      <c r="A15" s="623" t="s">
        <v>378</v>
      </c>
      <c r="B15" s="624"/>
      <c r="C15" s="393">
        <f>SUM(C14:C14)</f>
        <v>1</v>
      </c>
      <c r="D15" s="625" t="s">
        <v>119</v>
      </c>
      <c r="E15" s="626"/>
      <c r="F15" s="393">
        <f>SUM(F14:F14)</f>
        <v>1</v>
      </c>
      <c r="G15" s="393"/>
      <c r="H15" s="466">
        <f>+H14</f>
        <v>1</v>
      </c>
      <c r="I15" s="177"/>
      <c r="J15" s="177"/>
      <c r="K15" s="438"/>
    </row>
    <row r="16" spans="1:11" s="434" customFormat="1" ht="30" hidden="1" customHeight="1" x14ac:dyDescent="0.25">
      <c r="A16" s="439"/>
    </row>
    <row r="17" spans="8:8" ht="30" hidden="1" customHeight="1" x14ac:dyDescent="0.25"/>
    <row r="18" spans="8:8" ht="30" hidden="1" customHeight="1" x14ac:dyDescent="0.25"/>
    <row r="19" spans="8:8" ht="30" hidden="1" customHeight="1" x14ac:dyDescent="0.25">
      <c r="H19" s="441"/>
    </row>
  </sheetData>
  <mergeCells count="15">
    <mergeCell ref="A1:A4"/>
    <mergeCell ref="B4:F4"/>
    <mergeCell ref="B1:J1"/>
    <mergeCell ref="B2:J2"/>
    <mergeCell ref="B3:J3"/>
    <mergeCell ref="G4:J4"/>
    <mergeCell ref="H12:J12"/>
    <mergeCell ref="A15:B15"/>
    <mergeCell ref="D15:E15"/>
    <mergeCell ref="B6:D6"/>
    <mergeCell ref="B7:D7"/>
    <mergeCell ref="B8:D8"/>
    <mergeCell ref="B9:D9"/>
    <mergeCell ref="B10:D10"/>
    <mergeCell ref="A12:G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8"/>
  <sheetViews>
    <sheetView topLeftCell="I10" zoomScale="55" zoomScaleNormal="55" workbookViewId="0">
      <selection activeCell="Y25" sqref="Y25"/>
    </sheetView>
  </sheetViews>
  <sheetFormatPr baseColWidth="10" defaultColWidth="0" defaultRowHeight="15" customHeight="1" zeroHeight="1" x14ac:dyDescent="0.25"/>
  <cols>
    <col min="1" max="1" width="8.5703125" style="7" customWidth="1"/>
    <col min="2" max="2" width="34.85546875" style="7" customWidth="1"/>
    <col min="3" max="3" width="17" style="7" customWidth="1"/>
    <col min="4" max="4" width="34.7109375" style="7" customWidth="1"/>
    <col min="5" max="5" width="25.7109375" style="216" customWidth="1"/>
    <col min="6" max="7" width="25.7109375" style="7" customWidth="1"/>
    <col min="8" max="8" width="25.7109375" style="205" customWidth="1"/>
    <col min="9" max="9" width="25.7109375" style="5" customWidth="1"/>
    <col min="10" max="25" width="25.7109375" style="7" customWidth="1"/>
    <col min="26" max="27" width="15.7109375" style="7" customWidth="1"/>
    <col min="28" max="16384" width="11.42578125" style="7" hidden="1"/>
  </cols>
  <sheetData>
    <row r="1" spans="1:27" s="9" customFormat="1" ht="30" customHeight="1" x14ac:dyDescent="0.25">
      <c r="A1" s="564"/>
      <c r="B1" s="564"/>
      <c r="C1" s="562" t="s">
        <v>138</v>
      </c>
      <c r="D1" s="562"/>
      <c r="E1" s="562"/>
      <c r="F1" s="562"/>
      <c r="G1" s="562"/>
      <c r="H1" s="562"/>
      <c r="I1" s="562"/>
      <c r="J1" s="562"/>
      <c r="K1" s="562"/>
      <c r="L1" s="562"/>
      <c r="M1" s="562"/>
      <c r="N1" s="562"/>
      <c r="O1" s="562"/>
      <c r="P1" s="562"/>
      <c r="Q1" s="562"/>
      <c r="R1" s="562"/>
      <c r="S1" s="562"/>
      <c r="T1" s="562"/>
      <c r="U1" s="562"/>
      <c r="V1" s="562"/>
      <c r="W1" s="562"/>
      <c r="X1" s="562"/>
      <c r="Y1" s="562"/>
      <c r="Z1" s="562"/>
      <c r="AA1" s="562"/>
    </row>
    <row r="2" spans="1:27" s="9" customFormat="1" ht="30" customHeight="1" x14ac:dyDescent="0.25">
      <c r="A2" s="564"/>
      <c r="B2" s="564"/>
      <c r="C2" s="562" t="s">
        <v>139</v>
      </c>
      <c r="D2" s="562"/>
      <c r="E2" s="562"/>
      <c r="F2" s="562"/>
      <c r="G2" s="562"/>
      <c r="H2" s="562"/>
      <c r="I2" s="562"/>
      <c r="J2" s="562"/>
      <c r="K2" s="562"/>
      <c r="L2" s="562"/>
      <c r="M2" s="562"/>
      <c r="N2" s="562"/>
      <c r="O2" s="562"/>
      <c r="P2" s="562"/>
      <c r="Q2" s="562"/>
      <c r="R2" s="562"/>
      <c r="S2" s="562"/>
      <c r="T2" s="562"/>
      <c r="U2" s="562"/>
      <c r="V2" s="562"/>
      <c r="W2" s="562"/>
      <c r="X2" s="562"/>
      <c r="Y2" s="562"/>
      <c r="Z2" s="562"/>
      <c r="AA2" s="562"/>
    </row>
    <row r="3" spans="1:27" s="9" customFormat="1" ht="30" customHeight="1" x14ac:dyDescent="0.25">
      <c r="A3" s="564"/>
      <c r="B3" s="564"/>
      <c r="C3" s="562" t="s">
        <v>388</v>
      </c>
      <c r="D3" s="562"/>
      <c r="E3" s="562"/>
      <c r="F3" s="562"/>
      <c r="G3" s="562"/>
      <c r="H3" s="562"/>
      <c r="I3" s="562"/>
      <c r="J3" s="562"/>
      <c r="K3" s="562"/>
      <c r="L3" s="562"/>
      <c r="M3" s="562"/>
      <c r="N3" s="562"/>
      <c r="O3" s="562"/>
      <c r="P3" s="562"/>
      <c r="Q3" s="562"/>
      <c r="R3" s="562"/>
      <c r="S3" s="562"/>
      <c r="T3" s="562"/>
      <c r="U3" s="562"/>
      <c r="V3" s="562"/>
      <c r="W3" s="562"/>
      <c r="X3" s="562"/>
      <c r="Y3" s="562"/>
      <c r="Z3" s="562"/>
      <c r="AA3" s="562"/>
    </row>
    <row r="4" spans="1:27" s="9" customFormat="1" ht="30" customHeight="1" x14ac:dyDescent="0.25">
      <c r="A4" s="564"/>
      <c r="B4" s="564"/>
      <c r="C4" s="565" t="s">
        <v>195</v>
      </c>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7" s="9" customFormat="1" ht="30" customHeight="1" x14ac:dyDescent="0.25">
      <c r="A5" s="256"/>
      <c r="B5" s="256"/>
      <c r="C5" s="257"/>
      <c r="D5" s="257"/>
      <c r="E5" s="257"/>
      <c r="F5" s="257"/>
      <c r="G5" s="257"/>
      <c r="H5" s="257"/>
      <c r="I5" s="257"/>
      <c r="J5" s="257"/>
      <c r="K5" s="257"/>
      <c r="L5" s="257"/>
      <c r="M5" s="257"/>
      <c r="N5" s="257"/>
      <c r="O5" s="257"/>
      <c r="P5" s="257"/>
      <c r="Q5" s="257"/>
      <c r="R5" s="257"/>
      <c r="S5" s="257"/>
      <c r="T5" s="257"/>
      <c r="U5" s="257"/>
      <c r="V5" s="257"/>
      <c r="W5" s="257"/>
      <c r="X5" s="257"/>
      <c r="Y5" s="257"/>
      <c r="Z5" s="257"/>
      <c r="AA5" s="257"/>
    </row>
    <row r="6" spans="1:27" s="5" customFormat="1" ht="41.25" customHeight="1" x14ac:dyDescent="0.25">
      <c r="A6" s="562" t="s">
        <v>488</v>
      </c>
      <c r="B6" s="562"/>
      <c r="C6" s="562" t="s">
        <v>320</v>
      </c>
      <c r="D6" s="562"/>
      <c r="E6" s="562"/>
      <c r="F6" s="258"/>
      <c r="G6" s="258"/>
      <c r="H6" s="258"/>
      <c r="I6" s="258"/>
      <c r="J6" s="258"/>
      <c r="K6" s="258"/>
      <c r="L6" s="258"/>
      <c r="M6" s="259"/>
      <c r="N6" s="259"/>
      <c r="O6" s="259"/>
      <c r="P6" s="259"/>
      <c r="Q6" s="259"/>
      <c r="R6" s="259"/>
      <c r="S6" s="259"/>
      <c r="T6" s="259"/>
      <c r="U6" s="259"/>
      <c r="V6" s="259"/>
      <c r="W6" s="259"/>
      <c r="X6" s="259"/>
      <c r="Y6" s="259"/>
      <c r="Z6" s="259"/>
      <c r="AA6" s="259"/>
    </row>
    <row r="7" spans="1:27" ht="41.25" customHeight="1" x14ac:dyDescent="0.25">
      <c r="A7" s="562" t="s">
        <v>0</v>
      </c>
      <c r="B7" s="562"/>
      <c r="C7" s="562" t="s">
        <v>457</v>
      </c>
      <c r="D7" s="562"/>
      <c r="E7" s="562"/>
      <c r="F7" s="259"/>
      <c r="G7" s="259"/>
      <c r="H7" s="260"/>
      <c r="I7" s="259"/>
      <c r="J7" s="259"/>
      <c r="K7" s="259"/>
      <c r="L7" s="259"/>
      <c r="M7" s="259"/>
      <c r="N7" s="259"/>
      <c r="O7" s="259"/>
      <c r="P7" s="259"/>
      <c r="Q7" s="259"/>
      <c r="R7" s="259"/>
      <c r="S7" s="259"/>
      <c r="T7" s="259"/>
      <c r="U7" s="259"/>
      <c r="V7" s="259"/>
      <c r="W7" s="259"/>
      <c r="X7" s="259"/>
      <c r="Y7" s="259"/>
      <c r="Z7" s="259"/>
      <c r="AA7" s="259"/>
    </row>
    <row r="8" spans="1:27" ht="30" customHeight="1" x14ac:dyDescent="0.25">
      <c r="A8" s="561" t="s">
        <v>193</v>
      </c>
      <c r="B8" s="561"/>
      <c r="C8" s="562" t="s">
        <v>442</v>
      </c>
      <c r="D8" s="562"/>
      <c r="E8" s="562"/>
      <c r="F8" s="259"/>
      <c r="G8" s="259"/>
      <c r="H8" s="260"/>
      <c r="I8" s="259"/>
      <c r="J8" s="259"/>
      <c r="K8" s="259"/>
      <c r="L8" s="259"/>
      <c r="M8" s="259"/>
      <c r="N8" s="259"/>
      <c r="O8" s="259"/>
      <c r="P8" s="259"/>
      <c r="Q8" s="259"/>
      <c r="R8" s="259"/>
      <c r="S8" s="259"/>
      <c r="T8" s="259"/>
      <c r="U8" s="259"/>
      <c r="V8" s="259"/>
      <c r="W8" s="259"/>
      <c r="X8" s="259"/>
      <c r="Y8" s="259"/>
      <c r="Z8" s="259"/>
      <c r="AA8" s="259"/>
    </row>
    <row r="9" spans="1:27" ht="30" customHeight="1" x14ac:dyDescent="0.25">
      <c r="A9" s="561" t="s">
        <v>194</v>
      </c>
      <c r="B9" s="561"/>
      <c r="C9" s="562" t="s">
        <v>443</v>
      </c>
      <c r="D9" s="562"/>
      <c r="E9" s="562"/>
      <c r="F9" s="259"/>
      <c r="G9" s="259"/>
      <c r="H9" s="260"/>
      <c r="I9" s="259"/>
      <c r="J9" s="259"/>
      <c r="K9" s="259"/>
      <c r="L9" s="259"/>
      <c r="M9" s="259"/>
      <c r="N9" s="261"/>
      <c r="O9" s="261"/>
      <c r="P9" s="261"/>
      <c r="Q9" s="261"/>
      <c r="R9" s="261"/>
      <c r="S9" s="261"/>
      <c r="T9" s="261"/>
      <c r="U9" s="261"/>
      <c r="V9" s="261"/>
      <c r="W9" s="261"/>
      <c r="X9" s="261"/>
      <c r="Y9" s="259"/>
      <c r="Z9" s="259"/>
      <c r="AA9" s="259"/>
    </row>
    <row r="10" spans="1:27" s="206" customFormat="1" ht="30" customHeight="1" x14ac:dyDescent="0.2">
      <c r="A10" s="262"/>
      <c r="B10" s="263"/>
      <c r="C10" s="263"/>
      <c r="D10" s="263"/>
      <c r="E10" s="264"/>
      <c r="F10" s="464"/>
      <c r="G10" s="464"/>
      <c r="H10" s="464"/>
      <c r="I10" s="464"/>
      <c r="J10" s="464"/>
      <c r="K10" s="265"/>
      <c r="L10" s="265"/>
      <c r="M10" s="265"/>
      <c r="N10" s="265"/>
      <c r="O10" s="265"/>
      <c r="P10" s="265"/>
      <c r="Q10" s="265"/>
      <c r="R10" s="265"/>
      <c r="S10" s="265"/>
      <c r="T10" s="265"/>
      <c r="U10" s="265"/>
      <c r="V10" s="265"/>
      <c r="W10" s="265"/>
      <c r="X10" s="265"/>
      <c r="Y10" s="266"/>
      <c r="Z10" s="265"/>
      <c r="AA10" s="265"/>
    </row>
    <row r="11" spans="1:27" s="207" customFormat="1" ht="36.75" customHeight="1" x14ac:dyDescent="0.2">
      <c r="A11" s="563" t="s">
        <v>489</v>
      </c>
      <c r="B11" s="563"/>
      <c r="C11" s="563"/>
      <c r="D11" s="563"/>
      <c r="E11" s="563"/>
      <c r="F11" s="563"/>
      <c r="G11" s="563"/>
      <c r="H11" s="563"/>
      <c r="I11" s="563"/>
      <c r="J11" s="563"/>
      <c r="K11" s="563"/>
      <c r="L11" s="563"/>
      <c r="M11" s="563" t="s">
        <v>507</v>
      </c>
      <c r="N11" s="563"/>
      <c r="O11" s="563"/>
      <c r="P11" s="563"/>
      <c r="Q11" s="563"/>
      <c r="R11" s="563"/>
      <c r="S11" s="563"/>
      <c r="T11" s="563"/>
      <c r="U11" s="563"/>
      <c r="V11" s="563"/>
      <c r="W11" s="563"/>
      <c r="X11" s="563"/>
      <c r="Y11" s="563"/>
      <c r="Z11" s="563" t="s">
        <v>490</v>
      </c>
      <c r="AA11" s="563"/>
    </row>
    <row r="12" spans="1:27" s="207" customFormat="1" ht="38.25" customHeight="1" x14ac:dyDescent="0.2">
      <c r="A12" s="372" t="s">
        <v>122</v>
      </c>
      <c r="B12" s="372" t="s">
        <v>491</v>
      </c>
      <c r="C12" s="372" t="s">
        <v>492</v>
      </c>
      <c r="D12" s="372" t="s">
        <v>493</v>
      </c>
      <c r="E12" s="372" t="s">
        <v>199</v>
      </c>
      <c r="F12" s="372" t="s">
        <v>494</v>
      </c>
      <c r="G12" s="372" t="s">
        <v>495</v>
      </c>
      <c r="H12" s="372" t="s">
        <v>496</v>
      </c>
      <c r="I12" s="394" t="s">
        <v>497</v>
      </c>
      <c r="J12" s="372" t="s">
        <v>498</v>
      </c>
      <c r="K12" s="372" t="s">
        <v>499</v>
      </c>
      <c r="L12" s="372" t="s">
        <v>500</v>
      </c>
      <c r="M12" s="372" t="s">
        <v>135</v>
      </c>
      <c r="N12" s="372" t="s">
        <v>131</v>
      </c>
      <c r="O12" s="372" t="s">
        <v>132</v>
      </c>
      <c r="P12" s="372" t="s">
        <v>133</v>
      </c>
      <c r="Q12" s="372" t="s">
        <v>134</v>
      </c>
      <c r="R12" s="372" t="s">
        <v>112</v>
      </c>
      <c r="S12" s="372" t="s">
        <v>113</v>
      </c>
      <c r="T12" s="372" t="s">
        <v>114</v>
      </c>
      <c r="U12" s="372" t="s">
        <v>115</v>
      </c>
      <c r="V12" s="372" t="s">
        <v>116</v>
      </c>
      <c r="W12" s="372" t="s">
        <v>117</v>
      </c>
      <c r="X12" s="372" t="s">
        <v>118</v>
      </c>
      <c r="Y12" s="372" t="s">
        <v>501</v>
      </c>
      <c r="Z12" s="372" t="s">
        <v>107</v>
      </c>
      <c r="AA12" s="372" t="s">
        <v>108</v>
      </c>
    </row>
    <row r="13" spans="1:27" s="208" customFormat="1" ht="36" customHeight="1" x14ac:dyDescent="0.2">
      <c r="A13" s="552">
        <v>11</v>
      </c>
      <c r="B13" s="560" t="s">
        <v>321</v>
      </c>
      <c r="C13" s="549" t="s">
        <v>232</v>
      </c>
      <c r="D13" s="280" t="s">
        <v>502</v>
      </c>
      <c r="E13" s="279">
        <f t="shared" ref="E13:E28" si="0">+SUM(F13:J13)</f>
        <v>1</v>
      </c>
      <c r="F13" s="233">
        <v>0.1</v>
      </c>
      <c r="G13" s="233">
        <v>0.3</v>
      </c>
      <c r="H13" s="233">
        <v>0.3</v>
      </c>
      <c r="I13" s="488">
        <v>0.27</v>
      </c>
      <c r="J13" s="488">
        <v>0.03</v>
      </c>
      <c r="K13" s="380" t="s">
        <v>155</v>
      </c>
      <c r="L13" s="380" t="s">
        <v>155</v>
      </c>
      <c r="M13" s="286">
        <f>'Sección 1. Metas - Magnitud'!L14</f>
        <v>0</v>
      </c>
      <c r="N13" s="286">
        <f>'Sección 1. Metas - Magnitud'!M14</f>
        <v>9.1005521651557047E-3</v>
      </c>
      <c r="O13" s="286">
        <f>'Sección 1. Metas - Magnitud'!N14</f>
        <v>0.17613749582228239</v>
      </c>
      <c r="P13" s="286">
        <f>'Sección 1. Metas - Magnitud'!O14</f>
        <v>3.1178361329461481E-2</v>
      </c>
      <c r="Q13" s="286">
        <f>'Sección 1. Metas - Magnitud'!P14</f>
        <v>1.781620647397799E-2</v>
      </c>
      <c r="R13" s="286">
        <f>'Sección 1. Metas - Magnitud'!Q14</f>
        <v>3.5767384209122476E-2</v>
      </c>
      <c r="S13" s="286">
        <f>'Sección 1. Metas - Magnitud'!R14</f>
        <v>0</v>
      </c>
      <c r="T13" s="286">
        <f>'Sección 1. Metas - Magnitud'!S14</f>
        <v>0</v>
      </c>
      <c r="U13" s="286">
        <f>'Sección 1. Metas - Magnitud'!T14</f>
        <v>0</v>
      </c>
      <c r="V13" s="286">
        <f>'Sección 1. Metas - Magnitud'!U14</f>
        <v>0</v>
      </c>
      <c r="W13" s="286">
        <f>'Sección 1. Metas - Magnitud'!V14</f>
        <v>0</v>
      </c>
      <c r="X13" s="286">
        <f>'Sección 1. Metas - Magnitud'!W14</f>
        <v>0</v>
      </c>
      <c r="Y13" s="493">
        <f t="shared" ref="Y13:Y37" si="1">+SUM(M13:X13)</f>
        <v>0.27</v>
      </c>
      <c r="Z13" s="217">
        <f>IFERROR(+Y13/I13,"N/A")</f>
        <v>1</v>
      </c>
      <c r="AA13" s="217">
        <f t="shared" ref="AA13:AA30" si="2">(SUM(F13,G13,H13,Y13)/E13)</f>
        <v>0.97</v>
      </c>
    </row>
    <row r="14" spans="1:27" s="209" customFormat="1" ht="36" customHeight="1" x14ac:dyDescent="0.2">
      <c r="A14" s="552"/>
      <c r="B14" s="560"/>
      <c r="C14" s="549"/>
      <c r="D14" s="281" t="s">
        <v>503</v>
      </c>
      <c r="E14" s="268">
        <v>2745913828</v>
      </c>
      <c r="F14" s="269">
        <v>834921928</v>
      </c>
      <c r="G14" s="269">
        <v>278460000</v>
      </c>
      <c r="H14" s="270">
        <v>892710002</v>
      </c>
      <c r="I14" s="381">
        <v>333654714</v>
      </c>
      <c r="J14" s="269">
        <v>211800000</v>
      </c>
      <c r="K14" s="382" t="s">
        <v>155</v>
      </c>
      <c r="L14" s="382" t="s">
        <v>155</v>
      </c>
      <c r="M14" s="271">
        <v>22739848</v>
      </c>
      <c r="N14" s="271">
        <v>26302570</v>
      </c>
      <c r="O14" s="271">
        <v>42253787</v>
      </c>
      <c r="P14" s="271">
        <v>155067631</v>
      </c>
      <c r="Q14" s="271">
        <v>57491878</v>
      </c>
      <c r="R14" s="271">
        <v>29799000</v>
      </c>
      <c r="S14" s="271">
        <v>0</v>
      </c>
      <c r="T14" s="271">
        <v>0</v>
      </c>
      <c r="U14" s="271">
        <v>0</v>
      </c>
      <c r="V14" s="271">
        <v>0</v>
      </c>
      <c r="W14" s="271">
        <v>0</v>
      </c>
      <c r="X14" s="271">
        <v>0</v>
      </c>
      <c r="Y14" s="282">
        <f t="shared" si="1"/>
        <v>333654714</v>
      </c>
      <c r="Z14" s="253">
        <f t="shared" ref="Z14:Z36" si="3">IFERROR(+Y14/I14,"N/A")</f>
        <v>1</v>
      </c>
      <c r="AA14" s="217">
        <f t="shared" si="2"/>
        <v>0.85208305524436867</v>
      </c>
    </row>
    <row r="15" spans="1:27" s="209" customFormat="1" ht="36" customHeight="1" x14ac:dyDescent="0.2">
      <c r="A15" s="552"/>
      <c r="B15" s="560"/>
      <c r="C15" s="549"/>
      <c r="D15" s="283" t="s">
        <v>504</v>
      </c>
      <c r="E15" s="268">
        <f>+SUM(F15:H15,L15)</f>
        <v>901272955</v>
      </c>
      <c r="F15" s="268">
        <v>0</v>
      </c>
      <c r="G15" s="268">
        <v>656947640</v>
      </c>
      <c r="H15" s="272">
        <v>99891999</v>
      </c>
      <c r="I15" s="268">
        <v>181318183</v>
      </c>
      <c r="J15" s="268">
        <v>0</v>
      </c>
      <c r="K15" s="382">
        <f>24744600+12140267</f>
        <v>36884867</v>
      </c>
      <c r="L15" s="382">
        <f>+I15-K15</f>
        <v>144433316</v>
      </c>
      <c r="M15" s="271">
        <v>0</v>
      </c>
      <c r="N15" s="271">
        <v>9105200</v>
      </c>
      <c r="O15" s="271">
        <v>4552600</v>
      </c>
      <c r="P15" s="271">
        <v>0</v>
      </c>
      <c r="Q15" s="271">
        <v>130775516</v>
      </c>
      <c r="R15" s="271">
        <v>0</v>
      </c>
      <c r="S15" s="271">
        <v>0</v>
      </c>
      <c r="T15" s="271">
        <v>0</v>
      </c>
      <c r="U15" s="271">
        <v>0</v>
      </c>
      <c r="V15" s="271">
        <v>0</v>
      </c>
      <c r="W15" s="271">
        <v>0</v>
      </c>
      <c r="X15" s="271">
        <v>0</v>
      </c>
      <c r="Y15" s="282">
        <f t="shared" si="1"/>
        <v>144433316</v>
      </c>
      <c r="Z15" s="253">
        <f>Y15/L15</f>
        <v>1</v>
      </c>
      <c r="AA15" s="217">
        <f t="shared" si="2"/>
        <v>1</v>
      </c>
    </row>
    <row r="16" spans="1:27" s="208" customFormat="1" ht="36" customHeight="1" x14ac:dyDescent="0.2">
      <c r="A16" s="552">
        <v>12</v>
      </c>
      <c r="B16" s="560" t="s">
        <v>468</v>
      </c>
      <c r="C16" s="549" t="s">
        <v>232</v>
      </c>
      <c r="D16" s="280" t="s">
        <v>502</v>
      </c>
      <c r="E16" s="277">
        <f t="shared" si="0"/>
        <v>1</v>
      </c>
      <c r="F16" s="217">
        <v>0.05</v>
      </c>
      <c r="G16" s="217">
        <v>0.3</v>
      </c>
      <c r="H16" s="217">
        <v>0.3</v>
      </c>
      <c r="I16" s="276">
        <v>0.34</v>
      </c>
      <c r="J16" s="276">
        <v>0.01</v>
      </c>
      <c r="K16" s="383" t="s">
        <v>155</v>
      </c>
      <c r="L16" s="383" t="s">
        <v>155</v>
      </c>
      <c r="M16" s="287">
        <f>'Sección 1. Metas - Magnitud'!L17</f>
        <v>0</v>
      </c>
      <c r="N16" s="287">
        <f>'Sección 1. Metas - Magnitud'!M17</f>
        <v>0</v>
      </c>
      <c r="O16" s="287">
        <f>'Sección 1. Metas - Magnitud'!N17</f>
        <v>5.6666666666666698E-2</v>
      </c>
      <c r="P16" s="287">
        <f>'Sección 1. Metas - Magnitud'!O17</f>
        <v>0</v>
      </c>
      <c r="Q16" s="287">
        <f>'Sección 1. Metas - Magnitud'!P17</f>
        <v>0</v>
      </c>
      <c r="R16" s="287">
        <f>'Sección 1. Metas - Magnitud'!Q17</f>
        <v>0</v>
      </c>
      <c r="S16" s="287">
        <f>'Sección 1. Metas - Magnitud'!R17</f>
        <v>0</v>
      </c>
      <c r="T16" s="287">
        <f>'Sección 1. Metas - Magnitud'!S17</f>
        <v>0</v>
      </c>
      <c r="U16" s="287">
        <f>'Sección 1. Metas - Magnitud'!T17</f>
        <v>0</v>
      </c>
      <c r="V16" s="287">
        <f>'Sección 1. Metas - Magnitud'!U17</f>
        <v>0</v>
      </c>
      <c r="W16" s="287">
        <f>'Sección 1. Metas - Magnitud'!V17</f>
        <v>0</v>
      </c>
      <c r="X16" s="287">
        <f>'Sección 1. Metas - Magnitud'!W17</f>
        <v>0.2833</v>
      </c>
      <c r="Y16" s="284">
        <f t="shared" si="1"/>
        <v>0.33996666666666669</v>
      </c>
      <c r="Z16" s="217">
        <f t="shared" si="3"/>
        <v>0.9999019607843137</v>
      </c>
      <c r="AA16" s="217">
        <f t="shared" si="2"/>
        <v>0.98996666666666666</v>
      </c>
    </row>
    <row r="17" spans="1:27" s="209" customFormat="1" ht="36" customHeight="1" x14ac:dyDescent="0.2">
      <c r="A17" s="552"/>
      <c r="B17" s="560"/>
      <c r="C17" s="549"/>
      <c r="D17" s="281" t="s">
        <v>503</v>
      </c>
      <c r="E17" s="268">
        <v>4209374846</v>
      </c>
      <c r="F17" s="269">
        <v>32961312</v>
      </c>
      <c r="G17" s="269">
        <v>707181789</v>
      </c>
      <c r="H17" s="270">
        <v>569946000</v>
      </c>
      <c r="I17" s="381">
        <v>863372793</v>
      </c>
      <c r="J17" s="269">
        <v>1965650000</v>
      </c>
      <c r="K17" s="382" t="s">
        <v>155</v>
      </c>
      <c r="L17" s="382" t="s">
        <v>155</v>
      </c>
      <c r="M17" s="271">
        <v>0</v>
      </c>
      <c r="N17" s="271">
        <v>0</v>
      </c>
      <c r="O17" s="271">
        <v>8652000</v>
      </c>
      <c r="P17" s="271">
        <v>0</v>
      </c>
      <c r="Q17" s="271">
        <v>0</v>
      </c>
      <c r="R17" s="271">
        <v>0</v>
      </c>
      <c r="S17" s="271">
        <v>0</v>
      </c>
      <c r="T17" s="271">
        <v>0</v>
      </c>
      <c r="U17" s="271">
        <v>0</v>
      </c>
      <c r="V17" s="271"/>
      <c r="W17" s="271">
        <v>-7786800</v>
      </c>
      <c r="X17" s="271">
        <v>862507593</v>
      </c>
      <c r="Y17" s="282">
        <f t="shared" si="1"/>
        <v>863372793</v>
      </c>
      <c r="Z17" s="253">
        <f t="shared" si="3"/>
        <v>1</v>
      </c>
      <c r="AA17" s="217">
        <f t="shared" si="2"/>
        <v>0.51633840499269235</v>
      </c>
    </row>
    <row r="18" spans="1:27" s="209" customFormat="1" ht="36" customHeight="1" x14ac:dyDescent="0.2">
      <c r="A18" s="552"/>
      <c r="B18" s="560"/>
      <c r="C18" s="549"/>
      <c r="D18" s="283" t="s">
        <v>504</v>
      </c>
      <c r="E18" s="268">
        <f>+SUM(F18:H18,L18)</f>
        <v>481213708</v>
      </c>
      <c r="F18" s="268">
        <v>0</v>
      </c>
      <c r="G18" s="268">
        <v>22687979</v>
      </c>
      <c r="H18" s="272">
        <v>418511062</v>
      </c>
      <c r="I18" s="268">
        <v>40014667</v>
      </c>
      <c r="J18" s="268">
        <v>0</v>
      </c>
      <c r="K18" s="382">
        <v>0</v>
      </c>
      <c r="L18" s="382">
        <f>+I18-K18</f>
        <v>40014667</v>
      </c>
      <c r="M18" s="271">
        <v>0</v>
      </c>
      <c r="N18" s="271">
        <v>5000000</v>
      </c>
      <c r="O18" s="271">
        <v>5000000</v>
      </c>
      <c r="P18" s="271">
        <v>8443543</v>
      </c>
      <c r="Q18" s="271">
        <v>2166667</v>
      </c>
      <c r="R18" s="271">
        <v>1429428</v>
      </c>
      <c r="S18" s="271">
        <v>0</v>
      </c>
      <c r="T18" s="271">
        <v>0</v>
      </c>
      <c r="U18" s="271">
        <v>0</v>
      </c>
      <c r="V18" s="271">
        <v>0</v>
      </c>
      <c r="W18" s="271">
        <v>0</v>
      </c>
      <c r="X18" s="271">
        <v>0</v>
      </c>
      <c r="Y18" s="282">
        <f t="shared" si="1"/>
        <v>22039638</v>
      </c>
      <c r="Z18" s="253">
        <f>Y18/L18</f>
        <v>0.55078898944729437</v>
      </c>
      <c r="AA18" s="217">
        <f t="shared" si="2"/>
        <v>0.9626464734874095</v>
      </c>
    </row>
    <row r="19" spans="1:27" s="208" customFormat="1" ht="36" customHeight="1" x14ac:dyDescent="0.2">
      <c r="A19" s="552">
        <v>13</v>
      </c>
      <c r="B19" s="560" t="s">
        <v>336</v>
      </c>
      <c r="C19" s="549" t="s">
        <v>232</v>
      </c>
      <c r="D19" s="280" t="s">
        <v>502</v>
      </c>
      <c r="E19" s="277">
        <f t="shared" si="0"/>
        <v>1</v>
      </c>
      <c r="F19" s="217">
        <v>0.1</v>
      </c>
      <c r="G19" s="217">
        <v>0.3</v>
      </c>
      <c r="H19" s="217">
        <v>0.28000000000000003</v>
      </c>
      <c r="I19" s="276">
        <v>0.31</v>
      </c>
      <c r="J19" s="276">
        <v>0.01</v>
      </c>
      <c r="K19" s="383" t="s">
        <v>155</v>
      </c>
      <c r="L19" s="383" t="s">
        <v>155</v>
      </c>
      <c r="M19" s="287">
        <f>'Sección 1. Metas - Magnitud'!L20</f>
        <v>0</v>
      </c>
      <c r="N19" s="451">
        <f>'Sección 1. Metas - Magnitud'!M20</f>
        <v>1.6196554463371326E-2</v>
      </c>
      <c r="O19" s="451">
        <f>'Sección 1. Metas - Magnitud'!N20</f>
        <v>6.6754911776377573E-3</v>
      </c>
      <c r="P19" s="451">
        <f>'Sección 1. Metas - Magnitud'!O20</f>
        <v>2.736021405736172E-3</v>
      </c>
      <c r="Q19" s="287">
        <f>'Sección 1. Metas - Magnitud'!P20</f>
        <v>0</v>
      </c>
      <c r="R19" s="451">
        <f>'Sección 1. Metas - Magnitud'!Q20</f>
        <v>9.7878212778371842E-3</v>
      </c>
      <c r="S19" s="451">
        <f>'Sección 1. Metas - Magnitud'!R20</f>
        <v>0</v>
      </c>
      <c r="T19" s="287">
        <f>'Sección 1. Metas - Magnitud'!S20</f>
        <v>0</v>
      </c>
      <c r="U19" s="451">
        <f>'Sección 1. Metas - Magnitud'!T20</f>
        <v>1.329805188716084E-2</v>
      </c>
      <c r="V19" s="287">
        <f>'Sección 1. Metas - Magnitud'!U20</f>
        <v>0.24011360884427346</v>
      </c>
      <c r="W19" s="287">
        <f>'Sección 1. Metas - Magnitud'!V20</f>
        <v>0</v>
      </c>
      <c r="X19" s="287">
        <f>'Sección 1. Metas - Magnitud'!W20</f>
        <v>2.119245094398331E-2</v>
      </c>
      <c r="Y19" s="452">
        <f t="shared" si="1"/>
        <v>0.31000000000000005</v>
      </c>
      <c r="Z19" s="217">
        <f t="shared" si="3"/>
        <v>1.0000000000000002</v>
      </c>
      <c r="AA19" s="217">
        <f t="shared" si="2"/>
        <v>0.9900000000000001</v>
      </c>
    </row>
    <row r="20" spans="1:27" s="209" customFormat="1" ht="36" customHeight="1" x14ac:dyDescent="0.2">
      <c r="A20" s="552"/>
      <c r="B20" s="560"/>
      <c r="C20" s="549"/>
      <c r="D20" s="281" t="s">
        <v>503</v>
      </c>
      <c r="E20" s="268">
        <v>17220631312</v>
      </c>
      <c r="F20" s="269">
        <v>2365278425</v>
      </c>
      <c r="G20" s="269">
        <v>1866653649</v>
      </c>
      <c r="H20" s="270">
        <v>1293622000</v>
      </c>
      <c r="I20" s="381">
        <v>7343180853</v>
      </c>
      <c r="J20" s="269">
        <v>2600425000</v>
      </c>
      <c r="K20" s="382" t="s">
        <v>155</v>
      </c>
      <c r="L20" s="382" t="s">
        <v>155</v>
      </c>
      <c r="M20" s="271">
        <v>0</v>
      </c>
      <c r="N20" s="271">
        <v>383658802</v>
      </c>
      <c r="O20" s="271">
        <v>158126900</v>
      </c>
      <c r="P20" s="271">
        <v>64810000</v>
      </c>
      <c r="Q20" s="271">
        <v>0</v>
      </c>
      <c r="R20" s="271">
        <v>231850780</v>
      </c>
      <c r="S20" s="271">
        <v>0</v>
      </c>
      <c r="T20" s="271">
        <v>0</v>
      </c>
      <c r="U20" s="271">
        <v>315000000</v>
      </c>
      <c r="V20" s="271">
        <v>5687734371</v>
      </c>
      <c r="W20" s="271">
        <v>0</v>
      </c>
      <c r="X20" s="271">
        <v>502000000</v>
      </c>
      <c r="Y20" s="282">
        <f t="shared" si="1"/>
        <v>7343180853</v>
      </c>
      <c r="Z20" s="253">
        <f t="shared" si="3"/>
        <v>1</v>
      </c>
      <c r="AA20" s="217">
        <f t="shared" si="2"/>
        <v>0.74728589758684216</v>
      </c>
    </row>
    <row r="21" spans="1:27" s="209" customFormat="1" ht="36" customHeight="1" x14ac:dyDescent="0.2">
      <c r="A21" s="552"/>
      <c r="B21" s="560"/>
      <c r="C21" s="549"/>
      <c r="D21" s="283" t="s">
        <v>504</v>
      </c>
      <c r="E21" s="268">
        <f>+SUM(F21:H21,L21)</f>
        <v>3268858739</v>
      </c>
      <c r="F21" s="268">
        <v>0</v>
      </c>
      <c r="G21" s="268">
        <v>2167286502</v>
      </c>
      <c r="H21" s="272">
        <v>888017337</v>
      </c>
      <c r="I21" s="268">
        <v>213554900</v>
      </c>
      <c r="J21" s="268">
        <v>0</v>
      </c>
      <c r="K21" s="382">
        <v>0</v>
      </c>
      <c r="L21" s="382">
        <f>+I21-K21</f>
        <v>213554900</v>
      </c>
      <c r="M21" s="271">
        <v>0</v>
      </c>
      <c r="N21" s="271">
        <v>25610880</v>
      </c>
      <c r="O21" s="271">
        <v>158733492</v>
      </c>
      <c r="P21" s="271">
        <v>22773024</v>
      </c>
      <c r="Q21" s="271">
        <v>6437504</v>
      </c>
      <c r="R21" s="271">
        <v>0</v>
      </c>
      <c r="S21" s="271">
        <v>0</v>
      </c>
      <c r="T21" s="271">
        <v>0</v>
      </c>
      <c r="U21" s="271">
        <v>0</v>
      </c>
      <c r="V21" s="271">
        <v>0</v>
      </c>
      <c r="W21" s="271">
        <v>0</v>
      </c>
      <c r="X21" s="271">
        <v>0</v>
      </c>
      <c r="Y21" s="282">
        <f t="shared" si="1"/>
        <v>213554900</v>
      </c>
      <c r="Z21" s="253">
        <f>Y21/L21</f>
        <v>1</v>
      </c>
      <c r="AA21" s="217">
        <f t="shared" si="2"/>
        <v>1</v>
      </c>
    </row>
    <row r="22" spans="1:27" s="208" customFormat="1" ht="36" customHeight="1" x14ac:dyDescent="0.2">
      <c r="A22" s="552">
        <v>14</v>
      </c>
      <c r="B22" s="560" t="s">
        <v>340</v>
      </c>
      <c r="C22" s="549" t="s">
        <v>232</v>
      </c>
      <c r="D22" s="280" t="s">
        <v>502</v>
      </c>
      <c r="E22" s="277">
        <f t="shared" si="0"/>
        <v>0.8</v>
      </c>
      <c r="F22" s="217">
        <v>0.05</v>
      </c>
      <c r="G22" s="217">
        <v>0.3</v>
      </c>
      <c r="H22" s="217">
        <v>0.2</v>
      </c>
      <c r="I22" s="276">
        <v>0.24</v>
      </c>
      <c r="J22" s="276">
        <v>0.01</v>
      </c>
      <c r="K22" s="383" t="s">
        <v>155</v>
      </c>
      <c r="L22" s="383" t="s">
        <v>155</v>
      </c>
      <c r="M22" s="287">
        <f>'Sección 1. Metas - Magnitud'!L23</f>
        <v>0</v>
      </c>
      <c r="N22" s="287">
        <f>'Sección 1. Metas - Magnitud'!M23</f>
        <v>0</v>
      </c>
      <c r="O22" s="287">
        <f>'Sección 1. Metas - Magnitud'!N23</f>
        <v>1.2E-2</v>
      </c>
      <c r="P22" s="287">
        <f>'Sección 1. Metas - Magnitud'!O23</f>
        <v>9.5999999999999992E-3</v>
      </c>
      <c r="Q22" s="287">
        <f>'Sección 1. Metas - Magnitud'!P23</f>
        <v>8.8499999999999995E-2</v>
      </c>
      <c r="R22" s="287">
        <f>'Sección 1. Metas - Magnitud'!Q23</f>
        <v>0</v>
      </c>
      <c r="S22" s="287">
        <f>'Sección 1. Metas - Magnitud'!R23</f>
        <v>5.141579425611182E-2</v>
      </c>
      <c r="T22" s="287">
        <f>'Sección 1. Metas - Magnitud'!S23</f>
        <v>0</v>
      </c>
      <c r="U22" s="287">
        <f>'Sección 1. Metas - Magnitud'!T23</f>
        <v>1.4078195581558669E-2</v>
      </c>
      <c r="V22" s="287">
        <f>'Sección 1. Metas - Magnitud'!U23</f>
        <v>0</v>
      </c>
      <c r="W22" s="287">
        <f>'Sección 1. Metas - Magnitud'!V23</f>
        <v>0</v>
      </c>
      <c r="X22" s="287">
        <f>'Sección 1. Metas - Magnitud'!W23</f>
        <v>6.4399999999999999E-2</v>
      </c>
      <c r="Y22" s="284">
        <f t="shared" si="1"/>
        <v>0.23999398983767051</v>
      </c>
      <c r="Z22" s="217">
        <f t="shared" si="3"/>
        <v>0.99997495765696054</v>
      </c>
      <c r="AA22" s="217">
        <f t="shared" si="2"/>
        <v>0.98749248729708816</v>
      </c>
    </row>
    <row r="23" spans="1:27" s="209" customFormat="1" ht="36" customHeight="1" x14ac:dyDescent="0.2">
      <c r="A23" s="552"/>
      <c r="B23" s="560"/>
      <c r="C23" s="549"/>
      <c r="D23" s="281" t="s">
        <v>503</v>
      </c>
      <c r="E23" s="268">
        <v>3711132454</v>
      </c>
      <c r="F23" s="269">
        <v>9000000</v>
      </c>
      <c r="G23" s="269">
        <v>981200000</v>
      </c>
      <c r="H23" s="270">
        <v>704008000</v>
      </c>
      <c r="I23" s="381">
        <v>1139153787</v>
      </c>
      <c r="J23" s="269">
        <v>1089800000</v>
      </c>
      <c r="K23" s="382" t="s">
        <v>155</v>
      </c>
      <c r="L23" s="382" t="s">
        <v>155</v>
      </c>
      <c r="M23" s="271">
        <v>0</v>
      </c>
      <c r="N23" s="271">
        <v>0</v>
      </c>
      <c r="O23" s="271">
        <v>86520000</v>
      </c>
      <c r="P23" s="271">
        <v>87700000</v>
      </c>
      <c r="Q23" s="271">
        <v>352540671</v>
      </c>
      <c r="R23" s="271">
        <v>0</v>
      </c>
      <c r="S23" s="271">
        <v>263530891</v>
      </c>
      <c r="T23" s="271">
        <v>40498200</v>
      </c>
      <c r="U23" s="271">
        <v>32706026</v>
      </c>
      <c r="V23" s="271">
        <v>0</v>
      </c>
      <c r="W23" s="271">
        <v>-16003167</v>
      </c>
      <c r="X23" s="271">
        <v>291661166</v>
      </c>
      <c r="Y23" s="282">
        <f t="shared" si="1"/>
        <v>1139153787</v>
      </c>
      <c r="Z23" s="253">
        <f t="shared" si="3"/>
        <v>1</v>
      </c>
      <c r="AA23" s="217">
        <f t="shared" si="2"/>
        <v>0.76347633023609673</v>
      </c>
    </row>
    <row r="24" spans="1:27" s="209" customFormat="1" ht="36" customHeight="1" x14ac:dyDescent="0.2">
      <c r="A24" s="552"/>
      <c r="B24" s="560"/>
      <c r="C24" s="549"/>
      <c r="D24" s="283" t="s">
        <v>504</v>
      </c>
      <c r="E24" s="268">
        <f>+SUM(F24:H24,L24)</f>
        <v>1196532480</v>
      </c>
      <c r="F24" s="268">
        <v>0</v>
      </c>
      <c r="G24" s="268">
        <v>6750000</v>
      </c>
      <c r="H24" s="272">
        <v>631078480</v>
      </c>
      <c r="I24" s="268">
        <v>558704000</v>
      </c>
      <c r="J24" s="268">
        <v>0</v>
      </c>
      <c r="K24" s="382">
        <v>0</v>
      </c>
      <c r="L24" s="382">
        <f>+I24-K24</f>
        <v>558704000</v>
      </c>
      <c r="M24" s="271">
        <v>0</v>
      </c>
      <c r="N24" s="271">
        <v>21306000</v>
      </c>
      <c r="O24" s="271">
        <v>195867371</v>
      </c>
      <c r="P24" s="271">
        <v>13751333</v>
      </c>
      <c r="Q24" s="271">
        <v>214968580</v>
      </c>
      <c r="R24" s="271">
        <v>112810716</v>
      </c>
      <c r="S24" s="271">
        <v>0</v>
      </c>
      <c r="T24" s="271">
        <v>0</v>
      </c>
      <c r="U24" s="271">
        <v>0</v>
      </c>
      <c r="V24" s="271">
        <v>0</v>
      </c>
      <c r="W24" s="271">
        <v>0</v>
      </c>
      <c r="X24" s="271">
        <v>0</v>
      </c>
      <c r="Y24" s="282">
        <f t="shared" si="1"/>
        <v>558704000</v>
      </c>
      <c r="Z24" s="253">
        <f>Y24/L24</f>
        <v>1</v>
      </c>
      <c r="AA24" s="217">
        <f t="shared" si="2"/>
        <v>1</v>
      </c>
    </row>
    <row r="25" spans="1:27" s="208" customFormat="1" ht="36" customHeight="1" x14ac:dyDescent="0.2">
      <c r="A25" s="552">
        <v>15</v>
      </c>
      <c r="B25" s="560" t="s">
        <v>344</v>
      </c>
      <c r="C25" s="549" t="s">
        <v>232</v>
      </c>
      <c r="D25" s="280" t="s">
        <v>502</v>
      </c>
      <c r="E25" s="277">
        <f t="shared" si="0"/>
        <v>0.8</v>
      </c>
      <c r="F25" s="217">
        <v>0.05</v>
      </c>
      <c r="G25" s="276">
        <v>0.3</v>
      </c>
      <c r="H25" s="217">
        <v>0.2</v>
      </c>
      <c r="I25" s="276">
        <v>0.24</v>
      </c>
      <c r="J25" s="276">
        <v>0.01</v>
      </c>
      <c r="K25" s="383" t="s">
        <v>155</v>
      </c>
      <c r="L25" s="383" t="s">
        <v>155</v>
      </c>
      <c r="M25" s="287">
        <f>'Sección 1. Metas - Magnitud'!L26</f>
        <v>0</v>
      </c>
      <c r="N25" s="287">
        <f>'Sección 1. Metas - Magnitud'!M26</f>
        <v>0</v>
      </c>
      <c r="O25" s="287">
        <f>'Sección 1. Metas - Magnitud'!N26</f>
        <v>1.0439754318254597E-3</v>
      </c>
      <c r="P25" s="287">
        <f>'Sección 1. Metas - Magnitud'!O26</f>
        <v>1.2E-2</v>
      </c>
      <c r="Q25" s="287">
        <f>'Sección 1. Metas - Magnitud'!P26</f>
        <v>0</v>
      </c>
      <c r="R25" s="287">
        <f>'Sección 1. Metas - Magnitud'!Q26</f>
        <v>6.1609387494353338E-2</v>
      </c>
      <c r="S25" s="287">
        <f>'Sección 1. Metas - Magnitud'!R26</f>
        <v>6.2503880703825765E-3</v>
      </c>
      <c r="T25" s="287">
        <f>'Sección 1. Metas - Magnitud'!S26</f>
        <v>1.4896249003438635E-2</v>
      </c>
      <c r="U25" s="287">
        <f>'Sección 1. Metas - Magnitud'!T26</f>
        <v>0</v>
      </c>
      <c r="V25" s="287">
        <f>'Sección 1. Metas - Magnitud'!U26</f>
        <v>0</v>
      </c>
      <c r="W25" s="287">
        <f>'Sección 1. Metas - Magnitud'!V26</f>
        <v>0.1158</v>
      </c>
      <c r="X25" s="287">
        <f>'Sección 1. Metas - Magnitud'!W26</f>
        <v>2.81E-2</v>
      </c>
      <c r="Y25" s="452">
        <f t="shared" si="1"/>
        <v>0.23970000000000002</v>
      </c>
      <c r="Z25" s="217">
        <f t="shared" si="3"/>
        <v>0.99875000000000014</v>
      </c>
      <c r="AA25" s="217">
        <f t="shared" si="2"/>
        <v>0.98712500000000003</v>
      </c>
    </row>
    <row r="26" spans="1:27" s="209" customFormat="1" ht="36" customHeight="1" x14ac:dyDescent="0.2">
      <c r="A26" s="552"/>
      <c r="B26" s="560"/>
      <c r="C26" s="549"/>
      <c r="D26" s="281" t="s">
        <v>503</v>
      </c>
      <c r="E26" s="268">
        <v>18184096732</v>
      </c>
      <c r="F26" s="269">
        <v>1868212983</v>
      </c>
      <c r="G26" s="269">
        <v>4666767129</v>
      </c>
      <c r="H26" s="270">
        <v>2152959453</v>
      </c>
      <c r="I26" s="381">
        <v>2972559405</v>
      </c>
      <c r="J26" s="269">
        <v>6795400000</v>
      </c>
      <c r="K26" s="382" t="s">
        <v>155</v>
      </c>
      <c r="L26" s="382" t="s">
        <v>155</v>
      </c>
      <c r="M26" s="271">
        <v>0</v>
      </c>
      <c r="N26" s="271">
        <v>0</v>
      </c>
      <c r="O26" s="271">
        <v>11491368</v>
      </c>
      <c r="P26" s="271">
        <v>109650000</v>
      </c>
      <c r="Q26" s="271">
        <v>0</v>
      </c>
      <c r="R26" s="271">
        <v>514165822</v>
      </c>
      <c r="S26" s="271">
        <v>68800000</v>
      </c>
      <c r="T26" s="271">
        <v>0</v>
      </c>
      <c r="U26" s="271">
        <v>350000000</v>
      </c>
      <c r="V26" s="271">
        <v>0</v>
      </c>
      <c r="W26" s="271">
        <v>1322609272</v>
      </c>
      <c r="X26" s="271">
        <v>196563391</v>
      </c>
      <c r="Y26" s="282">
        <f t="shared" si="1"/>
        <v>2573279853</v>
      </c>
      <c r="Z26" s="253">
        <f t="shared" si="3"/>
        <v>0.86567819256079759</v>
      </c>
      <c r="AA26" s="217">
        <f t="shared" si="2"/>
        <v>0.61928945847404882</v>
      </c>
    </row>
    <row r="27" spans="1:27" s="209" customFormat="1" ht="36" customHeight="1" x14ac:dyDescent="0.2">
      <c r="A27" s="552"/>
      <c r="B27" s="560"/>
      <c r="C27" s="549"/>
      <c r="D27" s="283" t="s">
        <v>504</v>
      </c>
      <c r="E27" s="268">
        <f>+SUM(F27:H27,L27)</f>
        <v>6201812025</v>
      </c>
      <c r="F27" s="268">
        <v>0</v>
      </c>
      <c r="G27" s="268">
        <v>1834846316</v>
      </c>
      <c r="H27" s="272">
        <v>4094587091</v>
      </c>
      <c r="I27" s="268">
        <v>279842959</v>
      </c>
      <c r="J27" s="268">
        <v>0</v>
      </c>
      <c r="K27" s="382">
        <v>7464341</v>
      </c>
      <c r="L27" s="382">
        <f>+I27-K27</f>
        <v>272378618</v>
      </c>
      <c r="M27" s="271">
        <v>0</v>
      </c>
      <c r="N27" s="271">
        <v>141526504</v>
      </c>
      <c r="O27" s="271">
        <v>105154775</v>
      </c>
      <c r="P27" s="271">
        <v>21824193</v>
      </c>
      <c r="Q27" s="271">
        <v>3873146</v>
      </c>
      <c r="R27" s="271">
        <v>0</v>
      </c>
      <c r="S27" s="271">
        <v>0</v>
      </c>
      <c r="T27" s="271">
        <v>0</v>
      </c>
      <c r="U27" s="271">
        <v>0</v>
      </c>
      <c r="V27" s="271">
        <v>0</v>
      </c>
      <c r="W27" s="271">
        <v>0</v>
      </c>
      <c r="X27" s="271">
        <v>0</v>
      </c>
      <c r="Y27" s="282">
        <f t="shared" si="1"/>
        <v>272378618</v>
      </c>
      <c r="Z27" s="253">
        <f>Y27/L27</f>
        <v>1</v>
      </c>
      <c r="AA27" s="217">
        <f t="shared" si="2"/>
        <v>1</v>
      </c>
    </row>
    <row r="28" spans="1:27" s="208" customFormat="1" ht="36" customHeight="1" x14ac:dyDescent="0.2">
      <c r="A28" s="552">
        <v>16</v>
      </c>
      <c r="B28" s="560" t="s">
        <v>348</v>
      </c>
      <c r="C28" s="549" t="s">
        <v>232</v>
      </c>
      <c r="D28" s="280" t="s">
        <v>502</v>
      </c>
      <c r="E28" s="279">
        <f t="shared" si="0"/>
        <v>4</v>
      </c>
      <c r="F28" s="233">
        <v>0</v>
      </c>
      <c r="G28" s="233">
        <v>1</v>
      </c>
      <c r="H28" s="233">
        <v>1</v>
      </c>
      <c r="I28" s="465">
        <v>2</v>
      </c>
      <c r="J28" s="465">
        <v>0</v>
      </c>
      <c r="K28" s="380" t="s">
        <v>155</v>
      </c>
      <c r="L28" s="380" t="s">
        <v>155</v>
      </c>
      <c r="M28" s="286">
        <f>'Sección 1. Metas - Magnitud'!L29</f>
        <v>0</v>
      </c>
      <c r="N28" s="286">
        <f>'Sección 1. Metas - Magnitud'!M29</f>
        <v>0</v>
      </c>
      <c r="O28" s="286">
        <f>'Sección 1. Metas - Magnitud'!N29</f>
        <v>0</v>
      </c>
      <c r="P28" s="286">
        <f>'Sección 1. Metas - Magnitud'!O29</f>
        <v>0</v>
      </c>
      <c r="Q28" s="286">
        <f>'Sección 1. Metas - Magnitud'!P29</f>
        <v>0</v>
      </c>
      <c r="R28" s="286">
        <f>'Sección 1. Metas - Magnitud'!Q29</f>
        <v>0</v>
      </c>
      <c r="S28" s="286">
        <f>'Sección 1. Metas - Magnitud'!R29</f>
        <v>0</v>
      </c>
      <c r="T28" s="286">
        <f>'Sección 1. Metas - Magnitud'!S29</f>
        <v>0</v>
      </c>
      <c r="U28" s="286">
        <f>'Sección 1. Metas - Magnitud'!T29</f>
        <v>1.4</v>
      </c>
      <c r="V28" s="286">
        <f>'Sección 1. Metas - Magnitud'!U29</f>
        <v>0</v>
      </c>
      <c r="W28" s="286">
        <f>'Sección 1. Metas - Magnitud'!V29</f>
        <v>0</v>
      </c>
      <c r="X28" s="286">
        <f>'Sección 1. Metas - Magnitud'!W29</f>
        <v>0.6</v>
      </c>
      <c r="Y28" s="285">
        <f t="shared" si="1"/>
        <v>2</v>
      </c>
      <c r="Z28" s="217">
        <f t="shared" si="3"/>
        <v>1</v>
      </c>
      <c r="AA28" s="217">
        <f t="shared" si="2"/>
        <v>1</v>
      </c>
    </row>
    <row r="29" spans="1:27" s="209" customFormat="1" ht="36" customHeight="1" x14ac:dyDescent="0.2">
      <c r="A29" s="552"/>
      <c r="B29" s="560"/>
      <c r="C29" s="549"/>
      <c r="D29" s="281" t="s">
        <v>503</v>
      </c>
      <c r="E29" s="268">
        <v>588822327</v>
      </c>
      <c r="F29" s="269">
        <v>0</v>
      </c>
      <c r="G29" s="269">
        <v>195741327</v>
      </c>
      <c r="H29" s="270">
        <v>200081000</v>
      </c>
      <c r="I29" s="269">
        <v>193000000</v>
      </c>
      <c r="J29" s="269">
        <v>0</v>
      </c>
      <c r="K29" s="382" t="s">
        <v>155</v>
      </c>
      <c r="L29" s="382" t="s">
        <v>155</v>
      </c>
      <c r="M29" s="271">
        <v>0</v>
      </c>
      <c r="N29" s="271">
        <v>0</v>
      </c>
      <c r="O29" s="271">
        <v>0</v>
      </c>
      <c r="P29" s="271">
        <v>0</v>
      </c>
      <c r="Q29" s="271">
        <v>0</v>
      </c>
      <c r="R29" s="271">
        <v>0</v>
      </c>
      <c r="S29" s="271">
        <v>0</v>
      </c>
      <c r="T29" s="271">
        <v>0</v>
      </c>
      <c r="U29" s="271">
        <v>193000000</v>
      </c>
      <c r="V29" s="271">
        <v>0</v>
      </c>
      <c r="W29" s="271">
        <v>0</v>
      </c>
      <c r="X29" s="271">
        <v>0</v>
      </c>
      <c r="Y29" s="282">
        <f t="shared" si="1"/>
        <v>193000000</v>
      </c>
      <c r="Z29" s="253">
        <f t="shared" si="3"/>
        <v>1</v>
      </c>
      <c r="AA29" s="217">
        <f t="shared" si="2"/>
        <v>1</v>
      </c>
    </row>
    <row r="30" spans="1:27" s="209" customFormat="1" ht="36" customHeight="1" x14ac:dyDescent="0.2">
      <c r="A30" s="552"/>
      <c r="B30" s="560"/>
      <c r="C30" s="549"/>
      <c r="D30" s="283" t="s">
        <v>504</v>
      </c>
      <c r="E30" s="268">
        <f>+SUM(F30:H30,L30)</f>
        <v>376031211</v>
      </c>
      <c r="F30" s="268">
        <v>0</v>
      </c>
      <c r="G30" s="268">
        <v>0</v>
      </c>
      <c r="H30" s="272">
        <v>185954261</v>
      </c>
      <c r="I30" s="268">
        <v>190076950</v>
      </c>
      <c r="J30" s="268">
        <v>0</v>
      </c>
      <c r="K30" s="382">
        <v>0</v>
      </c>
      <c r="L30" s="382">
        <f>+I30-K30</f>
        <v>190076950</v>
      </c>
      <c r="M30" s="271">
        <v>0</v>
      </c>
      <c r="N30" s="271">
        <v>0</v>
      </c>
      <c r="O30" s="271">
        <v>60024300</v>
      </c>
      <c r="P30" s="271">
        <v>0</v>
      </c>
      <c r="Q30" s="271">
        <v>0</v>
      </c>
      <c r="R30" s="271">
        <v>130052650</v>
      </c>
      <c r="S30" s="271">
        <v>0</v>
      </c>
      <c r="T30" s="271">
        <v>0</v>
      </c>
      <c r="U30" s="271">
        <v>0</v>
      </c>
      <c r="V30" s="271">
        <v>0</v>
      </c>
      <c r="W30" s="271">
        <v>0</v>
      </c>
      <c r="X30" s="271">
        <v>0</v>
      </c>
      <c r="Y30" s="282">
        <f t="shared" si="1"/>
        <v>190076950</v>
      </c>
      <c r="Z30" s="253">
        <f>Y30/L30</f>
        <v>1</v>
      </c>
      <c r="AA30" s="217">
        <f t="shared" si="2"/>
        <v>1</v>
      </c>
    </row>
    <row r="31" spans="1:27" s="208" customFormat="1" ht="36" customHeight="1" x14ac:dyDescent="0.2">
      <c r="A31" s="552">
        <v>17</v>
      </c>
      <c r="B31" s="560" t="s">
        <v>356</v>
      </c>
      <c r="C31" s="549" t="s">
        <v>465</v>
      </c>
      <c r="D31" s="280" t="s">
        <v>502</v>
      </c>
      <c r="E31" s="277">
        <f>+SUM(F31:J31)/5</f>
        <v>1</v>
      </c>
      <c r="F31" s="217">
        <v>1</v>
      </c>
      <c r="G31" s="217">
        <v>1</v>
      </c>
      <c r="H31" s="217">
        <v>1</v>
      </c>
      <c r="I31" s="276">
        <v>1</v>
      </c>
      <c r="J31" s="276">
        <v>1</v>
      </c>
      <c r="K31" s="383" t="s">
        <v>155</v>
      </c>
      <c r="L31" s="383" t="s">
        <v>155</v>
      </c>
      <c r="M31" s="287">
        <f>'Sección 1. Metas - Magnitud'!L32</f>
        <v>0</v>
      </c>
      <c r="N31" s="287">
        <f>'Sección 1. Metas - Magnitud'!M32</f>
        <v>0</v>
      </c>
      <c r="O31" s="287">
        <f>'Sección 1. Metas - Magnitud'!N32</f>
        <v>0</v>
      </c>
      <c r="P31" s="287">
        <f>'Sección 1. Metas - Magnitud'!O32</f>
        <v>0</v>
      </c>
      <c r="Q31" s="287">
        <f>'Sección 1. Metas - Magnitud'!P32</f>
        <v>0.05</v>
      </c>
      <c r="R31" s="287">
        <f>'Sección 1. Metas - Magnitud'!Q32</f>
        <v>0.52</v>
      </c>
      <c r="S31" s="287">
        <f>'Sección 1. Metas - Magnitud'!R32</f>
        <v>0</v>
      </c>
      <c r="T31" s="287">
        <f>'Sección 1. Metas - Magnitud'!S32</f>
        <v>0</v>
      </c>
      <c r="U31" s="287">
        <f>'Sección 1. Metas - Magnitud'!T32</f>
        <v>0</v>
      </c>
      <c r="V31" s="287">
        <f>'Sección 1. Metas - Magnitud'!U32</f>
        <v>0</v>
      </c>
      <c r="W31" s="287">
        <f>'Sección 1. Metas - Magnitud'!V32</f>
        <v>0</v>
      </c>
      <c r="X31" s="287">
        <f>'Sección 1. Metas - Magnitud'!W32</f>
        <v>0.43</v>
      </c>
      <c r="Y31" s="284">
        <f t="shared" si="1"/>
        <v>1</v>
      </c>
      <c r="Z31" s="217">
        <f t="shared" si="3"/>
        <v>1</v>
      </c>
      <c r="AA31" s="217">
        <f>(AVERAGE(F31,G31,H31,Y31,0))/E31</f>
        <v>0.8</v>
      </c>
    </row>
    <row r="32" spans="1:27" s="209" customFormat="1" ht="36" customHeight="1" x14ac:dyDescent="0.2">
      <c r="A32" s="552"/>
      <c r="B32" s="560"/>
      <c r="C32" s="549"/>
      <c r="D32" s="281" t="s">
        <v>503</v>
      </c>
      <c r="E32" s="268">
        <v>4538043559</v>
      </c>
      <c r="F32" s="269">
        <v>381201802</v>
      </c>
      <c r="G32" s="269">
        <v>519876376</v>
      </c>
      <c r="H32" s="270">
        <v>977322788</v>
      </c>
      <c r="I32" s="381">
        <v>1696646448</v>
      </c>
      <c r="J32" s="269">
        <v>791000000</v>
      </c>
      <c r="K32" s="382" t="s">
        <v>155</v>
      </c>
      <c r="L32" s="382" t="s">
        <v>155</v>
      </c>
      <c r="M32" s="271">
        <v>0</v>
      </c>
      <c r="N32" s="271">
        <v>0</v>
      </c>
      <c r="O32" s="271">
        <v>0</v>
      </c>
      <c r="P32" s="271">
        <v>0</v>
      </c>
      <c r="Q32" s="271">
        <v>74756663</v>
      </c>
      <c r="R32" s="271">
        <v>783339282</v>
      </c>
      <c r="S32" s="271">
        <v>0</v>
      </c>
      <c r="T32" s="271">
        <v>0</v>
      </c>
      <c r="U32" s="271">
        <v>0</v>
      </c>
      <c r="V32" s="271">
        <v>0</v>
      </c>
      <c r="W32" s="271">
        <v>0</v>
      </c>
      <c r="X32" s="271">
        <v>838550503</v>
      </c>
      <c r="Y32" s="282">
        <f t="shared" si="1"/>
        <v>1696646448</v>
      </c>
      <c r="Z32" s="253">
        <f t="shared" si="3"/>
        <v>1</v>
      </c>
      <c r="AA32" s="217">
        <f>(SUM(F32,G32,H32,Y32)/E32)</f>
        <v>0.78779486523655029</v>
      </c>
    </row>
    <row r="33" spans="1:27" s="209" customFormat="1" ht="36" customHeight="1" x14ac:dyDescent="0.2">
      <c r="A33" s="552"/>
      <c r="B33" s="560"/>
      <c r="C33" s="549"/>
      <c r="D33" s="283" t="s">
        <v>504</v>
      </c>
      <c r="E33" s="268">
        <f>+SUM(F33:H33,L33)</f>
        <v>812143839</v>
      </c>
      <c r="F33" s="268">
        <v>0</v>
      </c>
      <c r="G33" s="268">
        <v>381201802</v>
      </c>
      <c r="H33" s="272">
        <v>14098000</v>
      </c>
      <c r="I33" s="268">
        <v>417863050</v>
      </c>
      <c r="J33" s="268">
        <v>0</v>
      </c>
      <c r="K33" s="382">
        <v>1019013</v>
      </c>
      <c r="L33" s="382">
        <f>+I33-K33</f>
        <v>416844037</v>
      </c>
      <c r="M33" s="271">
        <v>0</v>
      </c>
      <c r="N33" s="271">
        <v>43267892</v>
      </c>
      <c r="O33" s="271">
        <v>7642600</v>
      </c>
      <c r="P33" s="271">
        <v>81832268</v>
      </c>
      <c r="Q33" s="271">
        <v>57702546</v>
      </c>
      <c r="R33" s="271">
        <v>0</v>
      </c>
      <c r="S33" s="271">
        <v>92358573</v>
      </c>
      <c r="T33" s="271">
        <v>35625292</v>
      </c>
      <c r="U33" s="271">
        <v>0</v>
      </c>
      <c r="V33" s="271">
        <v>98414866</v>
      </c>
      <c r="W33" s="271">
        <v>0</v>
      </c>
      <c r="X33" s="271">
        <v>0</v>
      </c>
      <c r="Y33" s="282">
        <f t="shared" si="1"/>
        <v>416844037</v>
      </c>
      <c r="Z33" s="253">
        <f>Y33/L33</f>
        <v>1</v>
      </c>
      <c r="AA33" s="217">
        <f>(SUM(F33,G33,H33,Y33)/E33)</f>
        <v>1</v>
      </c>
    </row>
    <row r="34" spans="1:27" s="208" customFormat="1" ht="36" customHeight="1" x14ac:dyDescent="0.2">
      <c r="A34" s="552">
        <v>18</v>
      </c>
      <c r="B34" s="560" t="s">
        <v>553</v>
      </c>
      <c r="C34" s="549" t="s">
        <v>465</v>
      </c>
      <c r="D34" s="280" t="s">
        <v>502</v>
      </c>
      <c r="E34" s="277">
        <v>1</v>
      </c>
      <c r="F34" s="217">
        <v>0</v>
      </c>
      <c r="G34" s="217">
        <v>0</v>
      </c>
      <c r="H34" s="217">
        <v>0</v>
      </c>
      <c r="I34" s="276">
        <v>1</v>
      </c>
      <c r="J34" s="276">
        <v>0</v>
      </c>
      <c r="K34" s="383" t="s">
        <v>155</v>
      </c>
      <c r="L34" s="383" t="s">
        <v>155</v>
      </c>
      <c r="M34" s="287">
        <f>'Sección 1. Metas - Magnitud'!L35</f>
        <v>0</v>
      </c>
      <c r="N34" s="287">
        <f>'Sección 1. Metas - Magnitud'!M35</f>
        <v>0</v>
      </c>
      <c r="O34" s="287">
        <f>'Sección 1. Metas - Magnitud'!N35</f>
        <v>0</v>
      </c>
      <c r="P34" s="287">
        <f>'Sección 1. Metas - Magnitud'!O35</f>
        <v>0</v>
      </c>
      <c r="Q34" s="287">
        <f>'Sección 1. Metas - Magnitud'!P35</f>
        <v>0</v>
      </c>
      <c r="R34" s="287">
        <f>'Sección 1. Metas - Magnitud'!Q35</f>
        <v>0</v>
      </c>
      <c r="S34" s="287">
        <f>'Sección 1. Metas - Magnitud'!R35</f>
        <v>0</v>
      </c>
      <c r="T34" s="287">
        <f>'Sección 1. Metas - Magnitud'!S35</f>
        <v>0</v>
      </c>
      <c r="U34" s="287">
        <f>'Sección 1. Metas - Magnitud'!T35</f>
        <v>1</v>
      </c>
      <c r="V34" s="287">
        <f>'Sección 1. Metas - Magnitud'!U35</f>
        <v>0</v>
      </c>
      <c r="W34" s="287">
        <f>'Sección 1. Metas - Magnitud'!V35</f>
        <v>0</v>
      </c>
      <c r="X34" s="287">
        <f>'Sección 1. Metas - Magnitud'!W35</f>
        <v>0</v>
      </c>
      <c r="Y34" s="284">
        <f t="shared" si="1"/>
        <v>1</v>
      </c>
      <c r="Z34" s="217">
        <f>IFERROR(+Y34/I34,"N/A")</f>
        <v>1</v>
      </c>
      <c r="AA34" s="217">
        <f>Y34/E34</f>
        <v>1</v>
      </c>
    </row>
    <row r="35" spans="1:27" s="209" customFormat="1" ht="36" customHeight="1" x14ac:dyDescent="0.2">
      <c r="A35" s="552"/>
      <c r="B35" s="560"/>
      <c r="C35" s="549"/>
      <c r="D35" s="281" t="s">
        <v>503</v>
      </c>
      <c r="E35" s="268">
        <v>76167689</v>
      </c>
      <c r="F35" s="269">
        <v>0</v>
      </c>
      <c r="G35" s="269">
        <v>0</v>
      </c>
      <c r="H35" s="270">
        <v>0</v>
      </c>
      <c r="I35" s="381">
        <v>76167689</v>
      </c>
      <c r="J35" s="269">
        <v>0</v>
      </c>
      <c r="K35" s="382" t="s">
        <v>155</v>
      </c>
      <c r="L35" s="382" t="s">
        <v>155</v>
      </c>
      <c r="M35" s="271">
        <v>0</v>
      </c>
      <c r="N35" s="271">
        <v>0</v>
      </c>
      <c r="O35" s="271">
        <v>0</v>
      </c>
      <c r="P35" s="271">
        <v>0</v>
      </c>
      <c r="Q35" s="271">
        <v>0</v>
      </c>
      <c r="R35" s="271">
        <v>0</v>
      </c>
      <c r="S35" s="271">
        <v>0</v>
      </c>
      <c r="T35" s="271">
        <v>0</v>
      </c>
      <c r="U35" s="271">
        <v>76167689</v>
      </c>
      <c r="V35" s="271">
        <v>0</v>
      </c>
      <c r="W35" s="271">
        <v>0</v>
      </c>
      <c r="X35" s="271">
        <v>0</v>
      </c>
      <c r="Y35" s="282">
        <f t="shared" si="1"/>
        <v>76167689</v>
      </c>
      <c r="Z35" s="253">
        <f>IFERROR(+Y35/I35,"N/A")</f>
        <v>1</v>
      </c>
      <c r="AA35" s="217">
        <f>Y35/E35</f>
        <v>1</v>
      </c>
    </row>
    <row r="36" spans="1:27" s="208" customFormat="1" ht="36" customHeight="1" x14ac:dyDescent="0.2">
      <c r="A36" s="267"/>
      <c r="B36" s="267"/>
      <c r="C36" s="267"/>
      <c r="D36" s="210" t="s">
        <v>505</v>
      </c>
      <c r="E36" s="384">
        <f t="shared" ref="E36:J36" si="4">+E14+E17+E20+E23+E26+E29+E32+E35</f>
        <v>51274182747</v>
      </c>
      <c r="F36" s="384">
        <f t="shared" si="4"/>
        <v>5491576450</v>
      </c>
      <c r="G36" s="384">
        <f t="shared" si="4"/>
        <v>9215880270</v>
      </c>
      <c r="H36" s="384">
        <f t="shared" si="4"/>
        <v>6790649243</v>
      </c>
      <c r="I36" s="384">
        <f t="shared" si="4"/>
        <v>14617735689</v>
      </c>
      <c r="J36" s="384">
        <f t="shared" si="4"/>
        <v>13454075000</v>
      </c>
      <c r="K36" s="273" t="s">
        <v>155</v>
      </c>
      <c r="L36" s="273" t="s">
        <v>155</v>
      </c>
      <c r="M36" s="384">
        <f>+M14+M17+M20+M23+M26+M29+M32+M35</f>
        <v>22739848</v>
      </c>
      <c r="N36" s="384">
        <f t="shared" ref="N36:X36" si="5">+N14+N17+N20+N23+N26+N29+N32+N35</f>
        <v>409961372</v>
      </c>
      <c r="O36" s="384">
        <f t="shared" si="5"/>
        <v>307044055</v>
      </c>
      <c r="P36" s="384">
        <f t="shared" si="5"/>
        <v>417227631</v>
      </c>
      <c r="Q36" s="384">
        <f t="shared" si="5"/>
        <v>484789212</v>
      </c>
      <c r="R36" s="384">
        <f t="shared" si="5"/>
        <v>1559154884</v>
      </c>
      <c r="S36" s="384">
        <f t="shared" si="5"/>
        <v>332330891</v>
      </c>
      <c r="T36" s="384">
        <f t="shared" si="5"/>
        <v>40498200</v>
      </c>
      <c r="U36" s="384">
        <f t="shared" si="5"/>
        <v>966873715</v>
      </c>
      <c r="V36" s="384">
        <f t="shared" si="5"/>
        <v>5687734371</v>
      </c>
      <c r="W36" s="384">
        <f t="shared" si="5"/>
        <v>1298819305</v>
      </c>
      <c r="X36" s="384">
        <f t="shared" si="5"/>
        <v>2691282653</v>
      </c>
      <c r="Y36" s="274">
        <f t="shared" si="1"/>
        <v>14218456137</v>
      </c>
      <c r="Z36" s="278">
        <f t="shared" si="3"/>
        <v>0.97268526668597088</v>
      </c>
      <c r="AA36" s="278">
        <f>IFERROR((F36+G36+H36+Y36)/E36,"N/A")</f>
        <v>0.69657984167655485</v>
      </c>
    </row>
    <row r="37" spans="1:27" s="208" customFormat="1" ht="36" customHeight="1" x14ac:dyDescent="0.2">
      <c r="A37" s="267"/>
      <c r="B37" s="267"/>
      <c r="C37" s="267"/>
      <c r="D37" s="210" t="s">
        <v>506</v>
      </c>
      <c r="E37" s="384">
        <f t="shared" ref="E37:X37" si="6">+E15+E18+E21+E24+E27+E30+E33</f>
        <v>13237864957</v>
      </c>
      <c r="F37" s="384">
        <f t="shared" si="6"/>
        <v>0</v>
      </c>
      <c r="G37" s="384">
        <f t="shared" si="6"/>
        <v>5069720239</v>
      </c>
      <c r="H37" s="384">
        <f t="shared" si="6"/>
        <v>6332138230</v>
      </c>
      <c r="I37" s="384">
        <f t="shared" si="6"/>
        <v>1881374709</v>
      </c>
      <c r="J37" s="384">
        <f t="shared" si="6"/>
        <v>0</v>
      </c>
      <c r="K37" s="275">
        <f t="shared" si="6"/>
        <v>45368221</v>
      </c>
      <c r="L37" s="275">
        <f t="shared" si="6"/>
        <v>1836006488</v>
      </c>
      <c r="M37" s="384">
        <f t="shared" si="6"/>
        <v>0</v>
      </c>
      <c r="N37" s="384">
        <f t="shared" si="6"/>
        <v>245816476</v>
      </c>
      <c r="O37" s="384">
        <f t="shared" si="6"/>
        <v>536975138</v>
      </c>
      <c r="P37" s="384">
        <f t="shared" si="6"/>
        <v>148624361</v>
      </c>
      <c r="Q37" s="384">
        <f t="shared" si="6"/>
        <v>415923959</v>
      </c>
      <c r="R37" s="384">
        <f t="shared" si="6"/>
        <v>244292794</v>
      </c>
      <c r="S37" s="384">
        <f t="shared" si="6"/>
        <v>92358573</v>
      </c>
      <c r="T37" s="384">
        <f t="shared" si="6"/>
        <v>35625292</v>
      </c>
      <c r="U37" s="384">
        <f t="shared" si="6"/>
        <v>0</v>
      </c>
      <c r="V37" s="384">
        <f t="shared" si="6"/>
        <v>98414866</v>
      </c>
      <c r="W37" s="384">
        <f t="shared" si="6"/>
        <v>0</v>
      </c>
      <c r="X37" s="384">
        <f t="shared" si="6"/>
        <v>0</v>
      </c>
      <c r="Y37" s="274">
        <f t="shared" si="1"/>
        <v>1818031459</v>
      </c>
      <c r="Z37" s="278">
        <f>Y37/L37</f>
        <v>0.99020971379051026</v>
      </c>
      <c r="AA37" s="278">
        <f>(SUM(F37,G37,H37,Y37)/E37)</f>
        <v>0.99864215044809812</v>
      </c>
    </row>
    <row r="38" spans="1:27" s="208" customFormat="1" ht="14.25" hidden="1" x14ac:dyDescent="0.2">
      <c r="A38" s="211"/>
      <c r="B38" s="211"/>
      <c r="C38" s="211"/>
      <c r="D38" s="211"/>
      <c r="E38" s="212"/>
      <c r="F38" s="212"/>
      <c r="G38" s="212"/>
      <c r="H38" s="213"/>
      <c r="I38" s="214"/>
      <c r="J38" s="212"/>
      <c r="K38" s="212"/>
      <c r="L38" s="212"/>
      <c r="M38" s="212"/>
      <c r="N38" s="212"/>
      <c r="O38" s="212"/>
      <c r="P38" s="212"/>
      <c r="Q38" s="212"/>
      <c r="R38" s="212"/>
      <c r="S38" s="212"/>
      <c r="T38" s="212"/>
      <c r="U38" s="212"/>
      <c r="V38" s="212"/>
      <c r="W38" s="212"/>
      <c r="X38" s="212"/>
      <c r="Y38" s="212"/>
      <c r="Z38" s="215"/>
      <c r="AA38" s="215"/>
    </row>
    <row r="39" spans="1:27" ht="15" hidden="1" customHeight="1" x14ac:dyDescent="0.25"/>
    <row r="40" spans="1:27" ht="15" hidden="1" customHeight="1" x14ac:dyDescent="0.45">
      <c r="G40" s="222"/>
      <c r="H40" s="222"/>
      <c r="I40" s="216"/>
    </row>
    <row r="41" spans="1:27" ht="15" hidden="1" customHeight="1" x14ac:dyDescent="0.45">
      <c r="G41" s="222"/>
      <c r="H41" s="222"/>
      <c r="I41" s="216"/>
      <c r="J41" s="221"/>
    </row>
    <row r="42" spans="1:27" ht="39.75" hidden="1" customHeight="1" x14ac:dyDescent="0.45">
      <c r="G42" s="222"/>
      <c r="H42" s="222"/>
      <c r="I42" s="216"/>
      <c r="J42" s="221"/>
    </row>
    <row r="43" spans="1:27" ht="15" hidden="1" customHeight="1" x14ac:dyDescent="0.45">
      <c r="G43" s="222"/>
      <c r="H43" s="222"/>
      <c r="I43" s="216"/>
      <c r="J43" s="221"/>
    </row>
    <row r="44" spans="1:27" ht="15" hidden="1" customHeight="1" x14ac:dyDescent="0.45">
      <c r="G44" s="222"/>
      <c r="H44" s="222"/>
      <c r="I44" s="216"/>
      <c r="J44" s="221"/>
    </row>
    <row r="45" spans="1:27" ht="15" hidden="1" customHeight="1" x14ac:dyDescent="0.45">
      <c r="G45" s="222"/>
      <c r="H45" s="222"/>
      <c r="I45" s="216"/>
      <c r="J45" s="221"/>
    </row>
    <row r="46" spans="1:27" ht="27.75" hidden="1" customHeight="1" x14ac:dyDescent="0.45">
      <c r="G46" s="222"/>
      <c r="H46" s="222"/>
      <c r="I46" s="216"/>
      <c r="J46" s="221"/>
    </row>
    <row r="47" spans="1:27" ht="15" hidden="1" customHeight="1" x14ac:dyDescent="0.45">
      <c r="G47" s="222"/>
      <c r="H47" s="222"/>
      <c r="I47" s="216"/>
      <c r="J47" s="221"/>
    </row>
    <row r="48" spans="1:27" ht="15" hidden="1" customHeight="1" x14ac:dyDescent="0.45">
      <c r="G48" s="222"/>
      <c r="H48" s="222"/>
      <c r="I48" s="216"/>
      <c r="J48" s="221"/>
    </row>
  </sheetData>
  <sheetProtection autoFilter="0" pivotTables="0"/>
  <autoFilter ref="A12:AA37"/>
  <mergeCells count="40">
    <mergeCell ref="A34:A35"/>
    <mergeCell ref="B34:B35"/>
    <mergeCell ref="C34:C35"/>
    <mergeCell ref="C1:AA1"/>
    <mergeCell ref="C2:AA2"/>
    <mergeCell ref="C3:AA3"/>
    <mergeCell ref="C4:AA4"/>
    <mergeCell ref="A25:A27"/>
    <mergeCell ref="B25:B27"/>
    <mergeCell ref="C25:C27"/>
    <mergeCell ref="A19:A21"/>
    <mergeCell ref="B19:B21"/>
    <mergeCell ref="C19:C21"/>
    <mergeCell ref="A22:A24"/>
    <mergeCell ref="B22:B24"/>
    <mergeCell ref="C22:C24"/>
    <mergeCell ref="Z11:AA11"/>
    <mergeCell ref="A13:A15"/>
    <mergeCell ref="B13:B15"/>
    <mergeCell ref="C13:C15"/>
    <mergeCell ref="A16:A18"/>
    <mergeCell ref="B16:B18"/>
    <mergeCell ref="C16:C18"/>
    <mergeCell ref="M11:Y11"/>
    <mergeCell ref="A9:B9"/>
    <mergeCell ref="C9:E9"/>
    <mergeCell ref="A11:L11"/>
    <mergeCell ref="A1:B4"/>
    <mergeCell ref="A6:B6"/>
    <mergeCell ref="C6:E6"/>
    <mergeCell ref="A7:B7"/>
    <mergeCell ref="C7:E7"/>
    <mergeCell ref="A8:B8"/>
    <mergeCell ref="C8:E8"/>
    <mergeCell ref="A28:A30"/>
    <mergeCell ref="B28:B30"/>
    <mergeCell ref="C28:C30"/>
    <mergeCell ref="A31:A33"/>
    <mergeCell ref="B31:B33"/>
    <mergeCell ref="C31:C33"/>
  </mergeCells>
  <printOptions horizontalCentered="1"/>
  <pageMargins left="0.31496062992125984" right="0.31496062992125984" top="0.74803149606299213" bottom="0.74803149606299213" header="0.31496062992125984" footer="0.31496062992125984"/>
  <pageSetup scale="44" orientation="portrait" r:id="rId1"/>
  <headerFooter>
    <oddFooter>&amp;L&amp;"Arial,Normal"&amp;7PE01-PR01-F01&amp;C&amp;"Arial,Normal"&amp;7Versión Impresa no controlada, verificar su vigencia en el listado Maestro de Documentos&amp;RPag &amp;P de  &amp;N</oddFooter>
  </headerFooter>
  <ignoredErrors>
    <ignoredError sqref="AA17 AA20 AA23 AA26 AA29" formula="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5"/>
  <sheetViews>
    <sheetView workbookViewId="0">
      <selection activeCell="AF12" sqref="AF12"/>
    </sheetView>
  </sheetViews>
  <sheetFormatPr baseColWidth="10" defaultColWidth="11.42578125" defaultRowHeight="12.75" x14ac:dyDescent="0.2"/>
  <cols>
    <col min="1" max="1" width="65.28515625" style="3" bestFit="1" customWidth="1"/>
    <col min="2" max="2" width="11.42578125" style="3"/>
    <col min="3" max="3" width="63.42578125" style="15" customWidth="1"/>
    <col min="4" max="4" width="11.42578125" style="15"/>
    <col min="5" max="5" width="11.42578125" style="16"/>
    <col min="6" max="6" width="18.85546875" style="16" customWidth="1"/>
    <col min="7" max="7" width="11.42578125" style="3" customWidth="1"/>
    <col min="8" max="11" width="20.7109375" style="3" customWidth="1"/>
    <col min="12" max="12" width="11.42578125" style="3"/>
    <col min="13" max="16" width="11.42578125" style="3" hidden="1" customWidth="1"/>
    <col min="17" max="17" width="15.85546875" style="3" hidden="1" customWidth="1"/>
    <col min="18" max="20" width="11.42578125" style="3" hidden="1" customWidth="1"/>
    <col min="21" max="22" width="0" style="3" hidden="1" customWidth="1"/>
    <col min="23" max="16384" width="11.42578125" style="3"/>
  </cols>
  <sheetData>
    <row r="1" spans="1:20" ht="37.5" customHeight="1" x14ac:dyDescent="0.2">
      <c r="A1" s="193" t="s">
        <v>397</v>
      </c>
      <c r="C1" s="193" t="s">
        <v>10</v>
      </c>
      <c r="E1" s="193" t="s">
        <v>32</v>
      </c>
      <c r="F1" s="193" t="s">
        <v>9</v>
      </c>
      <c r="H1" s="788" t="s">
        <v>379</v>
      </c>
      <c r="I1" s="788"/>
      <c r="J1" s="788"/>
      <c r="K1" s="788"/>
      <c r="L1" s="789" t="s">
        <v>33</v>
      </c>
      <c r="M1" s="790"/>
      <c r="N1" s="790"/>
      <c r="O1" s="790"/>
      <c r="P1" s="4"/>
      <c r="Q1" s="791" t="s">
        <v>169</v>
      </c>
      <c r="R1" s="791"/>
      <c r="S1" s="791"/>
      <c r="T1" s="791"/>
    </row>
    <row r="2" spans="1:20" ht="21" customHeight="1" thickBot="1" x14ac:dyDescent="0.25">
      <c r="A2" s="77" t="s">
        <v>398</v>
      </c>
      <c r="C2" s="19" t="s">
        <v>34</v>
      </c>
      <c r="E2" s="21">
        <v>1</v>
      </c>
      <c r="F2" s="21" t="s">
        <v>35</v>
      </c>
      <c r="H2" s="792" t="s">
        <v>175</v>
      </c>
      <c r="I2" s="793"/>
      <c r="J2" s="793"/>
      <c r="K2" s="794"/>
      <c r="M2" s="78">
        <v>2012</v>
      </c>
      <c r="N2" s="78"/>
      <c r="O2" s="78"/>
      <c r="P2" s="79"/>
      <c r="Q2" s="193"/>
      <c r="R2" s="80" t="s">
        <v>39</v>
      </c>
      <c r="S2" s="80" t="s">
        <v>40</v>
      </c>
      <c r="T2" s="80" t="s">
        <v>41</v>
      </c>
    </row>
    <row r="3" spans="1:20" ht="19.5" customHeight="1" x14ac:dyDescent="0.2">
      <c r="A3" s="81" t="s">
        <v>399</v>
      </c>
      <c r="C3" s="19" t="s">
        <v>37</v>
      </c>
      <c r="E3" s="21">
        <v>2</v>
      </c>
      <c r="F3" s="21" t="s">
        <v>38</v>
      </c>
      <c r="H3" s="795" t="s">
        <v>36</v>
      </c>
      <c r="I3" s="82">
        <v>2017</v>
      </c>
      <c r="J3" s="83"/>
      <c r="K3" s="84"/>
      <c r="M3" s="85" t="s">
        <v>39</v>
      </c>
      <c r="N3" s="85" t="s">
        <v>40</v>
      </c>
      <c r="O3" s="85" t="s">
        <v>41</v>
      </c>
      <c r="P3" s="79"/>
      <c r="Q3" s="86" t="s">
        <v>44</v>
      </c>
      <c r="R3" s="87">
        <v>479830</v>
      </c>
      <c r="S3" s="87">
        <v>222331</v>
      </c>
      <c r="T3" s="87">
        <v>257499</v>
      </c>
    </row>
    <row r="4" spans="1:20" ht="15.75" customHeight="1" x14ac:dyDescent="0.2">
      <c r="A4" s="12" t="s">
        <v>400</v>
      </c>
      <c r="C4" s="19" t="s">
        <v>42</v>
      </c>
      <c r="E4" s="21">
        <v>3</v>
      </c>
      <c r="F4" s="21" t="s">
        <v>43</v>
      </c>
      <c r="H4" s="796"/>
      <c r="I4" s="88" t="s">
        <v>39</v>
      </c>
      <c r="J4" s="89" t="s">
        <v>40</v>
      </c>
      <c r="K4" s="90" t="s">
        <v>41</v>
      </c>
      <c r="M4" s="87">
        <v>7571345</v>
      </c>
      <c r="N4" s="87">
        <v>3653868</v>
      </c>
      <c r="O4" s="87">
        <v>3917477</v>
      </c>
      <c r="P4" s="79"/>
      <c r="Q4" s="86" t="s">
        <v>47</v>
      </c>
      <c r="R4" s="87">
        <v>135160</v>
      </c>
      <c r="S4" s="87">
        <v>62795</v>
      </c>
      <c r="T4" s="87">
        <v>72365</v>
      </c>
    </row>
    <row r="5" spans="1:20" x14ac:dyDescent="0.2">
      <c r="C5" s="19" t="s">
        <v>45</v>
      </c>
      <c r="E5" s="21">
        <v>4</v>
      </c>
      <c r="F5" s="21" t="s">
        <v>46</v>
      </c>
      <c r="H5" s="92" t="s">
        <v>176</v>
      </c>
      <c r="I5" s="93"/>
      <c r="J5" s="94"/>
      <c r="K5" s="95"/>
      <c r="M5" s="96">
        <v>120482</v>
      </c>
      <c r="N5" s="96">
        <v>61704</v>
      </c>
      <c r="O5" s="96">
        <v>58778</v>
      </c>
      <c r="P5" s="79"/>
      <c r="Q5" s="86" t="s">
        <v>50</v>
      </c>
      <c r="R5" s="87">
        <v>109955</v>
      </c>
      <c r="S5" s="87">
        <v>55153</v>
      </c>
      <c r="T5" s="87">
        <v>54802</v>
      </c>
    </row>
    <row r="6" spans="1:20" x14ac:dyDescent="0.2">
      <c r="A6" s="11" t="s">
        <v>173</v>
      </c>
      <c r="C6" s="19" t="s">
        <v>48</v>
      </c>
      <c r="E6" s="21">
        <v>5</v>
      </c>
      <c r="F6" s="21" t="s">
        <v>49</v>
      </c>
      <c r="H6" s="179" t="s">
        <v>39</v>
      </c>
      <c r="I6" s="180">
        <v>8080734</v>
      </c>
      <c r="J6" s="180">
        <v>3912910</v>
      </c>
      <c r="K6" s="180">
        <v>4167824</v>
      </c>
      <c r="M6" s="96">
        <v>120064</v>
      </c>
      <c r="N6" s="96">
        <v>61454</v>
      </c>
      <c r="O6" s="96">
        <v>58610</v>
      </c>
      <c r="P6" s="79"/>
      <c r="Q6" s="86" t="s">
        <v>53</v>
      </c>
      <c r="R6" s="87">
        <v>409257</v>
      </c>
      <c r="S6" s="87">
        <v>199566</v>
      </c>
      <c r="T6" s="87">
        <v>209691</v>
      </c>
    </row>
    <row r="7" spans="1:20" ht="12.75" customHeight="1" x14ac:dyDescent="0.2">
      <c r="A7" s="12" t="s">
        <v>157</v>
      </c>
      <c r="C7" s="19" t="s">
        <v>51</v>
      </c>
      <c r="E7" s="21">
        <v>6</v>
      </c>
      <c r="F7" s="21" t="s">
        <v>52</v>
      </c>
      <c r="H7" s="181" t="s">
        <v>177</v>
      </c>
      <c r="I7" s="182">
        <v>607390</v>
      </c>
      <c r="J7" s="182">
        <v>312062</v>
      </c>
      <c r="K7" s="182">
        <v>295328</v>
      </c>
      <c r="M7" s="96">
        <v>119780</v>
      </c>
      <c r="N7" s="96">
        <v>61272</v>
      </c>
      <c r="O7" s="96">
        <v>58508</v>
      </c>
      <c r="P7" s="79"/>
      <c r="Q7" s="86" t="s">
        <v>55</v>
      </c>
      <c r="R7" s="87">
        <v>400686</v>
      </c>
      <c r="S7" s="87">
        <v>197911</v>
      </c>
      <c r="T7" s="87">
        <v>202775</v>
      </c>
    </row>
    <row r="8" spans="1:20" ht="14.25" customHeight="1" x14ac:dyDescent="0.2">
      <c r="A8" s="12" t="s">
        <v>158</v>
      </c>
      <c r="C8" s="19" t="s">
        <v>91</v>
      </c>
      <c r="E8" s="21">
        <v>7</v>
      </c>
      <c r="F8" s="21" t="s">
        <v>54</v>
      </c>
      <c r="H8" s="181" t="s">
        <v>178</v>
      </c>
      <c r="I8" s="182">
        <v>601914</v>
      </c>
      <c r="J8" s="182">
        <v>308936</v>
      </c>
      <c r="K8" s="182">
        <v>292978</v>
      </c>
      <c r="M8" s="96">
        <v>119273</v>
      </c>
      <c r="N8" s="96">
        <v>61064</v>
      </c>
      <c r="O8" s="96">
        <v>58209</v>
      </c>
      <c r="P8" s="79"/>
      <c r="Q8" s="86" t="s">
        <v>57</v>
      </c>
      <c r="R8" s="87">
        <v>201593</v>
      </c>
      <c r="S8" s="87">
        <v>99557</v>
      </c>
      <c r="T8" s="87">
        <v>102036</v>
      </c>
    </row>
    <row r="9" spans="1:20" ht="15.75" customHeight="1" x14ac:dyDescent="0.2">
      <c r="A9" s="12" t="s">
        <v>159</v>
      </c>
      <c r="C9" s="193" t="s">
        <v>7</v>
      </c>
      <c r="E9" s="21">
        <v>8</v>
      </c>
      <c r="F9" s="21" t="s">
        <v>56</v>
      </c>
      <c r="H9" s="181" t="s">
        <v>179</v>
      </c>
      <c r="I9" s="182">
        <v>602967</v>
      </c>
      <c r="J9" s="182">
        <v>308654</v>
      </c>
      <c r="K9" s="182">
        <v>294313</v>
      </c>
      <c r="M9" s="96">
        <v>118935</v>
      </c>
      <c r="N9" s="96">
        <v>60931</v>
      </c>
      <c r="O9" s="96">
        <v>58004</v>
      </c>
      <c r="P9" s="79"/>
      <c r="Q9" s="86" t="s">
        <v>59</v>
      </c>
      <c r="R9" s="87">
        <v>597522</v>
      </c>
      <c r="S9" s="87">
        <v>292176</v>
      </c>
      <c r="T9" s="87">
        <v>305346</v>
      </c>
    </row>
    <row r="10" spans="1:20" x14ac:dyDescent="0.2">
      <c r="A10" s="12" t="s">
        <v>160</v>
      </c>
      <c r="C10" s="19" t="s">
        <v>62</v>
      </c>
      <c r="E10" s="21">
        <v>9</v>
      </c>
      <c r="F10" s="21" t="s">
        <v>58</v>
      </c>
      <c r="H10" s="181" t="s">
        <v>180</v>
      </c>
      <c r="I10" s="182">
        <v>632370</v>
      </c>
      <c r="J10" s="182">
        <v>321173</v>
      </c>
      <c r="K10" s="182">
        <v>311197</v>
      </c>
      <c r="M10" s="96">
        <v>118833</v>
      </c>
      <c r="N10" s="96">
        <v>60903</v>
      </c>
      <c r="O10" s="96">
        <v>57930</v>
      </c>
      <c r="P10" s="79"/>
      <c r="Q10" s="86" t="s">
        <v>61</v>
      </c>
      <c r="R10" s="87">
        <v>1030623</v>
      </c>
      <c r="S10" s="87">
        <v>502287</v>
      </c>
      <c r="T10" s="87">
        <v>528336</v>
      </c>
    </row>
    <row r="11" spans="1:20" x14ac:dyDescent="0.2">
      <c r="A11" s="12" t="s">
        <v>161</v>
      </c>
      <c r="C11" s="19" t="s">
        <v>65</v>
      </c>
      <c r="E11" s="21">
        <v>10</v>
      </c>
      <c r="F11" s="21" t="s">
        <v>60</v>
      </c>
      <c r="H11" s="181" t="s">
        <v>181</v>
      </c>
      <c r="I11" s="182">
        <v>672749</v>
      </c>
      <c r="J11" s="182">
        <v>339928</v>
      </c>
      <c r="K11" s="182">
        <v>332821</v>
      </c>
      <c r="M11" s="96">
        <v>118730</v>
      </c>
      <c r="N11" s="96">
        <v>60874</v>
      </c>
      <c r="O11" s="96">
        <v>57856</v>
      </c>
      <c r="P11" s="79"/>
      <c r="Q11" s="86" t="s">
        <v>64</v>
      </c>
      <c r="R11" s="87">
        <v>353859</v>
      </c>
      <c r="S11" s="87">
        <v>167533</v>
      </c>
      <c r="T11" s="87">
        <v>186326</v>
      </c>
    </row>
    <row r="12" spans="1:20" x14ac:dyDescent="0.2">
      <c r="A12" s="12" t="s">
        <v>162</v>
      </c>
      <c r="C12" s="19" t="s">
        <v>67</v>
      </c>
      <c r="E12" s="21">
        <v>11</v>
      </c>
      <c r="F12" s="21" t="s">
        <v>63</v>
      </c>
      <c r="H12" s="181" t="s">
        <v>182</v>
      </c>
      <c r="I12" s="182">
        <v>650902</v>
      </c>
      <c r="J12" s="182">
        <v>329064</v>
      </c>
      <c r="K12" s="182">
        <v>321838</v>
      </c>
      <c r="M12" s="96">
        <v>118696</v>
      </c>
      <c r="N12" s="96">
        <v>60878</v>
      </c>
      <c r="O12" s="96">
        <v>57818</v>
      </c>
      <c r="P12" s="79"/>
      <c r="Q12" s="86" t="s">
        <v>66</v>
      </c>
      <c r="R12" s="87">
        <v>851299</v>
      </c>
      <c r="S12" s="87">
        <v>406597</v>
      </c>
      <c r="T12" s="87">
        <v>444702</v>
      </c>
    </row>
    <row r="13" spans="1:20" x14ac:dyDescent="0.2">
      <c r="A13" s="12" t="s">
        <v>163</v>
      </c>
      <c r="C13" s="19" t="s">
        <v>69</v>
      </c>
      <c r="E13" s="21">
        <v>12</v>
      </c>
      <c r="F13" s="21" t="s">
        <v>12</v>
      </c>
      <c r="H13" s="181" t="s">
        <v>183</v>
      </c>
      <c r="I13" s="182">
        <v>651442</v>
      </c>
      <c r="J13" s="182">
        <v>316050</v>
      </c>
      <c r="K13" s="182">
        <v>335392</v>
      </c>
      <c r="M13" s="96">
        <v>119101</v>
      </c>
      <c r="N13" s="96">
        <v>61076</v>
      </c>
      <c r="O13" s="96">
        <v>58025</v>
      </c>
      <c r="P13" s="79"/>
      <c r="Q13" s="86" t="s">
        <v>68</v>
      </c>
      <c r="R13" s="87">
        <v>1094488</v>
      </c>
      <c r="S13" s="87">
        <v>518960</v>
      </c>
      <c r="T13" s="87">
        <v>575528</v>
      </c>
    </row>
    <row r="14" spans="1:20" x14ac:dyDescent="0.2">
      <c r="A14" s="12" t="s">
        <v>164</v>
      </c>
      <c r="C14" s="19" t="s">
        <v>71</v>
      </c>
      <c r="E14" s="21">
        <v>13</v>
      </c>
      <c r="F14" s="21" t="s">
        <v>14</v>
      </c>
      <c r="H14" s="181" t="s">
        <v>184</v>
      </c>
      <c r="I14" s="182">
        <v>640060</v>
      </c>
      <c r="J14" s="182">
        <v>303971</v>
      </c>
      <c r="K14" s="182">
        <v>336089</v>
      </c>
      <c r="M14" s="96">
        <v>119856</v>
      </c>
      <c r="N14" s="96">
        <v>61418</v>
      </c>
      <c r="O14" s="96">
        <v>58438</v>
      </c>
      <c r="P14" s="79"/>
      <c r="Q14" s="86" t="s">
        <v>70</v>
      </c>
      <c r="R14" s="87">
        <v>234948</v>
      </c>
      <c r="S14" s="87">
        <v>112703</v>
      </c>
      <c r="T14" s="87">
        <v>122245</v>
      </c>
    </row>
    <row r="15" spans="1:20" x14ac:dyDescent="0.2">
      <c r="A15" s="12" t="s">
        <v>165</v>
      </c>
      <c r="C15" s="19" t="s">
        <v>73</v>
      </c>
      <c r="E15" s="21">
        <v>14</v>
      </c>
      <c r="F15" s="21" t="s">
        <v>16</v>
      </c>
      <c r="H15" s="181" t="s">
        <v>185</v>
      </c>
      <c r="I15" s="182">
        <v>563389</v>
      </c>
      <c r="J15" s="182">
        <v>268367</v>
      </c>
      <c r="K15" s="182">
        <v>295022</v>
      </c>
      <c r="M15" s="96">
        <v>121019</v>
      </c>
      <c r="N15" s="96">
        <v>61921</v>
      </c>
      <c r="O15" s="96">
        <v>59098</v>
      </c>
      <c r="P15" s="79"/>
      <c r="Q15" s="86" t="s">
        <v>72</v>
      </c>
      <c r="R15" s="87">
        <v>147933</v>
      </c>
      <c r="S15" s="87">
        <v>68544</v>
      </c>
      <c r="T15" s="87">
        <v>79389</v>
      </c>
    </row>
    <row r="16" spans="1:20" x14ac:dyDescent="0.2">
      <c r="A16" s="12" t="s">
        <v>166</v>
      </c>
      <c r="C16" s="19" t="s">
        <v>75</v>
      </c>
      <c r="E16" s="21">
        <v>15</v>
      </c>
      <c r="F16" s="21" t="s">
        <v>18</v>
      </c>
      <c r="H16" s="181" t="s">
        <v>186</v>
      </c>
      <c r="I16" s="182">
        <v>519261</v>
      </c>
      <c r="J16" s="182">
        <v>244556</v>
      </c>
      <c r="K16" s="182">
        <v>274705</v>
      </c>
      <c r="M16" s="96">
        <v>122272</v>
      </c>
      <c r="N16" s="96">
        <v>62471</v>
      </c>
      <c r="O16" s="96">
        <v>59801</v>
      </c>
      <c r="P16" s="79"/>
      <c r="Q16" s="86" t="s">
        <v>74</v>
      </c>
      <c r="R16" s="87">
        <v>98209</v>
      </c>
      <c r="S16" s="87">
        <v>49277</v>
      </c>
      <c r="T16" s="87">
        <v>48932</v>
      </c>
    </row>
    <row r="17" spans="1:20" x14ac:dyDescent="0.2">
      <c r="A17" s="13" t="s">
        <v>167</v>
      </c>
      <c r="C17" s="19" t="s">
        <v>78</v>
      </c>
      <c r="E17" s="21">
        <v>16</v>
      </c>
      <c r="F17" s="21" t="s">
        <v>20</v>
      </c>
      <c r="H17" s="181" t="s">
        <v>187</v>
      </c>
      <c r="I17" s="182">
        <v>503389</v>
      </c>
      <c r="J17" s="182">
        <v>233302</v>
      </c>
      <c r="K17" s="182">
        <v>270087</v>
      </c>
      <c r="M17" s="96">
        <v>123722</v>
      </c>
      <c r="N17" s="96">
        <v>63080</v>
      </c>
      <c r="O17" s="96">
        <v>60642</v>
      </c>
      <c r="P17" s="79"/>
      <c r="Q17" s="86" t="s">
        <v>77</v>
      </c>
      <c r="R17" s="87">
        <v>108457</v>
      </c>
      <c r="S17" s="87">
        <v>52580</v>
      </c>
      <c r="T17" s="87">
        <v>55877</v>
      </c>
    </row>
    <row r="18" spans="1:20" ht="33.75" customHeight="1" x14ac:dyDescent="0.2">
      <c r="A18" s="14" t="s">
        <v>245</v>
      </c>
      <c r="C18" s="19" t="s">
        <v>80</v>
      </c>
      <c r="E18" s="21">
        <v>17</v>
      </c>
      <c r="F18" s="21" t="s">
        <v>76</v>
      </c>
      <c r="H18" s="181" t="s">
        <v>188</v>
      </c>
      <c r="I18" s="182">
        <v>439872</v>
      </c>
      <c r="J18" s="182">
        <v>200142</v>
      </c>
      <c r="K18" s="182">
        <v>239730</v>
      </c>
      <c r="M18" s="96">
        <v>125124</v>
      </c>
      <c r="N18" s="96">
        <v>63639</v>
      </c>
      <c r="O18" s="96">
        <v>61485</v>
      </c>
      <c r="P18" s="79"/>
      <c r="Q18" s="86" t="s">
        <v>79</v>
      </c>
      <c r="R18" s="87">
        <v>258212</v>
      </c>
      <c r="S18" s="87">
        <v>125944</v>
      </c>
      <c r="T18" s="87">
        <v>132268</v>
      </c>
    </row>
    <row r="19" spans="1:20" ht="33.75" customHeight="1" x14ac:dyDescent="0.2">
      <c r="A19" s="14" t="s">
        <v>247</v>
      </c>
      <c r="C19" s="19" t="s">
        <v>82</v>
      </c>
      <c r="E19" s="21">
        <v>18</v>
      </c>
      <c r="F19" s="21" t="s">
        <v>22</v>
      </c>
      <c r="H19" s="181" t="s">
        <v>189</v>
      </c>
      <c r="I19" s="182">
        <v>341916</v>
      </c>
      <c r="J19" s="182">
        <v>152813</v>
      </c>
      <c r="K19" s="182">
        <v>189103</v>
      </c>
      <c r="M19" s="96">
        <v>126598</v>
      </c>
      <c r="N19" s="96">
        <v>64282</v>
      </c>
      <c r="O19" s="96">
        <v>62316</v>
      </c>
      <c r="P19" s="79"/>
      <c r="Q19" s="86" t="s">
        <v>81</v>
      </c>
      <c r="R19" s="87">
        <v>24160</v>
      </c>
      <c r="S19" s="87">
        <v>12726</v>
      </c>
      <c r="T19" s="87">
        <v>11434</v>
      </c>
    </row>
    <row r="20" spans="1:20" ht="33.75" customHeight="1" x14ac:dyDescent="0.2">
      <c r="A20" s="14" t="s">
        <v>249</v>
      </c>
      <c r="C20" s="19" t="s">
        <v>84</v>
      </c>
      <c r="E20" s="21">
        <v>19</v>
      </c>
      <c r="F20" s="21" t="s">
        <v>24</v>
      </c>
      <c r="H20" s="181" t="s">
        <v>190</v>
      </c>
      <c r="I20" s="182">
        <v>253646</v>
      </c>
      <c r="J20" s="182">
        <v>111646</v>
      </c>
      <c r="K20" s="182">
        <v>142000</v>
      </c>
      <c r="M20" s="96">
        <v>128143</v>
      </c>
      <c r="N20" s="96">
        <v>65043</v>
      </c>
      <c r="O20" s="96">
        <v>63100</v>
      </c>
      <c r="P20" s="79"/>
      <c r="Q20" s="86" t="s">
        <v>83</v>
      </c>
      <c r="R20" s="87">
        <v>377272</v>
      </c>
      <c r="S20" s="87">
        <v>184951</v>
      </c>
      <c r="T20" s="87">
        <v>192321</v>
      </c>
    </row>
    <row r="21" spans="1:20" ht="33.75" customHeight="1" x14ac:dyDescent="0.2">
      <c r="A21" s="14" t="s">
        <v>252</v>
      </c>
      <c r="C21" s="19" t="s">
        <v>13</v>
      </c>
      <c r="E21" s="21">
        <v>20</v>
      </c>
      <c r="F21" s="21" t="s">
        <v>26</v>
      </c>
      <c r="H21" s="181" t="s">
        <v>191</v>
      </c>
      <c r="I21" s="182">
        <v>177853</v>
      </c>
      <c r="J21" s="182">
        <v>76747</v>
      </c>
      <c r="K21" s="182">
        <v>101106</v>
      </c>
      <c r="M21" s="96">
        <v>129625</v>
      </c>
      <c r="N21" s="96">
        <v>65820</v>
      </c>
      <c r="O21" s="96">
        <v>63805</v>
      </c>
      <c r="P21" s="79"/>
      <c r="Q21" s="86" t="s">
        <v>85</v>
      </c>
      <c r="R21" s="87">
        <v>651586</v>
      </c>
      <c r="S21" s="87">
        <v>319009</v>
      </c>
      <c r="T21" s="87">
        <v>332577</v>
      </c>
    </row>
    <row r="22" spans="1:20" ht="33.75" customHeight="1" x14ac:dyDescent="0.2">
      <c r="A22" s="14" t="s">
        <v>402</v>
      </c>
      <c r="C22" s="19" t="s">
        <v>15</v>
      </c>
      <c r="E22" s="21">
        <v>55</v>
      </c>
      <c r="F22" s="21" t="s">
        <v>28</v>
      </c>
      <c r="H22" s="181" t="s">
        <v>192</v>
      </c>
      <c r="I22" s="182">
        <v>113108</v>
      </c>
      <c r="J22" s="182">
        <v>45521</v>
      </c>
      <c r="K22" s="182">
        <v>67587</v>
      </c>
      <c r="M22" s="96">
        <v>131107</v>
      </c>
      <c r="N22" s="96">
        <v>66558</v>
      </c>
      <c r="O22" s="96">
        <v>64549</v>
      </c>
      <c r="P22" s="79"/>
      <c r="Q22" s="86" t="s">
        <v>86</v>
      </c>
      <c r="R22" s="87">
        <v>6296</v>
      </c>
      <c r="S22" s="87">
        <v>3268</v>
      </c>
      <c r="T22" s="87">
        <v>3028</v>
      </c>
    </row>
    <row r="23" spans="1:20" ht="33.75" customHeight="1" x14ac:dyDescent="0.2">
      <c r="A23" s="14" t="s">
        <v>256</v>
      </c>
      <c r="C23" s="20" t="s">
        <v>17</v>
      </c>
      <c r="E23" s="21">
        <v>66</v>
      </c>
      <c r="F23" s="21" t="s">
        <v>30</v>
      </c>
      <c r="H23" s="181" t="s">
        <v>99</v>
      </c>
      <c r="I23" s="182">
        <v>108506</v>
      </c>
      <c r="J23" s="182">
        <v>39978</v>
      </c>
      <c r="K23" s="182">
        <v>68528</v>
      </c>
      <c r="M23" s="96">
        <v>132790</v>
      </c>
      <c r="N23" s="96">
        <v>67353</v>
      </c>
      <c r="O23" s="96">
        <v>65437</v>
      </c>
      <c r="P23" s="79"/>
      <c r="Q23" s="91" t="s">
        <v>39</v>
      </c>
      <c r="R23" s="105">
        <f>SUM(R3:R22)</f>
        <v>7571345</v>
      </c>
      <c r="S23" s="105">
        <f>SUM(S3:S22)</f>
        <v>3653868</v>
      </c>
      <c r="T23" s="105">
        <f>SUM(T3:T22)</f>
        <v>3917477</v>
      </c>
    </row>
    <row r="24" spans="1:20" ht="33.75" customHeight="1" thickBot="1" x14ac:dyDescent="0.25">
      <c r="A24" s="14" t="s">
        <v>258</v>
      </c>
      <c r="C24" s="19" t="s">
        <v>19</v>
      </c>
      <c r="E24" s="21">
        <v>77</v>
      </c>
      <c r="F24" s="21" t="s">
        <v>87</v>
      </c>
      <c r="M24" s="96">
        <v>133340</v>
      </c>
      <c r="N24" s="96">
        <v>67602</v>
      </c>
      <c r="O24" s="96">
        <v>65738</v>
      </c>
      <c r="P24" s="79"/>
    </row>
    <row r="25" spans="1:20" ht="33.75" customHeight="1" x14ac:dyDescent="0.2">
      <c r="A25" s="14" t="s">
        <v>260</v>
      </c>
      <c r="C25" s="19" t="s">
        <v>21</v>
      </c>
      <c r="E25" s="21">
        <v>88</v>
      </c>
      <c r="F25" s="21" t="s">
        <v>88</v>
      </c>
      <c r="M25" s="96">
        <v>132165</v>
      </c>
      <c r="N25" s="96">
        <v>67024</v>
      </c>
      <c r="O25" s="96">
        <v>65141</v>
      </c>
      <c r="P25" s="79"/>
      <c r="Q25" s="797" t="s">
        <v>174</v>
      </c>
      <c r="R25" s="798"/>
      <c r="S25" s="798"/>
      <c r="T25" s="799"/>
    </row>
    <row r="26" spans="1:20" ht="15" customHeight="1" thickBot="1" x14ac:dyDescent="0.25">
      <c r="A26" s="13" t="s">
        <v>305</v>
      </c>
      <c r="C26" s="19" t="s">
        <v>90</v>
      </c>
      <c r="E26" s="21">
        <v>98</v>
      </c>
      <c r="F26" s="21" t="s">
        <v>89</v>
      </c>
      <c r="M26" s="96">
        <v>129957</v>
      </c>
      <c r="N26" s="96">
        <v>65924</v>
      </c>
      <c r="O26" s="96">
        <v>64033</v>
      </c>
      <c r="P26" s="79"/>
      <c r="Q26" s="792" t="s">
        <v>175</v>
      </c>
      <c r="R26" s="793"/>
      <c r="S26" s="793"/>
      <c r="T26" s="794"/>
    </row>
    <row r="27" spans="1:20" s="106" customFormat="1" ht="26.25" customHeight="1" x14ac:dyDescent="0.2">
      <c r="A27" s="194" t="s">
        <v>403</v>
      </c>
      <c r="C27" s="107" t="s">
        <v>23</v>
      </c>
      <c r="D27" s="108"/>
      <c r="E27" s="109"/>
      <c r="F27" s="109"/>
      <c r="M27" s="110">
        <v>127797</v>
      </c>
      <c r="N27" s="110">
        <v>64838</v>
      </c>
      <c r="O27" s="110">
        <v>62959</v>
      </c>
      <c r="P27" s="111"/>
      <c r="Q27" s="786" t="s">
        <v>36</v>
      </c>
      <c r="R27" s="112">
        <v>2015</v>
      </c>
      <c r="S27" s="113"/>
      <c r="T27" s="114"/>
    </row>
    <row r="28" spans="1:20" s="106" customFormat="1" ht="26.25" customHeight="1" x14ac:dyDescent="0.2">
      <c r="A28" s="194" t="s">
        <v>404</v>
      </c>
      <c r="C28" s="107" t="s">
        <v>25</v>
      </c>
      <c r="D28" s="108"/>
      <c r="E28" s="115"/>
      <c r="F28" s="115"/>
      <c r="M28" s="110">
        <v>125232</v>
      </c>
      <c r="N28" s="110">
        <v>63602</v>
      </c>
      <c r="O28" s="110">
        <v>61630</v>
      </c>
      <c r="P28" s="111"/>
      <c r="Q28" s="787"/>
      <c r="R28" s="116" t="s">
        <v>39</v>
      </c>
      <c r="S28" s="117" t="s">
        <v>40</v>
      </c>
      <c r="T28" s="118" t="s">
        <v>41</v>
      </c>
    </row>
    <row r="29" spans="1:20" s="106" customFormat="1" ht="44.25" customHeight="1" x14ac:dyDescent="0.2">
      <c r="A29" s="194" t="s">
        <v>405</v>
      </c>
      <c r="C29" s="107" t="s">
        <v>27</v>
      </c>
      <c r="D29" s="108"/>
      <c r="E29" s="115"/>
      <c r="F29" s="115"/>
      <c r="M29" s="110">
        <v>124055</v>
      </c>
      <c r="N29" s="110">
        <v>62761</v>
      </c>
      <c r="O29" s="110">
        <v>61294</v>
      </c>
      <c r="P29" s="111"/>
      <c r="Q29" s="119" t="s">
        <v>176</v>
      </c>
      <c r="R29" s="120"/>
      <c r="S29" s="121"/>
      <c r="T29" s="122"/>
    </row>
    <row r="30" spans="1:20" s="106" customFormat="1" ht="26.25" customHeight="1" x14ac:dyDescent="0.2">
      <c r="A30" s="194" t="s">
        <v>406</v>
      </c>
      <c r="C30" s="107" t="s">
        <v>29</v>
      </c>
      <c r="D30" s="108"/>
      <c r="E30" s="115"/>
      <c r="F30" s="115"/>
      <c r="M30" s="110">
        <v>125190</v>
      </c>
      <c r="N30" s="110">
        <v>62619</v>
      </c>
      <c r="O30" s="110">
        <v>62571</v>
      </c>
      <c r="P30" s="111"/>
      <c r="Q30" s="123" t="s">
        <v>39</v>
      </c>
      <c r="R30" s="124">
        <v>7878783</v>
      </c>
      <c r="S30" s="125">
        <v>3810013</v>
      </c>
      <c r="T30" s="126">
        <v>4068770</v>
      </c>
    </row>
    <row r="31" spans="1:20" s="106" customFormat="1" ht="26.25" customHeight="1" x14ac:dyDescent="0.2">
      <c r="A31" s="13" t="s">
        <v>407</v>
      </c>
      <c r="C31" s="107" t="s">
        <v>31</v>
      </c>
      <c r="D31" s="108"/>
      <c r="E31" s="115"/>
      <c r="F31" s="115"/>
      <c r="M31" s="110">
        <v>127692</v>
      </c>
      <c r="N31" s="110">
        <v>62895</v>
      </c>
      <c r="O31" s="110">
        <v>64797</v>
      </c>
      <c r="P31" s="111"/>
      <c r="Q31" s="127" t="s">
        <v>177</v>
      </c>
      <c r="R31" s="128">
        <v>603230</v>
      </c>
      <c r="S31" s="129">
        <v>309432</v>
      </c>
      <c r="T31" s="130">
        <v>293798</v>
      </c>
    </row>
    <row r="32" spans="1:20" ht="14.25" customHeight="1" x14ac:dyDescent="0.2">
      <c r="A32" s="195" t="s">
        <v>408</v>
      </c>
      <c r="C32" s="19" t="s">
        <v>96</v>
      </c>
      <c r="M32" s="96">
        <v>129742</v>
      </c>
      <c r="N32" s="96">
        <v>62993</v>
      </c>
      <c r="O32" s="96">
        <v>66749</v>
      </c>
      <c r="P32" s="79"/>
      <c r="Q32" s="97" t="s">
        <v>178</v>
      </c>
      <c r="R32" s="98">
        <v>598182</v>
      </c>
      <c r="S32" s="99">
        <v>306434</v>
      </c>
      <c r="T32" s="100">
        <v>291748</v>
      </c>
    </row>
    <row r="33" spans="1:20" x14ac:dyDescent="0.2">
      <c r="A33" s="195" t="s">
        <v>409</v>
      </c>
      <c r="C33" s="193" t="s">
        <v>8</v>
      </c>
      <c r="M33" s="96">
        <v>131768</v>
      </c>
      <c r="N33" s="96">
        <v>63030</v>
      </c>
      <c r="O33" s="96">
        <v>68738</v>
      </c>
      <c r="P33" s="79"/>
      <c r="Q33" s="97" t="s">
        <v>179</v>
      </c>
      <c r="R33" s="98">
        <v>605068</v>
      </c>
      <c r="S33" s="99">
        <v>309819</v>
      </c>
      <c r="T33" s="100">
        <v>295249</v>
      </c>
    </row>
    <row r="34" spans="1:20" ht="25.5" x14ac:dyDescent="0.2">
      <c r="A34" s="195" t="s">
        <v>410</v>
      </c>
      <c r="C34" s="19" t="s">
        <v>91</v>
      </c>
      <c r="M34" s="96">
        <v>132712</v>
      </c>
      <c r="N34" s="96">
        <v>62862</v>
      </c>
      <c r="O34" s="96">
        <v>69850</v>
      </c>
      <c r="P34" s="79"/>
      <c r="Q34" s="97" t="s">
        <v>180</v>
      </c>
      <c r="R34" s="98">
        <v>642476</v>
      </c>
      <c r="S34" s="99">
        <v>325752</v>
      </c>
      <c r="T34" s="100">
        <v>316724</v>
      </c>
    </row>
    <row r="35" spans="1:20" x14ac:dyDescent="0.2">
      <c r="A35" s="195" t="s">
        <v>411</v>
      </c>
      <c r="C35" s="19" t="s">
        <v>92</v>
      </c>
      <c r="M35" s="96">
        <v>131882</v>
      </c>
      <c r="N35" s="96">
        <v>62354</v>
      </c>
      <c r="O35" s="96">
        <v>69528</v>
      </c>
      <c r="P35" s="79"/>
      <c r="Q35" s="97" t="s">
        <v>181</v>
      </c>
      <c r="R35" s="98">
        <v>669960</v>
      </c>
      <c r="S35" s="99">
        <v>338888</v>
      </c>
      <c r="T35" s="100">
        <v>331072</v>
      </c>
    </row>
    <row r="36" spans="1:20" ht="25.5" x14ac:dyDescent="0.2">
      <c r="A36" s="195" t="s">
        <v>412</v>
      </c>
      <c r="C36" s="19" t="s">
        <v>93</v>
      </c>
      <c r="M36" s="96">
        <v>129823</v>
      </c>
      <c r="N36" s="96">
        <v>61588</v>
      </c>
      <c r="O36" s="96">
        <v>68235</v>
      </c>
      <c r="P36" s="79"/>
      <c r="Q36" s="97" t="s">
        <v>182</v>
      </c>
      <c r="R36" s="98">
        <v>635633</v>
      </c>
      <c r="S36" s="99">
        <v>319048</v>
      </c>
      <c r="T36" s="100">
        <v>316585</v>
      </c>
    </row>
    <row r="37" spans="1:20" ht="25.5" x14ac:dyDescent="0.2">
      <c r="A37" s="195" t="s">
        <v>413</v>
      </c>
      <c r="C37" s="19" t="s">
        <v>94</v>
      </c>
      <c r="D37" s="17"/>
      <c r="M37" s="96">
        <v>127922</v>
      </c>
      <c r="N37" s="96">
        <v>60850</v>
      </c>
      <c r="O37" s="96">
        <v>67072</v>
      </c>
      <c r="P37" s="79"/>
      <c r="Q37" s="97" t="s">
        <v>183</v>
      </c>
      <c r="R37" s="98">
        <v>657874</v>
      </c>
      <c r="S37" s="99">
        <v>313458</v>
      </c>
      <c r="T37" s="100">
        <v>344416</v>
      </c>
    </row>
    <row r="38" spans="1:20" x14ac:dyDescent="0.2">
      <c r="A38" s="193" t="s">
        <v>414</v>
      </c>
      <c r="C38" s="19" t="s">
        <v>95</v>
      </c>
      <c r="D38" s="18"/>
      <c r="M38" s="96">
        <v>126082</v>
      </c>
      <c r="N38" s="96">
        <v>60165</v>
      </c>
      <c r="O38" s="96">
        <v>65917</v>
      </c>
      <c r="P38" s="79"/>
      <c r="Q38" s="97" t="s">
        <v>184</v>
      </c>
      <c r="R38" s="98">
        <v>614779</v>
      </c>
      <c r="S38" s="99">
        <v>293158</v>
      </c>
      <c r="T38" s="100">
        <v>321621</v>
      </c>
    </row>
    <row r="39" spans="1:20" x14ac:dyDescent="0.2">
      <c r="A39" s="77" t="s">
        <v>415</v>
      </c>
      <c r="C39" s="19" t="s">
        <v>97</v>
      </c>
      <c r="D39" s="18"/>
      <c r="M39" s="96">
        <v>123600</v>
      </c>
      <c r="N39" s="96">
        <v>59117</v>
      </c>
      <c r="O39" s="96">
        <v>64483</v>
      </c>
      <c r="P39" s="79"/>
      <c r="Q39" s="97" t="s">
        <v>185</v>
      </c>
      <c r="R39" s="98">
        <v>536343</v>
      </c>
      <c r="S39" s="99">
        <v>254902</v>
      </c>
      <c r="T39" s="100">
        <v>281441</v>
      </c>
    </row>
    <row r="40" spans="1:20" x14ac:dyDescent="0.2">
      <c r="A40" s="81" t="s">
        <v>416</v>
      </c>
      <c r="C40" s="19" t="s">
        <v>98</v>
      </c>
      <c r="D40" s="18"/>
      <c r="M40" s="96">
        <v>120324</v>
      </c>
      <c r="N40" s="96">
        <v>57551</v>
      </c>
      <c r="O40" s="96">
        <v>62773</v>
      </c>
      <c r="P40" s="79"/>
      <c r="Q40" s="97" t="s">
        <v>186</v>
      </c>
      <c r="R40" s="98">
        <v>516837</v>
      </c>
      <c r="S40" s="99">
        <v>242123</v>
      </c>
      <c r="T40" s="100">
        <v>274714</v>
      </c>
    </row>
    <row r="41" spans="1:20" x14ac:dyDescent="0.2">
      <c r="A41" s="12" t="s">
        <v>417</v>
      </c>
      <c r="M41" s="96">
        <v>116606</v>
      </c>
      <c r="N41" s="96">
        <v>55686</v>
      </c>
      <c r="O41" s="96">
        <v>60920</v>
      </c>
      <c r="P41" s="79"/>
      <c r="Q41" s="97" t="s">
        <v>187</v>
      </c>
      <c r="R41" s="98">
        <v>489703</v>
      </c>
      <c r="S41" s="99">
        <v>225926</v>
      </c>
      <c r="T41" s="100">
        <v>263777</v>
      </c>
    </row>
    <row r="42" spans="1:20" x14ac:dyDescent="0.2">
      <c r="A42" s="12" t="s">
        <v>418</v>
      </c>
      <c r="M42" s="96">
        <v>112852</v>
      </c>
      <c r="N42" s="96">
        <v>53849</v>
      </c>
      <c r="O42" s="96">
        <v>59003</v>
      </c>
      <c r="P42" s="79"/>
      <c r="Q42" s="97" t="s">
        <v>188</v>
      </c>
      <c r="R42" s="98">
        <v>406084</v>
      </c>
      <c r="S42" s="99">
        <v>183930</v>
      </c>
      <c r="T42" s="100">
        <v>222154</v>
      </c>
    </row>
    <row r="43" spans="1:20" x14ac:dyDescent="0.2">
      <c r="A43" s="12" t="s">
        <v>419</v>
      </c>
      <c r="M43" s="96">
        <v>108852</v>
      </c>
      <c r="N43" s="96">
        <v>51919</v>
      </c>
      <c r="O43" s="96">
        <v>56933</v>
      </c>
      <c r="P43" s="79"/>
      <c r="Q43" s="97" t="s">
        <v>189</v>
      </c>
      <c r="R43" s="98">
        <v>309925</v>
      </c>
      <c r="S43" s="99">
        <v>138521</v>
      </c>
      <c r="T43" s="100">
        <v>171404</v>
      </c>
    </row>
    <row r="44" spans="1:20" x14ac:dyDescent="0.2">
      <c r="A44" s="193" t="s">
        <v>420</v>
      </c>
      <c r="M44" s="96">
        <v>105945</v>
      </c>
      <c r="N44" s="96">
        <v>50470</v>
      </c>
      <c r="O44" s="96">
        <v>55475</v>
      </c>
      <c r="P44" s="79"/>
      <c r="Q44" s="97" t="s">
        <v>190</v>
      </c>
      <c r="R44" s="98">
        <v>230197</v>
      </c>
      <c r="S44" s="99">
        <v>101631</v>
      </c>
      <c r="T44" s="100">
        <v>128566</v>
      </c>
    </row>
    <row r="45" spans="1:20" ht="15" x14ac:dyDescent="0.25">
      <c r="A45" s="196" t="s">
        <v>421</v>
      </c>
      <c r="M45" s="96">
        <v>104800</v>
      </c>
      <c r="N45" s="96">
        <v>49806</v>
      </c>
      <c r="O45" s="96">
        <v>54994</v>
      </c>
      <c r="P45" s="79"/>
      <c r="Q45" s="97" t="s">
        <v>191</v>
      </c>
      <c r="R45" s="98">
        <v>158670</v>
      </c>
      <c r="S45" s="99">
        <v>68583</v>
      </c>
      <c r="T45" s="100">
        <v>90087</v>
      </c>
    </row>
    <row r="46" spans="1:20" ht="15" x14ac:dyDescent="0.25">
      <c r="A46" s="196" t="s">
        <v>422</v>
      </c>
      <c r="M46" s="96">
        <v>104794</v>
      </c>
      <c r="N46" s="96">
        <v>49648</v>
      </c>
      <c r="O46" s="96">
        <v>55146</v>
      </c>
      <c r="P46" s="79"/>
      <c r="Q46" s="97" t="s">
        <v>192</v>
      </c>
      <c r="R46" s="98">
        <v>103406</v>
      </c>
      <c r="S46" s="99">
        <v>41392</v>
      </c>
      <c r="T46" s="100">
        <v>62014</v>
      </c>
    </row>
    <row r="47" spans="1:20" ht="15.75" thickBot="1" x14ac:dyDescent="0.3">
      <c r="A47" s="196" t="s">
        <v>423</v>
      </c>
      <c r="M47" s="96">
        <v>104561</v>
      </c>
      <c r="N47" s="96">
        <v>49381</v>
      </c>
      <c r="O47" s="96">
        <v>55180</v>
      </c>
      <c r="P47" s="79"/>
      <c r="Q47" s="101" t="s">
        <v>99</v>
      </c>
      <c r="R47" s="102">
        <v>100416</v>
      </c>
      <c r="S47" s="103">
        <v>37016</v>
      </c>
      <c r="T47" s="104">
        <v>63400</v>
      </c>
    </row>
    <row r="48" spans="1:20" ht="15" x14ac:dyDescent="0.25">
      <c r="A48" s="196" t="s">
        <v>424</v>
      </c>
      <c r="M48" s="96">
        <v>104278</v>
      </c>
      <c r="N48" s="96">
        <v>49084</v>
      </c>
      <c r="O48" s="96">
        <v>55194</v>
      </c>
      <c r="P48" s="79"/>
      <c r="Q48" s="79"/>
      <c r="R48" s="79"/>
      <c r="S48" s="79"/>
      <c r="T48" s="79"/>
    </row>
    <row r="49" spans="1:20" ht="15" x14ac:dyDescent="0.25">
      <c r="A49" s="196" t="s">
        <v>425</v>
      </c>
      <c r="M49" s="96">
        <v>103962</v>
      </c>
      <c r="N49" s="96">
        <v>48778</v>
      </c>
      <c r="O49" s="96">
        <v>55184</v>
      </c>
      <c r="P49" s="79"/>
      <c r="Q49" s="79"/>
      <c r="R49" s="79"/>
      <c r="S49" s="79"/>
      <c r="T49" s="79"/>
    </row>
    <row r="50" spans="1:20" ht="15" x14ac:dyDescent="0.25">
      <c r="A50" s="196" t="s">
        <v>426</v>
      </c>
      <c r="M50" s="96">
        <v>103448</v>
      </c>
      <c r="N50" s="96">
        <v>48396</v>
      </c>
      <c r="O50" s="96">
        <v>55052</v>
      </c>
      <c r="P50" s="79"/>
      <c r="Q50" s="79"/>
      <c r="R50" s="79"/>
      <c r="S50" s="79"/>
      <c r="T50" s="79"/>
    </row>
    <row r="51" spans="1:20" ht="15" x14ac:dyDescent="0.25">
      <c r="A51" s="196" t="s">
        <v>427</v>
      </c>
      <c r="M51" s="96">
        <v>102715</v>
      </c>
      <c r="N51" s="96">
        <v>47923</v>
      </c>
      <c r="O51" s="96">
        <v>54792</v>
      </c>
      <c r="P51" s="79"/>
      <c r="Q51" s="79"/>
      <c r="R51" s="79"/>
      <c r="S51" s="79"/>
      <c r="T51" s="79"/>
    </row>
    <row r="52" spans="1:20" ht="15" x14ac:dyDescent="0.25">
      <c r="A52" s="196" t="s">
        <v>428</v>
      </c>
      <c r="M52" s="96">
        <v>101971</v>
      </c>
      <c r="N52" s="96">
        <v>47444</v>
      </c>
      <c r="O52" s="96">
        <v>54527</v>
      </c>
      <c r="P52" s="79"/>
      <c r="Q52" s="79"/>
      <c r="R52" s="79"/>
      <c r="S52" s="79"/>
      <c r="T52" s="79"/>
    </row>
    <row r="53" spans="1:20" ht="15" x14ac:dyDescent="0.25">
      <c r="A53" s="196" t="s">
        <v>429</v>
      </c>
      <c r="M53" s="96">
        <v>101260</v>
      </c>
      <c r="N53" s="96">
        <v>46986</v>
      </c>
      <c r="O53" s="96">
        <v>54274</v>
      </c>
      <c r="P53" s="79"/>
      <c r="Q53" s="79"/>
      <c r="R53" s="79"/>
      <c r="S53" s="79"/>
      <c r="T53" s="79"/>
    </row>
    <row r="54" spans="1:20" ht="15" x14ac:dyDescent="0.25">
      <c r="A54" s="196" t="s">
        <v>430</v>
      </c>
      <c r="M54" s="96">
        <v>99728</v>
      </c>
      <c r="N54" s="96">
        <v>46141</v>
      </c>
      <c r="O54" s="96">
        <v>53587</v>
      </c>
      <c r="P54" s="79"/>
      <c r="Q54" s="79"/>
      <c r="R54" s="79"/>
      <c r="S54" s="79"/>
      <c r="T54" s="79"/>
    </row>
    <row r="55" spans="1:20" x14ac:dyDescent="0.2">
      <c r="A55" s="193" t="s">
        <v>380</v>
      </c>
      <c r="M55" s="96">
        <v>97001</v>
      </c>
      <c r="N55" s="96">
        <v>44730</v>
      </c>
      <c r="O55" s="96">
        <v>52271</v>
      </c>
      <c r="P55" s="79"/>
      <c r="Q55" s="79"/>
      <c r="R55" s="79"/>
      <c r="S55" s="79"/>
      <c r="T55" s="79"/>
    </row>
    <row r="56" spans="1:20" ht="75" x14ac:dyDescent="0.25">
      <c r="A56" s="183" t="s">
        <v>381</v>
      </c>
      <c r="M56" s="96">
        <v>93445</v>
      </c>
      <c r="N56" s="96">
        <v>42931</v>
      </c>
      <c r="O56" s="96">
        <v>50514</v>
      </c>
      <c r="P56" s="79"/>
      <c r="Q56" s="79"/>
      <c r="R56" s="79"/>
      <c r="S56" s="79"/>
      <c r="T56" s="79"/>
    </row>
    <row r="57" spans="1:20" ht="45" x14ac:dyDescent="0.25">
      <c r="A57" s="172" t="s">
        <v>382</v>
      </c>
      <c r="M57" s="96">
        <v>89853</v>
      </c>
      <c r="N57" s="96">
        <v>41126</v>
      </c>
      <c r="O57" s="96">
        <v>48727</v>
      </c>
      <c r="P57" s="79"/>
      <c r="Q57" s="79"/>
      <c r="R57" s="79"/>
      <c r="S57" s="79"/>
      <c r="T57" s="79"/>
    </row>
    <row r="58" spans="1:20" ht="30" x14ac:dyDescent="0.25">
      <c r="A58" s="172" t="s">
        <v>383</v>
      </c>
      <c r="M58" s="96">
        <v>86123</v>
      </c>
      <c r="N58" s="96">
        <v>39261</v>
      </c>
      <c r="O58" s="96">
        <v>46862</v>
      </c>
      <c r="P58" s="79"/>
      <c r="Q58" s="79"/>
      <c r="R58" s="79"/>
      <c r="S58" s="79"/>
      <c r="T58" s="79"/>
    </row>
    <row r="59" spans="1:20" ht="60" x14ac:dyDescent="0.25">
      <c r="A59" s="172" t="s">
        <v>384</v>
      </c>
      <c r="M59" s="96">
        <v>82296</v>
      </c>
      <c r="N59" s="96">
        <v>37385</v>
      </c>
      <c r="O59" s="96">
        <v>44911</v>
      </c>
      <c r="P59" s="79"/>
      <c r="Q59" s="79"/>
      <c r="R59" s="79"/>
      <c r="S59" s="79"/>
      <c r="T59" s="79"/>
    </row>
    <row r="60" spans="1:20" ht="30" x14ac:dyDescent="0.25">
      <c r="A60" s="172" t="s">
        <v>385</v>
      </c>
      <c r="M60" s="96">
        <v>78491</v>
      </c>
      <c r="N60" s="96">
        <v>35569</v>
      </c>
      <c r="O60" s="96">
        <v>42922</v>
      </c>
      <c r="P60" s="79"/>
      <c r="Q60" s="79"/>
      <c r="R60" s="79"/>
      <c r="S60" s="79"/>
      <c r="T60" s="79"/>
    </row>
    <row r="61" spans="1:20" ht="30" x14ac:dyDescent="0.25">
      <c r="A61" s="172" t="s">
        <v>386</v>
      </c>
      <c r="M61" s="96">
        <v>74708</v>
      </c>
      <c r="N61" s="96">
        <v>33799</v>
      </c>
      <c r="O61" s="96">
        <v>40909</v>
      </c>
      <c r="P61" s="79"/>
      <c r="Q61" s="79"/>
      <c r="R61" s="79"/>
      <c r="S61" s="79"/>
      <c r="T61" s="79"/>
    </row>
    <row r="62" spans="1:20" ht="45" x14ac:dyDescent="0.25">
      <c r="A62" s="172" t="s">
        <v>387</v>
      </c>
      <c r="M62" s="96">
        <v>70811</v>
      </c>
      <c r="N62" s="96">
        <v>31979</v>
      </c>
      <c r="O62" s="96">
        <v>38832</v>
      </c>
      <c r="P62" s="79"/>
      <c r="Q62" s="79"/>
      <c r="R62" s="79"/>
      <c r="S62" s="79"/>
      <c r="T62" s="79"/>
    </row>
    <row r="63" spans="1:20" x14ac:dyDescent="0.2">
      <c r="M63" s="96">
        <v>66807</v>
      </c>
      <c r="N63" s="96">
        <v>30117</v>
      </c>
      <c r="O63" s="96">
        <v>36690</v>
      </c>
      <c r="P63" s="79"/>
      <c r="Q63" s="79"/>
      <c r="R63" s="79"/>
      <c r="S63" s="79"/>
      <c r="T63" s="79"/>
    </row>
    <row r="64" spans="1:20" x14ac:dyDescent="0.2">
      <c r="M64" s="96">
        <v>63071</v>
      </c>
      <c r="N64" s="96">
        <v>28387</v>
      </c>
      <c r="O64" s="96">
        <v>34684</v>
      </c>
      <c r="P64" s="79"/>
      <c r="Q64" s="79"/>
      <c r="R64" s="79"/>
      <c r="S64" s="79"/>
      <c r="T64" s="79"/>
    </row>
    <row r="65" spans="13:20" x14ac:dyDescent="0.2">
      <c r="M65" s="96">
        <v>59761</v>
      </c>
      <c r="N65" s="96">
        <v>26856</v>
      </c>
      <c r="O65" s="96">
        <v>32905</v>
      </c>
      <c r="P65" s="79"/>
      <c r="Q65" s="79"/>
      <c r="R65" s="79"/>
      <c r="S65" s="79"/>
      <c r="T65" s="79"/>
    </row>
    <row r="66" spans="13:20" x14ac:dyDescent="0.2">
      <c r="M66" s="96">
        <v>56749</v>
      </c>
      <c r="N66" s="96">
        <v>25466</v>
      </c>
      <c r="O66" s="96">
        <v>31283</v>
      </c>
      <c r="P66" s="79"/>
      <c r="Q66" s="79"/>
      <c r="R66" s="79"/>
      <c r="S66" s="79"/>
      <c r="T66" s="79"/>
    </row>
    <row r="67" spans="13:20" x14ac:dyDescent="0.2">
      <c r="M67" s="96">
        <v>53748</v>
      </c>
      <c r="N67" s="96">
        <v>24086</v>
      </c>
      <c r="O67" s="96">
        <v>29662</v>
      </c>
      <c r="P67" s="79"/>
      <c r="Q67" s="79"/>
      <c r="R67" s="79"/>
      <c r="S67" s="79"/>
      <c r="T67" s="79"/>
    </row>
    <row r="68" spans="13:20" x14ac:dyDescent="0.2">
      <c r="M68" s="96">
        <v>50833</v>
      </c>
      <c r="N68" s="96">
        <v>22745</v>
      </c>
      <c r="O68" s="96">
        <v>28088</v>
      </c>
      <c r="P68" s="79"/>
      <c r="Q68" s="79"/>
      <c r="R68" s="79"/>
      <c r="S68" s="79"/>
      <c r="T68" s="79"/>
    </row>
    <row r="69" spans="13:20" x14ac:dyDescent="0.2">
      <c r="M69" s="96">
        <v>47916</v>
      </c>
      <c r="N69" s="96">
        <v>21407</v>
      </c>
      <c r="O69" s="96">
        <v>26509</v>
      </c>
      <c r="P69" s="79"/>
      <c r="Q69" s="79"/>
      <c r="R69" s="79"/>
      <c r="S69" s="79"/>
      <c r="T69" s="79"/>
    </row>
    <row r="70" spans="13:20" x14ac:dyDescent="0.2">
      <c r="M70" s="96">
        <v>44929</v>
      </c>
      <c r="N70" s="96">
        <v>20042</v>
      </c>
      <c r="O70" s="96">
        <v>24887</v>
      </c>
      <c r="P70" s="79"/>
      <c r="Q70" s="79"/>
      <c r="R70" s="79"/>
      <c r="S70" s="79"/>
      <c r="T70" s="79"/>
    </row>
    <row r="71" spans="13:20" x14ac:dyDescent="0.2">
      <c r="M71" s="96">
        <v>41939</v>
      </c>
      <c r="N71" s="96">
        <v>18676</v>
      </c>
      <c r="O71" s="96">
        <v>23263</v>
      </c>
      <c r="P71" s="79"/>
      <c r="Q71" s="79"/>
      <c r="R71" s="79"/>
      <c r="S71" s="79"/>
      <c r="T71" s="79"/>
    </row>
    <row r="72" spans="13:20" x14ac:dyDescent="0.2">
      <c r="M72" s="96">
        <v>39086</v>
      </c>
      <c r="N72" s="96">
        <v>17369</v>
      </c>
      <c r="O72" s="96">
        <v>21717</v>
      </c>
      <c r="P72" s="79"/>
      <c r="Q72" s="79"/>
      <c r="R72" s="79"/>
      <c r="S72" s="79"/>
      <c r="T72" s="79"/>
    </row>
    <row r="73" spans="13:20" x14ac:dyDescent="0.2">
      <c r="M73" s="96">
        <v>36348</v>
      </c>
      <c r="N73" s="96">
        <v>16117</v>
      </c>
      <c r="O73" s="96">
        <v>20231</v>
      </c>
      <c r="P73" s="79"/>
      <c r="Q73" s="79"/>
      <c r="R73" s="79"/>
      <c r="S73" s="79"/>
      <c r="T73" s="79"/>
    </row>
    <row r="74" spans="13:20" x14ac:dyDescent="0.2">
      <c r="M74" s="96">
        <v>33755</v>
      </c>
      <c r="N74" s="96">
        <v>14898</v>
      </c>
      <c r="O74" s="96">
        <v>18857</v>
      </c>
      <c r="P74" s="79"/>
      <c r="Q74" s="79"/>
      <c r="R74" s="79"/>
      <c r="S74" s="79"/>
      <c r="T74" s="79"/>
    </row>
    <row r="75" spans="13:20" x14ac:dyDescent="0.2">
      <c r="M75" s="96">
        <v>31333</v>
      </c>
      <c r="N75" s="96">
        <v>13708</v>
      </c>
      <c r="O75" s="96">
        <v>17625</v>
      </c>
      <c r="P75" s="79"/>
      <c r="Q75" s="79"/>
      <c r="R75" s="79"/>
      <c r="S75" s="79"/>
      <c r="T75" s="79"/>
    </row>
    <row r="76" spans="13:20" x14ac:dyDescent="0.2">
      <c r="M76" s="96">
        <v>28832</v>
      </c>
      <c r="N76" s="96">
        <v>12440</v>
      </c>
      <c r="O76" s="96">
        <v>16392</v>
      </c>
      <c r="P76" s="79"/>
      <c r="Q76" s="79"/>
      <c r="R76" s="79"/>
      <c r="S76" s="79"/>
      <c r="T76" s="79"/>
    </row>
    <row r="77" spans="13:20" x14ac:dyDescent="0.2">
      <c r="M77" s="96">
        <v>26662</v>
      </c>
      <c r="N77" s="96">
        <v>11342</v>
      </c>
      <c r="O77" s="96">
        <v>15320</v>
      </c>
      <c r="P77" s="79"/>
      <c r="Q77" s="79"/>
      <c r="R77" s="79"/>
      <c r="S77" s="79"/>
      <c r="T77" s="79"/>
    </row>
    <row r="78" spans="13:20" x14ac:dyDescent="0.2">
      <c r="M78" s="96">
        <v>24625</v>
      </c>
      <c r="N78" s="96">
        <v>10306</v>
      </c>
      <c r="O78" s="96">
        <v>14319</v>
      </c>
      <c r="P78" s="79"/>
      <c r="Q78" s="79"/>
      <c r="R78" s="79"/>
      <c r="S78" s="79"/>
      <c r="T78" s="79"/>
    </row>
    <row r="79" spans="13:20" x14ac:dyDescent="0.2">
      <c r="M79" s="96">
        <v>22734</v>
      </c>
      <c r="N79" s="96">
        <v>9334</v>
      </c>
      <c r="O79" s="96">
        <v>13400</v>
      </c>
      <c r="P79" s="79"/>
      <c r="Q79" s="79"/>
      <c r="R79" s="79"/>
      <c r="S79" s="79"/>
      <c r="T79" s="79"/>
    </row>
    <row r="80" spans="13:20" x14ac:dyDescent="0.2">
      <c r="M80" s="96">
        <v>20994</v>
      </c>
      <c r="N80" s="96">
        <v>8432</v>
      </c>
      <c r="O80" s="96">
        <v>12562</v>
      </c>
      <c r="P80" s="79"/>
      <c r="Q80" s="79"/>
      <c r="R80" s="79"/>
      <c r="S80" s="79"/>
      <c r="T80" s="79"/>
    </row>
    <row r="81" spans="13:20" x14ac:dyDescent="0.2">
      <c r="M81" s="96">
        <v>19408</v>
      </c>
      <c r="N81" s="96">
        <v>7603</v>
      </c>
      <c r="O81" s="96">
        <v>11805</v>
      </c>
      <c r="P81" s="79"/>
      <c r="Q81" s="79"/>
      <c r="R81" s="79"/>
      <c r="S81" s="79"/>
      <c r="T81" s="79"/>
    </row>
    <row r="82" spans="13:20" x14ac:dyDescent="0.2">
      <c r="M82" s="96">
        <v>17988</v>
      </c>
      <c r="N82" s="96">
        <v>7002</v>
      </c>
      <c r="O82" s="96">
        <v>10986</v>
      </c>
      <c r="P82" s="79"/>
      <c r="Q82" s="79"/>
      <c r="R82" s="79"/>
      <c r="S82" s="79"/>
      <c r="T82" s="79"/>
    </row>
    <row r="83" spans="13:20" x14ac:dyDescent="0.2">
      <c r="M83" s="96">
        <v>16675</v>
      </c>
      <c r="N83" s="96">
        <v>6510</v>
      </c>
      <c r="O83" s="96">
        <v>10165</v>
      </c>
      <c r="P83" s="79"/>
      <c r="Q83" s="79"/>
      <c r="R83" s="79"/>
      <c r="S83" s="79"/>
      <c r="T83" s="79"/>
    </row>
    <row r="84" spans="13:20" x14ac:dyDescent="0.2">
      <c r="M84" s="96">
        <v>15472</v>
      </c>
      <c r="N84" s="96">
        <v>6134</v>
      </c>
      <c r="O84" s="96">
        <v>9338</v>
      </c>
      <c r="P84" s="79"/>
      <c r="Q84" s="79"/>
      <c r="R84" s="79"/>
      <c r="S84" s="79"/>
      <c r="T84" s="79"/>
    </row>
    <row r="85" spans="13:20" x14ac:dyDescent="0.2">
      <c r="M85" s="86">
        <v>89747</v>
      </c>
      <c r="N85" s="86">
        <v>33084</v>
      </c>
      <c r="O85" s="86">
        <v>56663</v>
      </c>
      <c r="P85" s="79"/>
      <c r="Q85" s="79"/>
      <c r="R85" s="79"/>
      <c r="S85" s="79"/>
      <c r="T85" s="79"/>
    </row>
  </sheetData>
  <mergeCells count="8">
    <mergeCell ref="Q27:Q28"/>
    <mergeCell ref="H1:K1"/>
    <mergeCell ref="L1:O1"/>
    <mergeCell ref="Q1:T1"/>
    <mergeCell ref="H2:K2"/>
    <mergeCell ref="H3:H4"/>
    <mergeCell ref="Q25:T25"/>
    <mergeCell ref="Q26:T26"/>
  </mergeCells>
  <dataValidations disablePrompts="1" count="1">
    <dataValidation type="list" allowBlank="1" showInputMessage="1" showErrorMessage="1" sqref="A10">
      <formula1>$A$13:$A$41</formula1>
    </dataValidation>
  </dataValidations>
  <pageMargins left="0.75" right="0.75" top="1" bottom="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S64"/>
  <sheetViews>
    <sheetView zoomScale="85" zoomScaleNormal="85" workbookViewId="0">
      <selection activeCell="AF12" sqref="AF12"/>
    </sheetView>
  </sheetViews>
  <sheetFormatPr baseColWidth="10" defaultColWidth="11.42578125" defaultRowHeight="12.75" x14ac:dyDescent="0.2"/>
  <cols>
    <col min="1" max="1" width="22" style="1" customWidth="1"/>
    <col min="2" max="2" width="9.28515625" style="1" customWidth="1"/>
    <col min="3" max="3" width="22.42578125" style="1" customWidth="1"/>
    <col min="4" max="6" width="20.28515625" style="1" customWidth="1"/>
    <col min="7" max="7" width="16.5703125" style="1" customWidth="1"/>
    <col min="8" max="8" width="16.28515625" style="1" customWidth="1"/>
    <col min="9" max="9" width="11.85546875" style="1" customWidth="1"/>
    <col min="10" max="10" width="16" style="1" customWidth="1"/>
    <col min="11" max="11" width="12" style="1" customWidth="1"/>
    <col min="12" max="12" width="15.85546875" style="1" customWidth="1"/>
    <col min="13" max="13" width="12" style="1" customWidth="1"/>
    <col min="14" max="14" width="15.28515625" style="1" customWidth="1"/>
    <col min="15" max="15" width="11.7109375" style="1" customWidth="1"/>
    <col min="16" max="16" width="8.7109375" style="2" customWidth="1"/>
    <col min="17" max="17" width="9.5703125" style="2" customWidth="1"/>
    <col min="18" max="18" width="15.28515625" style="2" customWidth="1"/>
    <col min="19" max="19" width="13.28515625" style="1" customWidth="1"/>
    <col min="20" max="16384" width="11.42578125" style="1"/>
  </cols>
  <sheetData>
    <row r="1" spans="1:19" s="9" customFormat="1" ht="39.75" customHeight="1" x14ac:dyDescent="0.25">
      <c r="A1" s="821"/>
      <c r="B1" s="579" t="s">
        <v>138</v>
      </c>
      <c r="C1" s="579"/>
      <c r="D1" s="579"/>
      <c r="E1" s="579"/>
      <c r="F1" s="579"/>
      <c r="G1" s="579"/>
      <c r="H1" s="579"/>
      <c r="I1" s="579"/>
      <c r="J1" s="579"/>
      <c r="K1" s="579"/>
      <c r="L1" s="579"/>
      <c r="M1" s="579"/>
      <c r="N1" s="579"/>
      <c r="O1" s="579"/>
      <c r="P1" s="579"/>
      <c r="Q1" s="579"/>
      <c r="R1" s="812"/>
      <c r="S1" s="812"/>
    </row>
    <row r="2" spans="1:19" s="9" customFormat="1" ht="40.5" customHeight="1" x14ac:dyDescent="0.25">
      <c r="A2" s="821"/>
      <c r="B2" s="579" t="s">
        <v>139</v>
      </c>
      <c r="C2" s="579"/>
      <c r="D2" s="579"/>
      <c r="E2" s="579"/>
      <c r="F2" s="579"/>
      <c r="G2" s="579"/>
      <c r="H2" s="579"/>
      <c r="I2" s="579"/>
      <c r="J2" s="579"/>
      <c r="K2" s="579"/>
      <c r="L2" s="579"/>
      <c r="M2" s="579"/>
      <c r="N2" s="579"/>
      <c r="O2" s="579"/>
      <c r="P2" s="579"/>
      <c r="Q2" s="579"/>
      <c r="R2" s="812"/>
      <c r="S2" s="812"/>
    </row>
    <row r="3" spans="1:19" s="9" customFormat="1" ht="42.75" customHeight="1" x14ac:dyDescent="0.25">
      <c r="A3" s="821"/>
      <c r="B3" s="579" t="s">
        <v>140</v>
      </c>
      <c r="C3" s="579"/>
      <c r="D3" s="579"/>
      <c r="E3" s="579"/>
      <c r="F3" s="579"/>
      <c r="G3" s="579"/>
      <c r="H3" s="579"/>
      <c r="I3" s="579"/>
      <c r="J3" s="579"/>
      <c r="K3" s="579"/>
      <c r="L3" s="579"/>
      <c r="M3" s="579"/>
      <c r="N3" s="579"/>
      <c r="O3" s="579"/>
      <c r="P3" s="579"/>
      <c r="Q3" s="579"/>
      <c r="R3" s="812"/>
      <c r="S3" s="812"/>
    </row>
    <row r="4" spans="1:19" s="9" customFormat="1" ht="33.75" customHeight="1" x14ac:dyDescent="0.25">
      <c r="A4" s="821"/>
      <c r="B4" s="830" t="s">
        <v>195</v>
      </c>
      <c r="C4" s="830"/>
      <c r="D4" s="830"/>
      <c r="E4" s="830"/>
      <c r="F4" s="830"/>
      <c r="G4" s="830"/>
      <c r="H4" s="830"/>
      <c r="I4" s="830"/>
      <c r="J4" s="830"/>
      <c r="K4" s="830"/>
      <c r="L4" s="830"/>
      <c r="M4" s="830"/>
      <c r="N4" s="543" t="s">
        <v>371</v>
      </c>
      <c r="O4" s="544"/>
      <c r="P4" s="544"/>
      <c r="Q4" s="551"/>
      <c r="R4" s="812"/>
      <c r="S4" s="812"/>
    </row>
    <row r="5" spans="1:19" ht="12" customHeight="1" x14ac:dyDescent="0.2">
      <c r="A5" s="10"/>
      <c r="B5" s="8"/>
      <c r="C5" s="8"/>
      <c r="D5" s="8"/>
      <c r="E5" s="8"/>
      <c r="F5" s="8"/>
      <c r="G5" s="8"/>
      <c r="H5" s="8"/>
      <c r="I5" s="8"/>
      <c r="J5" s="8"/>
      <c r="K5" s="8"/>
      <c r="L5" s="8"/>
      <c r="M5" s="8"/>
      <c r="N5" s="8"/>
      <c r="O5" s="8"/>
    </row>
    <row r="6" spans="1:19" ht="31.5" customHeight="1" x14ac:dyDescent="0.2">
      <c r="A6" s="72" t="s">
        <v>201</v>
      </c>
      <c r="B6" s="828"/>
      <c r="C6" s="828"/>
      <c r="D6" s="73"/>
      <c r="E6" s="73"/>
      <c r="F6" s="73"/>
      <c r="G6" s="73"/>
      <c r="H6" s="73"/>
      <c r="I6" s="73"/>
      <c r="J6" s="73"/>
      <c r="K6" s="73"/>
      <c r="L6" s="73"/>
      <c r="M6" s="73"/>
      <c r="N6" s="73"/>
      <c r="O6" s="73"/>
      <c r="P6" s="74"/>
      <c r="Q6" s="74"/>
      <c r="R6" s="74"/>
      <c r="S6" s="75"/>
    </row>
    <row r="7" spans="1:19" s="25" customFormat="1" ht="31.5" customHeight="1" x14ac:dyDescent="0.2">
      <c r="A7" s="72" t="s">
        <v>2</v>
      </c>
      <c r="B7" s="822"/>
      <c r="C7" s="822"/>
      <c r="D7" s="76"/>
      <c r="E7" s="76"/>
      <c r="F7" s="76"/>
      <c r="G7" s="76"/>
      <c r="H7" s="76"/>
      <c r="I7" s="76"/>
      <c r="J7" s="76"/>
      <c r="K7" s="76"/>
      <c r="L7" s="76"/>
      <c r="M7" s="76"/>
      <c r="N7" s="76"/>
      <c r="O7" s="76"/>
      <c r="P7" s="24"/>
      <c r="Q7" s="24"/>
      <c r="R7" s="24"/>
    </row>
    <row r="8" spans="1:19" s="25" customFormat="1" ht="31.5" customHeight="1" x14ac:dyDescent="0.2">
      <c r="A8" s="72" t="s">
        <v>207</v>
      </c>
      <c r="B8" s="822"/>
      <c r="C8" s="822"/>
      <c r="D8" s="76"/>
      <c r="E8" s="76"/>
      <c r="F8" s="76"/>
      <c r="G8" s="76"/>
      <c r="H8" s="76"/>
      <c r="I8" s="76"/>
      <c r="J8" s="76"/>
      <c r="K8" s="76"/>
      <c r="L8" s="76"/>
      <c r="M8" s="76"/>
      <c r="N8" s="76"/>
      <c r="O8" s="76"/>
      <c r="P8" s="24"/>
      <c r="Q8" s="24"/>
      <c r="R8" s="24"/>
    </row>
    <row r="9" spans="1:19" s="25" customFormat="1" ht="12" x14ac:dyDescent="0.2">
      <c r="P9" s="24"/>
      <c r="Q9" s="24"/>
      <c r="R9" s="24"/>
    </row>
    <row r="10" spans="1:19" s="25" customFormat="1" ht="27.75" customHeight="1" x14ac:dyDescent="0.2">
      <c r="A10" s="837" t="s">
        <v>208</v>
      </c>
      <c r="B10" s="837" t="s">
        <v>5</v>
      </c>
      <c r="C10" s="837"/>
      <c r="D10" s="838" t="s">
        <v>213</v>
      </c>
      <c r="E10" s="838"/>
      <c r="F10" s="838"/>
      <c r="G10" s="838"/>
      <c r="H10" s="811" t="s">
        <v>220</v>
      </c>
      <c r="I10" s="811"/>
      <c r="J10" s="811"/>
      <c r="K10" s="811"/>
      <c r="L10" s="811" t="s">
        <v>137</v>
      </c>
      <c r="M10" s="811"/>
      <c r="N10" s="811"/>
      <c r="O10" s="811"/>
      <c r="P10" s="811" t="s">
        <v>149</v>
      </c>
      <c r="Q10" s="811"/>
      <c r="R10" s="811"/>
      <c r="S10" s="811"/>
    </row>
    <row r="11" spans="1:19" s="25" customFormat="1" ht="33.75" customHeight="1" x14ac:dyDescent="0.2">
      <c r="A11" s="837"/>
      <c r="B11" s="133" t="s">
        <v>148</v>
      </c>
      <c r="C11" s="133" t="s">
        <v>6</v>
      </c>
      <c r="D11" s="133" t="s">
        <v>1</v>
      </c>
      <c r="E11" s="133" t="s">
        <v>216</v>
      </c>
      <c r="F11" s="133" t="s">
        <v>121</v>
      </c>
      <c r="G11" s="133" t="s">
        <v>217</v>
      </c>
      <c r="H11" s="133" t="s">
        <v>1</v>
      </c>
      <c r="I11" s="133" t="s">
        <v>216</v>
      </c>
      <c r="J11" s="133" t="s">
        <v>121</v>
      </c>
      <c r="K11" s="133" t="s">
        <v>217</v>
      </c>
      <c r="L11" s="133" t="s">
        <v>1</v>
      </c>
      <c r="M11" s="133" t="s">
        <v>218</v>
      </c>
      <c r="N11" s="133" t="s">
        <v>121</v>
      </c>
      <c r="O11" s="133" t="s">
        <v>217</v>
      </c>
      <c r="P11" s="138" t="s">
        <v>152</v>
      </c>
      <c r="Q11" s="138" t="s">
        <v>150</v>
      </c>
      <c r="R11" s="138" t="s">
        <v>151</v>
      </c>
      <c r="S11" s="138" t="s">
        <v>125</v>
      </c>
    </row>
    <row r="12" spans="1:19" s="25" customFormat="1" ht="10.5" customHeight="1" x14ac:dyDescent="0.2">
      <c r="A12" s="829" t="s">
        <v>143</v>
      </c>
      <c r="B12" s="143">
        <v>1</v>
      </c>
      <c r="C12" s="144" t="s">
        <v>35</v>
      </c>
      <c r="D12" s="802" t="s">
        <v>219</v>
      </c>
      <c r="E12" s="803"/>
      <c r="F12" s="803"/>
      <c r="G12" s="804"/>
      <c r="H12" s="801" t="s">
        <v>142</v>
      </c>
      <c r="I12" s="801"/>
      <c r="J12" s="801"/>
      <c r="K12" s="801"/>
      <c r="L12" s="817" t="s">
        <v>144</v>
      </c>
      <c r="M12" s="817"/>
      <c r="N12" s="817"/>
      <c r="O12" s="817"/>
      <c r="P12" s="800" t="s">
        <v>145</v>
      </c>
      <c r="Q12" s="800" t="s">
        <v>146</v>
      </c>
      <c r="R12" s="800" t="s">
        <v>147</v>
      </c>
      <c r="S12" s="800" t="s">
        <v>168</v>
      </c>
    </row>
    <row r="13" spans="1:19" s="25" customFormat="1" ht="10.5" customHeight="1" x14ac:dyDescent="0.2">
      <c r="A13" s="829"/>
      <c r="B13" s="143">
        <v>2</v>
      </c>
      <c r="C13" s="144" t="s">
        <v>38</v>
      </c>
      <c r="D13" s="805"/>
      <c r="E13" s="806"/>
      <c r="F13" s="806"/>
      <c r="G13" s="807"/>
      <c r="H13" s="801"/>
      <c r="I13" s="801"/>
      <c r="J13" s="801"/>
      <c r="K13" s="801"/>
      <c r="L13" s="817"/>
      <c r="M13" s="817"/>
      <c r="N13" s="817"/>
      <c r="O13" s="817"/>
      <c r="P13" s="800"/>
      <c r="Q13" s="800"/>
      <c r="R13" s="800"/>
      <c r="S13" s="800"/>
    </row>
    <row r="14" spans="1:19" s="25" customFormat="1" ht="10.5" customHeight="1" x14ac:dyDescent="0.2">
      <c r="A14" s="829"/>
      <c r="B14" s="143">
        <v>3</v>
      </c>
      <c r="C14" s="144" t="s">
        <v>43</v>
      </c>
      <c r="D14" s="805"/>
      <c r="E14" s="806"/>
      <c r="F14" s="806"/>
      <c r="G14" s="807"/>
      <c r="H14" s="801"/>
      <c r="I14" s="801"/>
      <c r="J14" s="801"/>
      <c r="K14" s="801"/>
      <c r="L14" s="817"/>
      <c r="M14" s="817"/>
      <c r="N14" s="817"/>
      <c r="O14" s="817"/>
      <c r="P14" s="800"/>
      <c r="Q14" s="800"/>
      <c r="R14" s="800"/>
      <c r="S14" s="800"/>
    </row>
    <row r="15" spans="1:19" s="25" customFormat="1" ht="10.5" customHeight="1" x14ac:dyDescent="0.2">
      <c r="A15" s="829"/>
      <c r="B15" s="143">
        <v>4</v>
      </c>
      <c r="C15" s="144" t="s">
        <v>46</v>
      </c>
      <c r="D15" s="805"/>
      <c r="E15" s="806"/>
      <c r="F15" s="806"/>
      <c r="G15" s="807"/>
      <c r="H15" s="801"/>
      <c r="I15" s="801"/>
      <c r="J15" s="801"/>
      <c r="K15" s="801"/>
      <c r="L15" s="817"/>
      <c r="M15" s="817"/>
      <c r="N15" s="817"/>
      <c r="O15" s="817"/>
      <c r="P15" s="800"/>
      <c r="Q15" s="800"/>
      <c r="R15" s="800"/>
      <c r="S15" s="800"/>
    </row>
    <row r="16" spans="1:19" s="25" customFormat="1" ht="10.5" customHeight="1" x14ac:dyDescent="0.2">
      <c r="A16" s="829"/>
      <c r="B16" s="143">
        <v>5</v>
      </c>
      <c r="C16" s="144" t="s">
        <v>49</v>
      </c>
      <c r="D16" s="805"/>
      <c r="E16" s="806"/>
      <c r="F16" s="806"/>
      <c r="G16" s="807"/>
      <c r="H16" s="801"/>
      <c r="I16" s="801"/>
      <c r="J16" s="801"/>
      <c r="K16" s="801"/>
      <c r="L16" s="817"/>
      <c r="M16" s="817"/>
      <c r="N16" s="817"/>
      <c r="O16" s="817"/>
      <c r="P16" s="800"/>
      <c r="Q16" s="800"/>
      <c r="R16" s="800"/>
      <c r="S16" s="800"/>
    </row>
    <row r="17" spans="1:19" s="25" customFormat="1" ht="10.5" customHeight="1" x14ac:dyDescent="0.2">
      <c r="A17" s="829"/>
      <c r="B17" s="143">
        <v>6</v>
      </c>
      <c r="C17" s="144" t="s">
        <v>52</v>
      </c>
      <c r="D17" s="805"/>
      <c r="E17" s="806"/>
      <c r="F17" s="806"/>
      <c r="G17" s="807"/>
      <c r="H17" s="801"/>
      <c r="I17" s="801"/>
      <c r="J17" s="801"/>
      <c r="K17" s="801"/>
      <c r="L17" s="817"/>
      <c r="M17" s="817"/>
      <c r="N17" s="817"/>
      <c r="O17" s="817"/>
      <c r="P17" s="800"/>
      <c r="Q17" s="800"/>
      <c r="R17" s="800"/>
      <c r="S17" s="800"/>
    </row>
    <row r="18" spans="1:19" s="25" customFormat="1" ht="10.5" customHeight="1" x14ac:dyDescent="0.2">
      <c r="A18" s="829"/>
      <c r="B18" s="143">
        <v>7</v>
      </c>
      <c r="C18" s="144" t="s">
        <v>54</v>
      </c>
      <c r="D18" s="805"/>
      <c r="E18" s="806"/>
      <c r="F18" s="806"/>
      <c r="G18" s="807"/>
      <c r="H18" s="801"/>
      <c r="I18" s="801"/>
      <c r="J18" s="801"/>
      <c r="K18" s="801"/>
      <c r="L18" s="817"/>
      <c r="M18" s="817"/>
      <c r="N18" s="817"/>
      <c r="O18" s="817"/>
      <c r="P18" s="800"/>
      <c r="Q18" s="800"/>
      <c r="R18" s="800"/>
      <c r="S18" s="800"/>
    </row>
    <row r="19" spans="1:19" s="25" customFormat="1" ht="10.5" customHeight="1" x14ac:dyDescent="0.2">
      <c r="A19" s="829"/>
      <c r="B19" s="143">
        <v>8</v>
      </c>
      <c r="C19" s="144" t="s">
        <v>56</v>
      </c>
      <c r="D19" s="805"/>
      <c r="E19" s="806"/>
      <c r="F19" s="806"/>
      <c r="G19" s="807"/>
      <c r="H19" s="801"/>
      <c r="I19" s="801"/>
      <c r="J19" s="801"/>
      <c r="K19" s="801"/>
      <c r="L19" s="817"/>
      <c r="M19" s="817"/>
      <c r="N19" s="817"/>
      <c r="O19" s="817"/>
      <c r="P19" s="800"/>
      <c r="Q19" s="800"/>
      <c r="R19" s="800"/>
      <c r="S19" s="800"/>
    </row>
    <row r="20" spans="1:19" s="25" customFormat="1" ht="10.5" customHeight="1" x14ac:dyDescent="0.2">
      <c r="A20" s="829"/>
      <c r="B20" s="143">
        <v>9</v>
      </c>
      <c r="C20" s="144" t="s">
        <v>58</v>
      </c>
      <c r="D20" s="805"/>
      <c r="E20" s="806"/>
      <c r="F20" s="806"/>
      <c r="G20" s="807"/>
      <c r="H20" s="801"/>
      <c r="I20" s="801"/>
      <c r="J20" s="801"/>
      <c r="K20" s="801"/>
      <c r="L20" s="817"/>
      <c r="M20" s="817"/>
      <c r="N20" s="817"/>
      <c r="O20" s="817"/>
      <c r="P20" s="800"/>
      <c r="Q20" s="800"/>
      <c r="R20" s="800"/>
      <c r="S20" s="800"/>
    </row>
    <row r="21" spans="1:19" s="25" customFormat="1" ht="10.5" customHeight="1" x14ac:dyDescent="0.2">
      <c r="A21" s="829"/>
      <c r="B21" s="143">
        <v>10</v>
      </c>
      <c r="C21" s="144" t="s">
        <v>60</v>
      </c>
      <c r="D21" s="805"/>
      <c r="E21" s="806"/>
      <c r="F21" s="806"/>
      <c r="G21" s="807"/>
      <c r="H21" s="801"/>
      <c r="I21" s="801"/>
      <c r="J21" s="801"/>
      <c r="K21" s="801"/>
      <c r="L21" s="817"/>
      <c r="M21" s="817"/>
      <c r="N21" s="817"/>
      <c r="O21" s="817"/>
      <c r="P21" s="800"/>
      <c r="Q21" s="800"/>
      <c r="R21" s="800"/>
      <c r="S21" s="800"/>
    </row>
    <row r="22" spans="1:19" s="25" customFormat="1" ht="10.5" customHeight="1" x14ac:dyDescent="0.2">
      <c r="A22" s="829"/>
      <c r="B22" s="143">
        <v>11</v>
      </c>
      <c r="C22" s="144" t="s">
        <v>63</v>
      </c>
      <c r="D22" s="805"/>
      <c r="E22" s="806"/>
      <c r="F22" s="806"/>
      <c r="G22" s="807"/>
      <c r="H22" s="801"/>
      <c r="I22" s="801"/>
      <c r="J22" s="801"/>
      <c r="K22" s="801"/>
      <c r="L22" s="817"/>
      <c r="M22" s="817"/>
      <c r="N22" s="817"/>
      <c r="O22" s="817"/>
      <c r="P22" s="800"/>
      <c r="Q22" s="800"/>
      <c r="R22" s="800"/>
      <c r="S22" s="800"/>
    </row>
    <row r="23" spans="1:19" s="25" customFormat="1" ht="10.5" customHeight="1" x14ac:dyDescent="0.2">
      <c r="A23" s="829"/>
      <c r="B23" s="143">
        <v>12</v>
      </c>
      <c r="C23" s="144" t="s">
        <v>12</v>
      </c>
      <c r="D23" s="805"/>
      <c r="E23" s="806"/>
      <c r="F23" s="806"/>
      <c r="G23" s="807"/>
      <c r="H23" s="801"/>
      <c r="I23" s="801"/>
      <c r="J23" s="801"/>
      <c r="K23" s="801"/>
      <c r="L23" s="817"/>
      <c r="M23" s="817"/>
      <c r="N23" s="817"/>
      <c r="O23" s="817"/>
      <c r="P23" s="800"/>
      <c r="Q23" s="800"/>
      <c r="R23" s="800"/>
      <c r="S23" s="800"/>
    </row>
    <row r="24" spans="1:19" s="25" customFormat="1" ht="10.5" customHeight="1" x14ac:dyDescent="0.2">
      <c r="A24" s="829"/>
      <c r="B24" s="143">
        <v>13</v>
      </c>
      <c r="C24" s="144" t="s">
        <v>14</v>
      </c>
      <c r="D24" s="805"/>
      <c r="E24" s="806"/>
      <c r="F24" s="806"/>
      <c r="G24" s="807"/>
      <c r="H24" s="801"/>
      <c r="I24" s="801"/>
      <c r="J24" s="801"/>
      <c r="K24" s="801"/>
      <c r="L24" s="817"/>
      <c r="M24" s="817"/>
      <c r="N24" s="817"/>
      <c r="O24" s="817"/>
      <c r="P24" s="800"/>
      <c r="Q24" s="800"/>
      <c r="R24" s="800"/>
      <c r="S24" s="800"/>
    </row>
    <row r="25" spans="1:19" s="25" customFormat="1" ht="10.5" customHeight="1" x14ac:dyDescent="0.2">
      <c r="A25" s="829"/>
      <c r="B25" s="143">
        <v>14</v>
      </c>
      <c r="C25" s="144" t="s">
        <v>16</v>
      </c>
      <c r="D25" s="805"/>
      <c r="E25" s="806"/>
      <c r="F25" s="806"/>
      <c r="G25" s="807"/>
      <c r="H25" s="801"/>
      <c r="I25" s="801"/>
      <c r="J25" s="801"/>
      <c r="K25" s="801"/>
      <c r="L25" s="817"/>
      <c r="M25" s="817"/>
      <c r="N25" s="817"/>
      <c r="O25" s="817"/>
      <c r="P25" s="800"/>
      <c r="Q25" s="800"/>
      <c r="R25" s="800"/>
      <c r="S25" s="800"/>
    </row>
    <row r="26" spans="1:19" s="25" customFormat="1" ht="10.5" customHeight="1" x14ac:dyDescent="0.2">
      <c r="A26" s="829"/>
      <c r="B26" s="143">
        <v>15</v>
      </c>
      <c r="C26" s="144" t="s">
        <v>18</v>
      </c>
      <c r="D26" s="805"/>
      <c r="E26" s="806"/>
      <c r="F26" s="806"/>
      <c r="G26" s="807"/>
      <c r="H26" s="801"/>
      <c r="I26" s="801"/>
      <c r="J26" s="801"/>
      <c r="K26" s="801"/>
      <c r="L26" s="817"/>
      <c r="M26" s="817"/>
      <c r="N26" s="817"/>
      <c r="O26" s="817"/>
      <c r="P26" s="800"/>
      <c r="Q26" s="800"/>
      <c r="R26" s="800"/>
      <c r="S26" s="800"/>
    </row>
    <row r="27" spans="1:19" s="25" customFormat="1" ht="10.5" customHeight="1" x14ac:dyDescent="0.2">
      <c r="A27" s="829"/>
      <c r="B27" s="143">
        <v>16</v>
      </c>
      <c r="C27" s="144" t="s">
        <v>20</v>
      </c>
      <c r="D27" s="805"/>
      <c r="E27" s="806"/>
      <c r="F27" s="806"/>
      <c r="G27" s="807"/>
      <c r="H27" s="801"/>
      <c r="I27" s="801"/>
      <c r="J27" s="801"/>
      <c r="K27" s="801"/>
      <c r="L27" s="817"/>
      <c r="M27" s="817"/>
      <c r="N27" s="817"/>
      <c r="O27" s="817"/>
      <c r="P27" s="800"/>
      <c r="Q27" s="800"/>
      <c r="R27" s="800"/>
      <c r="S27" s="800"/>
    </row>
    <row r="28" spans="1:19" s="25" customFormat="1" ht="10.5" customHeight="1" x14ac:dyDescent="0.2">
      <c r="A28" s="829"/>
      <c r="B28" s="143">
        <v>17</v>
      </c>
      <c r="C28" s="144" t="s">
        <v>76</v>
      </c>
      <c r="D28" s="805"/>
      <c r="E28" s="806"/>
      <c r="F28" s="806"/>
      <c r="G28" s="807"/>
      <c r="H28" s="801"/>
      <c r="I28" s="801"/>
      <c r="J28" s="801"/>
      <c r="K28" s="801"/>
      <c r="L28" s="817"/>
      <c r="M28" s="817"/>
      <c r="N28" s="817"/>
      <c r="O28" s="817"/>
      <c r="P28" s="800"/>
      <c r="Q28" s="800"/>
      <c r="R28" s="800"/>
      <c r="S28" s="800"/>
    </row>
    <row r="29" spans="1:19" s="25" customFormat="1" ht="10.5" customHeight="1" x14ac:dyDescent="0.2">
      <c r="A29" s="829"/>
      <c r="B29" s="143">
        <v>18</v>
      </c>
      <c r="C29" s="144" t="s">
        <v>22</v>
      </c>
      <c r="D29" s="805"/>
      <c r="E29" s="806"/>
      <c r="F29" s="806"/>
      <c r="G29" s="807"/>
      <c r="H29" s="801"/>
      <c r="I29" s="801"/>
      <c r="J29" s="801"/>
      <c r="K29" s="801"/>
      <c r="L29" s="817"/>
      <c r="M29" s="817"/>
      <c r="N29" s="817"/>
      <c r="O29" s="817"/>
      <c r="P29" s="800"/>
      <c r="Q29" s="800"/>
      <c r="R29" s="800"/>
      <c r="S29" s="800"/>
    </row>
    <row r="30" spans="1:19" s="25" customFormat="1" ht="10.5" customHeight="1" x14ac:dyDescent="0.2">
      <c r="A30" s="829"/>
      <c r="B30" s="143">
        <v>19</v>
      </c>
      <c r="C30" s="144" t="s">
        <v>24</v>
      </c>
      <c r="D30" s="805"/>
      <c r="E30" s="806"/>
      <c r="F30" s="806"/>
      <c r="G30" s="807"/>
      <c r="H30" s="801"/>
      <c r="I30" s="801"/>
      <c r="J30" s="801"/>
      <c r="K30" s="801"/>
      <c r="L30" s="817"/>
      <c r="M30" s="817"/>
      <c r="N30" s="817"/>
      <c r="O30" s="817"/>
      <c r="P30" s="800"/>
      <c r="Q30" s="800"/>
      <c r="R30" s="800"/>
      <c r="S30" s="800"/>
    </row>
    <row r="31" spans="1:19" s="25" customFormat="1" ht="10.5" customHeight="1" x14ac:dyDescent="0.2">
      <c r="A31" s="829"/>
      <c r="B31" s="143">
        <v>20</v>
      </c>
      <c r="C31" s="144" t="s">
        <v>26</v>
      </c>
      <c r="D31" s="805"/>
      <c r="E31" s="806"/>
      <c r="F31" s="806"/>
      <c r="G31" s="807"/>
      <c r="H31" s="801"/>
      <c r="I31" s="801"/>
      <c r="J31" s="801"/>
      <c r="K31" s="801"/>
      <c r="L31" s="817"/>
      <c r="M31" s="817"/>
      <c r="N31" s="817"/>
      <c r="O31" s="817"/>
      <c r="P31" s="800"/>
      <c r="Q31" s="800"/>
      <c r="R31" s="800"/>
      <c r="S31" s="800"/>
    </row>
    <row r="32" spans="1:19" s="25" customFormat="1" ht="10.5" customHeight="1" x14ac:dyDescent="0.2">
      <c r="A32" s="829"/>
      <c r="B32" s="143">
        <v>21</v>
      </c>
      <c r="C32" s="144" t="s">
        <v>28</v>
      </c>
      <c r="D32" s="805"/>
      <c r="E32" s="806"/>
      <c r="F32" s="806"/>
      <c r="G32" s="807"/>
      <c r="H32" s="801"/>
      <c r="I32" s="801"/>
      <c r="J32" s="801"/>
      <c r="K32" s="801"/>
      <c r="L32" s="817"/>
      <c r="M32" s="817"/>
      <c r="N32" s="817"/>
      <c r="O32" s="817"/>
      <c r="P32" s="800"/>
      <c r="Q32" s="800"/>
      <c r="R32" s="800"/>
      <c r="S32" s="800"/>
    </row>
    <row r="33" spans="1:19" s="24" customFormat="1" ht="10.5" customHeight="1" x14ac:dyDescent="0.2">
      <c r="A33" s="829"/>
      <c r="B33" s="143">
        <v>22</v>
      </c>
      <c r="C33" s="144" t="s">
        <v>30</v>
      </c>
      <c r="D33" s="805"/>
      <c r="E33" s="806"/>
      <c r="F33" s="806"/>
      <c r="G33" s="807"/>
      <c r="H33" s="801"/>
      <c r="I33" s="801"/>
      <c r="J33" s="801"/>
      <c r="K33" s="801"/>
      <c r="L33" s="817"/>
      <c r="M33" s="817"/>
      <c r="N33" s="817"/>
      <c r="O33" s="817"/>
      <c r="P33" s="800"/>
      <c r="Q33" s="800"/>
      <c r="R33" s="800"/>
      <c r="S33" s="800"/>
    </row>
    <row r="34" spans="1:19" s="24" customFormat="1" ht="10.5" customHeight="1" x14ac:dyDescent="0.2">
      <c r="A34" s="829"/>
      <c r="B34" s="143">
        <v>23</v>
      </c>
      <c r="C34" s="144" t="s">
        <v>87</v>
      </c>
      <c r="D34" s="805"/>
      <c r="E34" s="806"/>
      <c r="F34" s="806"/>
      <c r="G34" s="807"/>
      <c r="H34" s="801"/>
      <c r="I34" s="801"/>
      <c r="J34" s="801"/>
      <c r="K34" s="801"/>
      <c r="L34" s="817"/>
      <c r="M34" s="817"/>
      <c r="N34" s="817"/>
      <c r="O34" s="817"/>
      <c r="P34" s="800"/>
      <c r="Q34" s="800"/>
      <c r="R34" s="800"/>
      <c r="S34" s="800"/>
    </row>
    <row r="35" spans="1:19" s="24" customFormat="1" ht="10.5" customHeight="1" x14ac:dyDescent="0.2">
      <c r="A35" s="829"/>
      <c r="B35" s="143">
        <v>24</v>
      </c>
      <c r="C35" s="144" t="s">
        <v>88</v>
      </c>
      <c r="D35" s="805"/>
      <c r="E35" s="806"/>
      <c r="F35" s="806"/>
      <c r="G35" s="807"/>
      <c r="H35" s="801"/>
      <c r="I35" s="801"/>
      <c r="J35" s="801"/>
      <c r="K35" s="801"/>
      <c r="L35" s="817"/>
      <c r="M35" s="817"/>
      <c r="N35" s="817"/>
      <c r="O35" s="817"/>
      <c r="P35" s="800"/>
      <c r="Q35" s="800"/>
      <c r="R35" s="800"/>
      <c r="S35" s="800"/>
    </row>
    <row r="36" spans="1:19" s="24" customFormat="1" ht="10.5" customHeight="1" x14ac:dyDescent="0.2">
      <c r="A36" s="829"/>
      <c r="B36" s="143">
        <v>25</v>
      </c>
      <c r="C36" s="144" t="s">
        <v>89</v>
      </c>
      <c r="D36" s="808"/>
      <c r="E36" s="809"/>
      <c r="F36" s="809"/>
      <c r="G36" s="810"/>
      <c r="H36" s="801"/>
      <c r="I36" s="801"/>
      <c r="J36" s="801"/>
      <c r="K36" s="801"/>
      <c r="L36" s="817"/>
      <c r="M36" s="817"/>
      <c r="N36" s="817"/>
      <c r="O36" s="817"/>
      <c r="P36" s="800"/>
      <c r="Q36" s="800"/>
      <c r="R36" s="800"/>
      <c r="S36" s="800"/>
    </row>
    <row r="37" spans="1:19" s="24" customFormat="1" ht="15.75" customHeight="1" x14ac:dyDescent="0.2">
      <c r="A37" s="829"/>
      <c r="B37" s="813" t="s">
        <v>119</v>
      </c>
      <c r="C37" s="813"/>
      <c r="D37" s="818" t="s">
        <v>119</v>
      </c>
      <c r="E37" s="819"/>
      <c r="F37" s="819"/>
      <c r="G37" s="820"/>
      <c r="H37" s="831" t="s">
        <v>119</v>
      </c>
      <c r="I37" s="832"/>
      <c r="J37" s="832"/>
      <c r="K37" s="833"/>
      <c r="L37" s="834" t="s">
        <v>119</v>
      </c>
      <c r="M37" s="835"/>
      <c r="N37" s="835"/>
      <c r="O37" s="836"/>
      <c r="P37" s="139"/>
      <c r="Q37" s="140"/>
      <c r="R37" s="141"/>
      <c r="S37" s="142"/>
    </row>
    <row r="38" spans="1:19" s="24" customFormat="1" ht="32.25" customHeight="1" x14ac:dyDescent="0.2">
      <c r="A38" s="823" t="s">
        <v>11</v>
      </c>
      <c r="B38" s="26">
        <v>1</v>
      </c>
      <c r="C38" s="27" t="s">
        <v>35</v>
      </c>
      <c r="D38" s="28"/>
      <c r="E38" s="134"/>
      <c r="F38" s="29"/>
      <c r="G38" s="30"/>
      <c r="H38" s="31"/>
      <c r="I38" s="32"/>
      <c r="J38" s="32"/>
      <c r="K38" s="33"/>
      <c r="L38" s="34"/>
      <c r="M38" s="34"/>
      <c r="N38" s="34"/>
      <c r="O38" s="34"/>
      <c r="P38" s="35"/>
      <c r="Q38" s="36"/>
      <c r="R38" s="37"/>
      <c r="S38" s="38"/>
    </row>
    <row r="39" spans="1:19" s="24" customFormat="1" ht="32.25" customHeight="1" x14ac:dyDescent="0.2">
      <c r="A39" s="823"/>
      <c r="B39" s="26">
        <v>2</v>
      </c>
      <c r="C39" s="39" t="s">
        <v>38</v>
      </c>
      <c r="D39" s="28"/>
      <c r="E39" s="134"/>
      <c r="F39" s="29"/>
      <c r="G39" s="30"/>
      <c r="H39" s="40"/>
      <c r="I39" s="41"/>
      <c r="J39" s="41"/>
      <c r="K39" s="42"/>
      <c r="L39" s="43"/>
      <c r="M39" s="43"/>
      <c r="N39" s="43"/>
      <c r="O39" s="43"/>
      <c r="P39" s="44"/>
      <c r="Q39" s="36"/>
      <c r="R39" s="37"/>
      <c r="S39" s="38"/>
    </row>
    <row r="40" spans="1:19" s="24" customFormat="1" ht="32.25" customHeight="1" x14ac:dyDescent="0.2">
      <c r="A40" s="823"/>
      <c r="B40" s="45">
        <v>3</v>
      </c>
      <c r="C40" s="39" t="s">
        <v>43</v>
      </c>
      <c r="D40" s="28"/>
      <c r="E40" s="134"/>
      <c r="F40" s="29"/>
      <c r="G40" s="30"/>
      <c r="H40" s="40"/>
      <c r="I40" s="41"/>
      <c r="J40" s="41"/>
      <c r="K40" s="42"/>
      <c r="L40" s="43"/>
      <c r="M40" s="43"/>
      <c r="N40" s="43"/>
      <c r="O40" s="43"/>
      <c r="P40" s="44"/>
      <c r="Q40" s="36"/>
      <c r="R40" s="37"/>
      <c r="S40" s="38"/>
    </row>
    <row r="41" spans="1:19" s="24" customFormat="1" ht="32.25" customHeight="1" x14ac:dyDescent="0.2">
      <c r="A41" s="823"/>
      <c r="B41" s="26">
        <v>4</v>
      </c>
      <c r="C41" s="39" t="s">
        <v>46</v>
      </c>
      <c r="D41" s="28"/>
      <c r="E41" s="134"/>
      <c r="F41" s="29"/>
      <c r="G41" s="30"/>
      <c r="H41" s="40"/>
      <c r="I41" s="41"/>
      <c r="J41" s="41"/>
      <c r="K41" s="42"/>
      <c r="L41" s="43"/>
      <c r="M41" s="43"/>
      <c r="N41" s="43"/>
      <c r="O41" s="43"/>
      <c r="P41" s="44"/>
      <c r="Q41" s="36"/>
      <c r="R41" s="37"/>
      <c r="S41" s="38"/>
    </row>
    <row r="42" spans="1:19" s="24" customFormat="1" ht="32.25" customHeight="1" x14ac:dyDescent="0.2">
      <c r="A42" s="823"/>
      <c r="B42" s="26">
        <v>5</v>
      </c>
      <c r="C42" s="39" t="s">
        <v>49</v>
      </c>
      <c r="D42" s="28"/>
      <c r="E42" s="134"/>
      <c r="F42" s="29"/>
      <c r="G42" s="30"/>
      <c r="H42" s="40"/>
      <c r="I42" s="41"/>
      <c r="J42" s="41"/>
      <c r="K42" s="42"/>
      <c r="L42" s="43"/>
      <c r="M42" s="43"/>
      <c r="N42" s="43"/>
      <c r="O42" s="43"/>
      <c r="P42" s="44"/>
      <c r="Q42" s="36"/>
      <c r="R42" s="37"/>
      <c r="S42" s="38"/>
    </row>
    <row r="43" spans="1:19" s="24" customFormat="1" ht="32.25" customHeight="1" x14ac:dyDescent="0.2">
      <c r="A43" s="823"/>
      <c r="B43" s="45">
        <v>6</v>
      </c>
      <c r="C43" s="39" t="s">
        <v>52</v>
      </c>
      <c r="D43" s="28"/>
      <c r="E43" s="134"/>
      <c r="F43" s="29"/>
      <c r="G43" s="30"/>
      <c r="H43" s="40"/>
      <c r="I43" s="41"/>
      <c r="J43" s="41"/>
      <c r="K43" s="42"/>
      <c r="L43" s="43"/>
      <c r="M43" s="43"/>
      <c r="N43" s="43"/>
      <c r="O43" s="43"/>
      <c r="P43" s="44"/>
      <c r="Q43" s="36"/>
      <c r="R43" s="37"/>
      <c r="S43" s="38"/>
    </row>
    <row r="44" spans="1:19" s="24" customFormat="1" ht="32.25" customHeight="1" x14ac:dyDescent="0.2">
      <c r="A44" s="823"/>
      <c r="B44" s="26">
        <v>7</v>
      </c>
      <c r="C44" s="39" t="s">
        <v>54</v>
      </c>
      <c r="D44" s="28"/>
      <c r="E44" s="134"/>
      <c r="F44" s="29"/>
      <c r="G44" s="30"/>
      <c r="H44" s="40"/>
      <c r="I44" s="41"/>
      <c r="J44" s="41"/>
      <c r="K44" s="42"/>
      <c r="L44" s="43"/>
      <c r="M44" s="43"/>
      <c r="N44" s="43"/>
      <c r="O44" s="43"/>
      <c r="P44" s="44"/>
      <c r="Q44" s="36"/>
      <c r="R44" s="37"/>
      <c r="S44" s="38"/>
    </row>
    <row r="45" spans="1:19" s="24" customFormat="1" ht="32.25" customHeight="1" x14ac:dyDescent="0.2">
      <c r="A45" s="823"/>
      <c r="B45" s="26">
        <v>8</v>
      </c>
      <c r="C45" s="39" t="s">
        <v>56</v>
      </c>
      <c r="D45" s="28"/>
      <c r="E45" s="134"/>
      <c r="F45" s="29"/>
      <c r="G45" s="30"/>
      <c r="H45" s="40"/>
      <c r="I45" s="41"/>
      <c r="J45" s="41"/>
      <c r="K45" s="42"/>
      <c r="L45" s="43"/>
      <c r="M45" s="43"/>
      <c r="N45" s="43"/>
      <c r="O45" s="43"/>
      <c r="P45" s="44"/>
      <c r="Q45" s="36"/>
      <c r="R45" s="37"/>
      <c r="S45" s="38"/>
    </row>
    <row r="46" spans="1:19" s="24" customFormat="1" ht="32.25" customHeight="1" x14ac:dyDescent="0.2">
      <c r="A46" s="823"/>
      <c r="B46" s="45">
        <v>9</v>
      </c>
      <c r="C46" s="39" t="s">
        <v>58</v>
      </c>
      <c r="D46" s="28"/>
      <c r="E46" s="134"/>
      <c r="F46" s="29"/>
      <c r="G46" s="30"/>
      <c r="H46" s="40"/>
      <c r="I46" s="41"/>
      <c r="J46" s="41"/>
      <c r="K46" s="42"/>
      <c r="L46" s="43"/>
      <c r="M46" s="43"/>
      <c r="N46" s="43"/>
      <c r="O46" s="43"/>
      <c r="P46" s="44"/>
      <c r="Q46" s="36"/>
      <c r="R46" s="37"/>
      <c r="S46" s="38"/>
    </row>
    <row r="47" spans="1:19" s="24" customFormat="1" ht="32.25" customHeight="1" x14ac:dyDescent="0.2">
      <c r="A47" s="823"/>
      <c r="B47" s="26">
        <v>10</v>
      </c>
      <c r="C47" s="39" t="s">
        <v>60</v>
      </c>
      <c r="D47" s="28"/>
      <c r="E47" s="134"/>
      <c r="F47" s="29"/>
      <c r="G47" s="30"/>
      <c r="H47" s="40"/>
      <c r="I47" s="41"/>
      <c r="J47" s="41"/>
      <c r="K47" s="42"/>
      <c r="L47" s="43"/>
      <c r="M47" s="43"/>
      <c r="N47" s="43"/>
      <c r="O47" s="43"/>
      <c r="P47" s="44"/>
      <c r="Q47" s="36"/>
      <c r="R47" s="37"/>
      <c r="S47" s="38"/>
    </row>
    <row r="48" spans="1:19" s="24" customFormat="1" ht="32.25" customHeight="1" x14ac:dyDescent="0.2">
      <c r="A48" s="824"/>
      <c r="B48" s="26">
        <v>11</v>
      </c>
      <c r="C48" s="39" t="s">
        <v>63</v>
      </c>
      <c r="D48" s="46"/>
      <c r="E48" s="135"/>
      <c r="F48" s="47"/>
      <c r="G48" s="48"/>
      <c r="H48" s="40"/>
      <c r="I48" s="41"/>
      <c r="J48" s="41"/>
      <c r="K48" s="42"/>
      <c r="L48" s="43"/>
      <c r="M48" s="43"/>
      <c r="N48" s="43"/>
      <c r="O48" s="43"/>
      <c r="P48" s="44"/>
      <c r="Q48" s="49"/>
      <c r="R48" s="50"/>
      <c r="S48" s="51"/>
    </row>
    <row r="49" spans="1:19" s="24" customFormat="1" ht="32.25" customHeight="1" x14ac:dyDescent="0.2">
      <c r="A49" s="824"/>
      <c r="B49" s="45">
        <v>12</v>
      </c>
      <c r="C49" s="39" t="s">
        <v>12</v>
      </c>
      <c r="D49" s="46"/>
      <c r="E49" s="135"/>
      <c r="F49" s="47"/>
      <c r="G49" s="48"/>
      <c r="H49" s="40"/>
      <c r="I49" s="41"/>
      <c r="J49" s="41"/>
      <c r="K49" s="42"/>
      <c r="L49" s="43"/>
      <c r="M49" s="43"/>
      <c r="N49" s="43"/>
      <c r="O49" s="43"/>
      <c r="P49" s="44"/>
      <c r="Q49" s="49"/>
      <c r="R49" s="50"/>
      <c r="S49" s="51"/>
    </row>
    <row r="50" spans="1:19" s="24" customFormat="1" ht="32.25" customHeight="1" x14ac:dyDescent="0.2">
      <c r="A50" s="824"/>
      <c r="B50" s="26">
        <v>13</v>
      </c>
      <c r="C50" s="39" t="s">
        <v>14</v>
      </c>
      <c r="D50" s="46"/>
      <c r="E50" s="135"/>
      <c r="F50" s="47"/>
      <c r="G50" s="48"/>
      <c r="H50" s="40"/>
      <c r="I50" s="41"/>
      <c r="J50" s="41"/>
      <c r="K50" s="42"/>
      <c r="L50" s="43"/>
      <c r="M50" s="43"/>
      <c r="N50" s="43"/>
      <c r="O50" s="43"/>
      <c r="P50" s="44"/>
      <c r="Q50" s="49"/>
      <c r="R50" s="50"/>
      <c r="S50" s="51"/>
    </row>
    <row r="51" spans="1:19" s="24" customFormat="1" ht="32.25" customHeight="1" x14ac:dyDescent="0.2">
      <c r="A51" s="824"/>
      <c r="B51" s="26">
        <v>14</v>
      </c>
      <c r="C51" s="39" t="s">
        <v>16</v>
      </c>
      <c r="D51" s="46"/>
      <c r="E51" s="135"/>
      <c r="F51" s="47"/>
      <c r="G51" s="48"/>
      <c r="H51" s="40"/>
      <c r="I51" s="41"/>
      <c r="J51" s="41"/>
      <c r="K51" s="42"/>
      <c r="L51" s="43"/>
      <c r="M51" s="43"/>
      <c r="N51" s="43"/>
      <c r="O51" s="43"/>
      <c r="P51" s="44"/>
      <c r="Q51" s="49"/>
      <c r="R51" s="50"/>
      <c r="S51" s="51"/>
    </row>
    <row r="52" spans="1:19" s="24" customFormat="1" ht="32.25" customHeight="1" x14ac:dyDescent="0.2">
      <c r="A52" s="824"/>
      <c r="B52" s="26">
        <v>15</v>
      </c>
      <c r="C52" s="39" t="s">
        <v>18</v>
      </c>
      <c r="D52" s="46"/>
      <c r="E52" s="135"/>
      <c r="F52" s="47"/>
      <c r="G52" s="48"/>
      <c r="H52" s="40"/>
      <c r="I52" s="41"/>
      <c r="J52" s="41"/>
      <c r="K52" s="42"/>
      <c r="L52" s="43"/>
      <c r="M52" s="43"/>
      <c r="N52" s="43"/>
      <c r="O52" s="43"/>
      <c r="P52" s="44"/>
      <c r="Q52" s="49"/>
      <c r="R52" s="50"/>
      <c r="S52" s="51"/>
    </row>
    <row r="53" spans="1:19" s="25" customFormat="1" ht="32.25" customHeight="1" x14ac:dyDescent="0.2">
      <c r="A53" s="824"/>
      <c r="B53" s="45">
        <v>16</v>
      </c>
      <c r="C53" s="39" t="s">
        <v>20</v>
      </c>
      <c r="D53" s="46"/>
      <c r="E53" s="135"/>
      <c r="F53" s="47"/>
      <c r="G53" s="48"/>
      <c r="H53" s="40"/>
      <c r="I53" s="41"/>
      <c r="J53" s="41"/>
      <c r="K53" s="42"/>
      <c r="L53" s="43"/>
      <c r="M53" s="43"/>
      <c r="N53" s="43"/>
      <c r="O53" s="43"/>
      <c r="P53" s="44"/>
      <c r="Q53" s="49"/>
      <c r="R53" s="50"/>
      <c r="S53" s="51"/>
    </row>
    <row r="54" spans="1:19" s="24" customFormat="1" ht="32.25" customHeight="1" x14ac:dyDescent="0.2">
      <c r="A54" s="824"/>
      <c r="B54" s="26">
        <v>17</v>
      </c>
      <c r="C54" s="39" t="s">
        <v>76</v>
      </c>
      <c r="D54" s="46"/>
      <c r="E54" s="135"/>
      <c r="F54" s="47"/>
      <c r="G54" s="48"/>
      <c r="H54" s="40"/>
      <c r="I54" s="41"/>
      <c r="J54" s="41"/>
      <c r="K54" s="42"/>
      <c r="L54" s="43"/>
      <c r="M54" s="43"/>
      <c r="N54" s="43"/>
      <c r="O54" s="43"/>
      <c r="P54" s="44"/>
      <c r="Q54" s="49"/>
      <c r="R54" s="50"/>
      <c r="S54" s="51"/>
    </row>
    <row r="55" spans="1:19" s="25" customFormat="1" ht="32.25" customHeight="1" x14ac:dyDescent="0.2">
      <c r="A55" s="824"/>
      <c r="B55" s="26">
        <v>18</v>
      </c>
      <c r="C55" s="39" t="s">
        <v>22</v>
      </c>
      <c r="D55" s="46"/>
      <c r="E55" s="135"/>
      <c r="F55" s="47"/>
      <c r="G55" s="48"/>
      <c r="H55" s="40"/>
      <c r="I55" s="41"/>
      <c r="J55" s="41"/>
      <c r="K55" s="42"/>
      <c r="L55" s="43"/>
      <c r="M55" s="43"/>
      <c r="N55" s="43"/>
      <c r="O55" s="43"/>
      <c r="P55" s="44"/>
      <c r="Q55" s="49"/>
      <c r="R55" s="50"/>
      <c r="S55" s="51"/>
    </row>
    <row r="56" spans="1:19" s="25" customFormat="1" ht="32.25" customHeight="1" x14ac:dyDescent="0.2">
      <c r="A56" s="824"/>
      <c r="B56" s="26">
        <v>19</v>
      </c>
      <c r="C56" s="39" t="s">
        <v>24</v>
      </c>
      <c r="D56" s="46"/>
      <c r="E56" s="135"/>
      <c r="F56" s="47"/>
      <c r="G56" s="48"/>
      <c r="H56" s="40"/>
      <c r="I56" s="41"/>
      <c r="J56" s="41"/>
      <c r="K56" s="42"/>
      <c r="L56" s="43"/>
      <c r="M56" s="43"/>
      <c r="N56" s="43"/>
      <c r="O56" s="43"/>
      <c r="P56" s="44"/>
      <c r="Q56" s="49"/>
      <c r="R56" s="50"/>
      <c r="S56" s="51"/>
    </row>
    <row r="57" spans="1:19" s="25" customFormat="1" ht="32.25" customHeight="1" x14ac:dyDescent="0.2">
      <c r="A57" s="824"/>
      <c r="B57" s="45">
        <v>20</v>
      </c>
      <c r="C57" s="39" t="s">
        <v>26</v>
      </c>
      <c r="D57" s="46"/>
      <c r="E57" s="135"/>
      <c r="F57" s="47"/>
      <c r="G57" s="48"/>
      <c r="H57" s="40"/>
      <c r="I57" s="41"/>
      <c r="J57" s="41"/>
      <c r="K57" s="42"/>
      <c r="L57" s="43"/>
      <c r="M57" s="43"/>
      <c r="N57" s="43"/>
      <c r="O57" s="43"/>
      <c r="P57" s="44"/>
      <c r="Q57" s="49"/>
      <c r="R57" s="50"/>
      <c r="S57" s="51"/>
    </row>
    <row r="58" spans="1:19" s="25" customFormat="1" ht="32.25" customHeight="1" x14ac:dyDescent="0.2">
      <c r="A58" s="824"/>
      <c r="B58" s="26">
        <v>21</v>
      </c>
      <c r="C58" s="39" t="s">
        <v>28</v>
      </c>
      <c r="D58" s="46"/>
      <c r="E58" s="135"/>
      <c r="F58" s="47"/>
      <c r="G58" s="48"/>
      <c r="H58" s="40"/>
      <c r="I58" s="41"/>
      <c r="J58" s="41"/>
      <c r="K58" s="42"/>
      <c r="L58" s="43"/>
      <c r="M58" s="43"/>
      <c r="N58" s="43"/>
      <c r="O58" s="43"/>
      <c r="P58" s="44"/>
      <c r="Q58" s="49"/>
      <c r="R58" s="50"/>
      <c r="S58" s="51"/>
    </row>
    <row r="59" spans="1:19" s="25" customFormat="1" ht="32.25" customHeight="1" x14ac:dyDescent="0.2">
      <c r="A59" s="824"/>
      <c r="B59" s="26">
        <v>22</v>
      </c>
      <c r="C59" s="39" t="s">
        <v>30</v>
      </c>
      <c r="D59" s="46"/>
      <c r="E59" s="135"/>
      <c r="F59" s="47"/>
      <c r="G59" s="48"/>
      <c r="H59" s="40"/>
      <c r="I59" s="41"/>
      <c r="J59" s="41"/>
      <c r="K59" s="42"/>
      <c r="L59" s="43"/>
      <c r="M59" s="43"/>
      <c r="N59" s="43"/>
      <c r="O59" s="43"/>
      <c r="P59" s="44"/>
      <c r="Q59" s="49"/>
      <c r="R59" s="50"/>
      <c r="S59" s="51"/>
    </row>
    <row r="60" spans="1:19" s="25" customFormat="1" ht="32.25" customHeight="1" x14ac:dyDescent="0.2">
      <c r="A60" s="824"/>
      <c r="B60" s="26">
        <v>23</v>
      </c>
      <c r="C60" s="39" t="s">
        <v>87</v>
      </c>
      <c r="D60" s="46"/>
      <c r="E60" s="135"/>
      <c r="F60" s="47"/>
      <c r="G60" s="48"/>
      <c r="H60" s="40"/>
      <c r="I60" s="41"/>
      <c r="J60" s="41"/>
      <c r="K60" s="42"/>
      <c r="L60" s="43"/>
      <c r="M60" s="43"/>
      <c r="N60" s="43"/>
      <c r="O60" s="43"/>
      <c r="P60" s="44"/>
      <c r="Q60" s="49"/>
      <c r="R60" s="50"/>
      <c r="S60" s="51"/>
    </row>
    <row r="61" spans="1:19" s="25" customFormat="1" ht="32.25" customHeight="1" x14ac:dyDescent="0.2">
      <c r="A61" s="824"/>
      <c r="B61" s="45">
        <v>24</v>
      </c>
      <c r="C61" s="39" t="s">
        <v>88</v>
      </c>
      <c r="D61" s="46"/>
      <c r="E61" s="135"/>
      <c r="F61" s="47"/>
      <c r="G61" s="48"/>
      <c r="H61" s="40"/>
      <c r="I61" s="41"/>
      <c r="J61" s="41"/>
      <c r="K61" s="42"/>
      <c r="L61" s="43"/>
      <c r="M61" s="43"/>
      <c r="N61" s="43"/>
      <c r="O61" s="43"/>
      <c r="P61" s="44"/>
      <c r="Q61" s="49"/>
      <c r="R61" s="50"/>
      <c r="S61" s="51"/>
    </row>
    <row r="62" spans="1:19" s="25" customFormat="1" ht="32.25" customHeight="1" thickBot="1" x14ac:dyDescent="0.25">
      <c r="A62" s="824"/>
      <c r="B62" s="52">
        <v>25</v>
      </c>
      <c r="C62" s="53" t="s">
        <v>89</v>
      </c>
      <c r="D62" s="54"/>
      <c r="E62" s="136"/>
      <c r="F62" s="55"/>
      <c r="G62" s="56"/>
      <c r="H62" s="57"/>
      <c r="I62" s="58"/>
      <c r="J62" s="58"/>
      <c r="K62" s="59"/>
      <c r="L62" s="43"/>
      <c r="M62" s="43"/>
      <c r="N62" s="43"/>
      <c r="O62" s="43"/>
      <c r="P62" s="60"/>
      <c r="Q62" s="61"/>
      <c r="R62" s="62"/>
      <c r="S62" s="63"/>
    </row>
    <row r="63" spans="1:19" s="25" customFormat="1" ht="32.25" customHeight="1" thickBot="1" x14ac:dyDescent="0.25">
      <c r="A63" s="825"/>
      <c r="B63" s="826" t="s">
        <v>119</v>
      </c>
      <c r="C63" s="827"/>
      <c r="D63" s="64"/>
      <c r="E63" s="137"/>
      <c r="F63" s="65"/>
      <c r="G63" s="66"/>
      <c r="H63" s="67"/>
      <c r="I63" s="68"/>
      <c r="J63" s="68"/>
      <c r="K63" s="69"/>
      <c r="L63" s="70"/>
      <c r="M63" s="70"/>
      <c r="N63" s="70"/>
      <c r="O63" s="70"/>
      <c r="P63" s="814"/>
      <c r="Q63" s="815"/>
      <c r="R63" s="816"/>
      <c r="S63" s="71">
        <f>+SUM(S38:S62)</f>
        <v>0</v>
      </c>
    </row>
    <row r="64" spans="1:19" s="25" customFormat="1" ht="12" x14ac:dyDescent="0.2">
      <c r="P64" s="24"/>
      <c r="Q64" s="24"/>
      <c r="R64" s="24"/>
    </row>
  </sheetData>
  <mergeCells count="31">
    <mergeCell ref="A1:A4"/>
    <mergeCell ref="B7:C7"/>
    <mergeCell ref="B8:C8"/>
    <mergeCell ref="A38:A63"/>
    <mergeCell ref="B63:C63"/>
    <mergeCell ref="B6:C6"/>
    <mergeCell ref="A12:A37"/>
    <mergeCell ref="B3:Q3"/>
    <mergeCell ref="B4:M4"/>
    <mergeCell ref="H37:K37"/>
    <mergeCell ref="L37:O37"/>
    <mergeCell ref="Q12:Q36"/>
    <mergeCell ref="A10:A11"/>
    <mergeCell ref="B10:C10"/>
    <mergeCell ref="P10:S10"/>
    <mergeCell ref="D10:G10"/>
    <mergeCell ref="B37:C37"/>
    <mergeCell ref="P63:R63"/>
    <mergeCell ref="P12:P36"/>
    <mergeCell ref="L12:O36"/>
    <mergeCell ref="D37:G37"/>
    <mergeCell ref="S12:S36"/>
    <mergeCell ref="N4:Q4"/>
    <mergeCell ref="H12:K36"/>
    <mergeCell ref="D12:G36"/>
    <mergeCell ref="H10:K10"/>
    <mergeCell ref="R1:S4"/>
    <mergeCell ref="L10:O10"/>
    <mergeCell ref="B1:Q1"/>
    <mergeCell ref="B2:Q2"/>
    <mergeCell ref="R12:R36"/>
  </mergeCells>
  <conditionalFormatting sqref="I38:J38">
    <cfRule type="expression" dxfId="4" priority="4" stopIfTrue="1">
      <formula>IF(F38&gt;0,1,0)</formula>
    </cfRule>
  </conditionalFormatting>
  <conditionalFormatting sqref="I39:J62">
    <cfRule type="expression" dxfId="3" priority="2" stopIfTrue="1">
      <formula>IF(F39&gt;0,1,0)</formula>
    </cfRule>
  </conditionalFormatting>
  <conditionalFormatting sqref="O38:O62">
    <cfRule type="expression" dxfId="2" priority="29" stopIfTrue="1">
      <formula>IF(H38&gt;0,1,0)</formula>
    </cfRule>
  </conditionalFormatting>
  <conditionalFormatting sqref="M38:N62">
    <cfRule type="expression" dxfId="1" priority="31" stopIfTrue="1">
      <formula>IF(H38&gt;0,1,0)</formula>
    </cfRule>
  </conditionalFormatting>
  <conditionalFormatting sqref="H38:L62">
    <cfRule type="expression" dxfId="0" priority="32" stopIfTrue="1">
      <formula>IF(D38&gt;0,1,0)</formula>
    </cfRule>
  </conditionalFormatting>
  <printOptions horizontalCentered="1" verticalCentered="1"/>
  <pageMargins left="0.78740157480314965" right="0.78740157480314965" top="0.19685039370078741" bottom="0.70866141732283472" header="0.19685039370078741" footer="0.31496062992125984"/>
  <pageSetup scale="62" orientation="landscape" r:id="rId1"/>
  <headerFooter alignWithMargins="0">
    <oddFooter>&amp;L&amp;"Arial,Normal"&amp;7PE01-PR01-F01&amp;C&amp;"Arial,Normal"&amp;7Versión Impresa no controlada, verificar su vigencia en el listado Maestro de Documentos&amp;R&amp;"Arial,Normal"Pag &amp;P de  &amp;N</oddFooter>
  </headerFooter>
  <rowBreaks count="1" manualBreakCount="1">
    <brk id="37"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AF16"/>
  <sheetViews>
    <sheetView zoomScale="55" zoomScaleNormal="55" workbookViewId="0">
      <selection sqref="A1:B4"/>
    </sheetView>
  </sheetViews>
  <sheetFormatPr baseColWidth="10" defaultColWidth="0" defaultRowHeight="15" zeroHeight="1" x14ac:dyDescent="0.25"/>
  <cols>
    <col min="1" max="3" width="16.42578125" style="5" customWidth="1"/>
    <col min="4" max="4" width="16.42578125" style="6" customWidth="1"/>
    <col min="5" max="8" width="16.42578125" style="5" customWidth="1"/>
    <col min="9" max="14" width="15.140625" style="224" customWidth="1"/>
    <col min="15" max="29" width="9" style="5" customWidth="1"/>
    <col min="30" max="32" width="80.7109375" style="5" customWidth="1"/>
    <col min="33" max="16384" width="11.42578125" style="5" hidden="1"/>
  </cols>
  <sheetData>
    <row r="1" spans="1:32" s="9" customFormat="1" ht="30" customHeight="1" x14ac:dyDescent="0.25">
      <c r="A1" s="554"/>
      <c r="B1" s="554"/>
      <c r="C1" s="576" t="s">
        <v>455</v>
      </c>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row>
    <row r="2" spans="1:32" s="9" customFormat="1" ht="30" customHeight="1" x14ac:dyDescent="0.25">
      <c r="A2" s="554"/>
      <c r="B2" s="554"/>
      <c r="C2" s="576" t="s">
        <v>139</v>
      </c>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row>
    <row r="3" spans="1:32" s="9" customFormat="1" ht="30" customHeight="1" x14ac:dyDescent="0.25">
      <c r="A3" s="554"/>
      <c r="B3" s="554"/>
      <c r="C3" s="576" t="s">
        <v>388</v>
      </c>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row>
    <row r="4" spans="1:32" s="9" customFormat="1" ht="30" customHeight="1" x14ac:dyDescent="0.25">
      <c r="A4" s="554"/>
      <c r="B4" s="554"/>
      <c r="C4" s="572" t="s">
        <v>195</v>
      </c>
      <c r="D4" s="572"/>
      <c r="E4" s="572"/>
      <c r="F4" s="572"/>
      <c r="G4" s="572"/>
      <c r="H4" s="572"/>
      <c r="I4" s="572"/>
      <c r="J4" s="572"/>
      <c r="K4" s="572"/>
      <c r="L4" s="572"/>
      <c r="M4" s="572"/>
      <c r="N4" s="572"/>
      <c r="O4" s="572"/>
      <c r="P4" s="572"/>
      <c r="Q4" s="572"/>
      <c r="R4" s="572" t="s">
        <v>456</v>
      </c>
      <c r="S4" s="572"/>
      <c r="T4" s="572"/>
      <c r="U4" s="572"/>
      <c r="V4" s="572"/>
      <c r="W4" s="572"/>
      <c r="X4" s="572"/>
      <c r="Y4" s="572"/>
      <c r="Z4" s="572"/>
      <c r="AA4" s="572"/>
      <c r="AB4" s="572"/>
      <c r="AC4" s="572"/>
      <c r="AD4" s="572"/>
      <c r="AE4" s="572"/>
      <c r="AF4" s="572"/>
    </row>
    <row r="5" spans="1:32" s="243" customFormat="1" ht="30" customHeight="1" x14ac:dyDescent="0.25">
      <c r="D5" s="288"/>
      <c r="I5" s="239"/>
      <c r="J5" s="239"/>
      <c r="K5" s="239"/>
      <c r="L5" s="239"/>
      <c r="M5" s="239"/>
      <c r="N5" s="239"/>
    </row>
    <row r="6" spans="1:32" s="243" customFormat="1" ht="30" customHeight="1" x14ac:dyDescent="0.25">
      <c r="A6" s="574" t="s">
        <v>201</v>
      </c>
      <c r="B6" s="574"/>
      <c r="C6" s="562" t="s">
        <v>360</v>
      </c>
      <c r="D6" s="562"/>
      <c r="E6" s="562"/>
      <c r="F6" s="562"/>
      <c r="G6" s="562"/>
      <c r="I6" s="573"/>
      <c r="J6" s="573"/>
      <c r="K6" s="573"/>
      <c r="L6" s="234"/>
      <c r="M6" s="239"/>
      <c r="N6" s="239"/>
    </row>
    <row r="7" spans="1:32" s="243" customFormat="1" ht="30" customHeight="1" x14ac:dyDescent="0.25">
      <c r="A7" s="574" t="s">
        <v>2</v>
      </c>
      <c r="B7" s="574"/>
      <c r="C7" s="562" t="s">
        <v>361</v>
      </c>
      <c r="D7" s="562"/>
      <c r="E7" s="562"/>
      <c r="F7" s="562"/>
      <c r="G7" s="562"/>
      <c r="I7" s="573"/>
      <c r="J7" s="573"/>
      <c r="K7" s="573"/>
      <c r="L7" s="234"/>
      <c r="M7" s="239"/>
      <c r="N7" s="239"/>
    </row>
    <row r="8" spans="1:32" s="243" customFormat="1" ht="30" customHeight="1" x14ac:dyDescent="0.25">
      <c r="A8" s="575" t="s">
        <v>198</v>
      </c>
      <c r="B8" s="575"/>
      <c r="C8" s="562" t="s">
        <v>362</v>
      </c>
      <c r="D8" s="562"/>
      <c r="E8" s="562"/>
      <c r="F8" s="562"/>
      <c r="G8" s="562"/>
      <c r="I8" s="573"/>
      <c r="J8" s="573"/>
      <c r="K8" s="573"/>
      <c r="L8" s="234"/>
      <c r="M8" s="239"/>
      <c r="N8" s="239"/>
    </row>
    <row r="9" spans="1:32" s="291" customFormat="1" ht="30" customHeight="1" x14ac:dyDescent="0.2">
      <c r="A9" s="289"/>
      <c r="B9" s="289"/>
      <c r="C9" s="289"/>
      <c r="D9" s="289"/>
      <c r="E9" s="290"/>
      <c r="F9" s="290"/>
      <c r="G9" s="290"/>
      <c r="H9" s="290"/>
      <c r="I9" s="290"/>
      <c r="J9" s="290"/>
      <c r="K9" s="290"/>
      <c r="L9" s="290"/>
      <c r="M9" s="290"/>
      <c r="N9" s="290"/>
      <c r="O9" s="290"/>
      <c r="P9" s="290"/>
      <c r="Q9" s="290"/>
      <c r="R9" s="290"/>
      <c r="S9" s="290"/>
      <c r="T9" s="290"/>
      <c r="U9" s="290"/>
      <c r="V9" s="290"/>
      <c r="W9" s="290"/>
      <c r="X9" s="290"/>
      <c r="Y9" s="290"/>
      <c r="Z9" s="290"/>
      <c r="AA9" s="290"/>
      <c r="AB9" s="290"/>
      <c r="AC9" s="290"/>
    </row>
    <row r="10" spans="1:32" s="22" customFormat="1" ht="35.25" customHeight="1" x14ac:dyDescent="0.2">
      <c r="A10" s="566" t="s">
        <v>210</v>
      </c>
      <c r="B10" s="567"/>
      <c r="C10" s="567"/>
      <c r="D10" s="567"/>
      <c r="E10" s="567"/>
      <c r="F10" s="567"/>
      <c r="G10" s="567"/>
      <c r="H10" s="568"/>
      <c r="I10" s="569" t="s">
        <v>205</v>
      </c>
      <c r="J10" s="570"/>
      <c r="K10" s="570"/>
      <c r="L10" s="570"/>
      <c r="M10" s="570"/>
      <c r="N10" s="571"/>
      <c r="O10" s="563" t="s">
        <v>211</v>
      </c>
      <c r="P10" s="563"/>
      <c r="Q10" s="563"/>
      <c r="R10" s="563"/>
      <c r="S10" s="563"/>
      <c r="T10" s="563"/>
      <c r="U10" s="563"/>
      <c r="V10" s="563"/>
      <c r="W10" s="563"/>
      <c r="X10" s="563"/>
      <c r="Y10" s="563"/>
      <c r="Z10" s="563"/>
      <c r="AA10" s="563"/>
      <c r="AB10" s="563"/>
      <c r="AC10" s="563"/>
      <c r="AD10" s="566" t="s">
        <v>120</v>
      </c>
      <c r="AE10" s="567"/>
      <c r="AF10" s="568"/>
    </row>
    <row r="11" spans="1:32" s="22" customFormat="1" ht="49.5" customHeight="1" x14ac:dyDescent="0.2">
      <c r="A11" s="131" t="s">
        <v>204</v>
      </c>
      <c r="B11" s="131" t="s">
        <v>172</v>
      </c>
      <c r="C11" s="131" t="s">
        <v>203</v>
      </c>
      <c r="D11" s="131" t="s">
        <v>202</v>
      </c>
      <c r="E11" s="131" t="s">
        <v>171</v>
      </c>
      <c r="F11" s="131" t="s">
        <v>4</v>
      </c>
      <c r="G11" s="131" t="s">
        <v>3</v>
      </c>
      <c r="H11" s="131" t="s">
        <v>221</v>
      </c>
      <c r="I11" s="132" t="s">
        <v>199</v>
      </c>
      <c r="J11" s="132">
        <v>2016</v>
      </c>
      <c r="K11" s="132">
        <v>2017</v>
      </c>
      <c r="L11" s="132">
        <v>2018</v>
      </c>
      <c r="M11" s="132">
        <v>2019</v>
      </c>
      <c r="N11" s="132">
        <v>2020</v>
      </c>
      <c r="O11" s="132" t="s">
        <v>135</v>
      </c>
      <c r="P11" s="132" t="s">
        <v>131</v>
      </c>
      <c r="Q11" s="132" t="s">
        <v>132</v>
      </c>
      <c r="R11" s="132" t="s">
        <v>133</v>
      </c>
      <c r="S11" s="132" t="s">
        <v>134</v>
      </c>
      <c r="T11" s="132" t="s">
        <v>112</v>
      </c>
      <c r="U11" s="132" t="s">
        <v>113</v>
      </c>
      <c r="V11" s="132" t="s">
        <v>114</v>
      </c>
      <c r="W11" s="132" t="s">
        <v>115</v>
      </c>
      <c r="X11" s="132" t="s">
        <v>116</v>
      </c>
      <c r="Y11" s="132" t="s">
        <v>117</v>
      </c>
      <c r="Z11" s="132" t="s">
        <v>118</v>
      </c>
      <c r="AA11" s="132" t="s">
        <v>206</v>
      </c>
      <c r="AB11" s="145" t="s">
        <v>107</v>
      </c>
      <c r="AC11" s="132" t="s">
        <v>108</v>
      </c>
      <c r="AD11" s="131" t="s">
        <v>109</v>
      </c>
      <c r="AE11" s="131" t="s">
        <v>111</v>
      </c>
      <c r="AF11" s="131" t="s">
        <v>110</v>
      </c>
    </row>
    <row r="12" spans="1:32" s="23" customFormat="1" ht="142.5" customHeight="1" x14ac:dyDescent="0.25">
      <c r="A12" s="148" t="s">
        <v>366</v>
      </c>
      <c r="B12" s="148" t="s">
        <v>367</v>
      </c>
      <c r="C12" s="148">
        <v>259</v>
      </c>
      <c r="D12" s="148" t="s">
        <v>323</v>
      </c>
      <c r="E12" s="148">
        <v>450</v>
      </c>
      <c r="F12" s="169" t="s">
        <v>364</v>
      </c>
      <c r="G12" s="170" t="s">
        <v>307</v>
      </c>
      <c r="H12" s="148" t="s">
        <v>365</v>
      </c>
      <c r="I12" s="170">
        <f>+SUM(J12:N12)</f>
        <v>0.8</v>
      </c>
      <c r="J12" s="147">
        <v>0.05</v>
      </c>
      <c r="K12" s="147">
        <v>0.3</v>
      </c>
      <c r="L12" s="147">
        <v>0.2</v>
      </c>
      <c r="M12" s="147">
        <v>0.24</v>
      </c>
      <c r="N12" s="147">
        <v>0.01</v>
      </c>
      <c r="O12" s="292">
        <f>'15'!B29</f>
        <v>0</v>
      </c>
      <c r="P12" s="292">
        <f>'15'!B30</f>
        <v>0</v>
      </c>
      <c r="Q12" s="292">
        <f>'15'!B31</f>
        <v>1.0439754318254597E-3</v>
      </c>
      <c r="R12" s="292">
        <f>'15'!B32</f>
        <v>1.2E-2</v>
      </c>
      <c r="S12" s="292">
        <f>'15'!B33</f>
        <v>0</v>
      </c>
      <c r="T12" s="292">
        <f>'15'!B34</f>
        <v>6.1609387494353338E-2</v>
      </c>
      <c r="U12" s="292">
        <f>'15'!B35</f>
        <v>6.2503880703825765E-3</v>
      </c>
      <c r="V12" s="292">
        <f>'15'!B36</f>
        <v>1.4896249003438635E-2</v>
      </c>
      <c r="W12" s="292">
        <f>'15'!B37</f>
        <v>0</v>
      </c>
      <c r="X12" s="292">
        <f>'15'!B38</f>
        <v>0</v>
      </c>
      <c r="Y12" s="292">
        <f>'15'!B39</f>
        <v>0.1158</v>
      </c>
      <c r="Z12" s="292">
        <f>'15'!B40</f>
        <v>2.81E-2</v>
      </c>
      <c r="AA12" s="292">
        <f>SUM(O12:Z12)</f>
        <v>0.23970000000000002</v>
      </c>
      <c r="AB12" s="293">
        <f>+AA12/L12</f>
        <v>1.1985000000000001</v>
      </c>
      <c r="AC12" s="293">
        <f>+(J12+K12+L12+AA12)/I12</f>
        <v>0.98712500000000003</v>
      </c>
      <c r="AD12" s="146" t="str">
        <f>+'15'!B48</f>
        <v>La Oficina de Tecnologías de la información y las Comunicaciones se encargó de la modernización de la plataforma tecnológica de la Entidad, y logró  que la infraestructura de TI de  la entidad  se encuentre modernizada en un 80%, esto a través de cuatro diferentes fases de modernización que incluyeron  hardware, software,  y actualización constante de licenciamiento y soporte de ORACLE, permitiendo soportar todos los  proyectos con componente tecnológico vigentes  y los previstos durante la vigencia; de  igual forma  la OTIC se encargó de garantizar que las condiciones de procesamiento, gestión, comunicaciones y seguridad de la  información cumplan con los  lineamientos definidos por Mintic  para la transición oportuna al protocolo   IPV6.</v>
      </c>
      <c r="AE12" s="146" t="str">
        <f>+'15'!B49</f>
        <v>Retraso en la revisión de los documentos del proceso por congestión, por lo que se solicitó modificar la fecha posible de adjudicación del proyecto más relevante de esta meta que es el de la fase IV de renovación tecnológica de la entidad.
No Se contrataron las líneas SGC-265, SGC-266 , SGC-267 "ADQUISICIÓN DE COMPUTADORES DE ESCRITORIO Y PORTÁTILES PARA LA SECRETARÍA DISTRITAL DE MOVILIDAD." devido a que el  término de cotización de 10 días supera la vigencia fiscal del año 2019 de la entidad distrital.</v>
      </c>
      <c r="AF12" s="146" t="str">
        <f>+'15'!B50</f>
        <v>La modernización tecnológica permitirá que la infraestructura de TI de  la entidad  soporte todos los  proyectos con componente tecnológico vigentes  y los previstos  a  futuro, de  igual forma  garantizará que las condiciones de procesamiento, gestión, comunicaciones y seguridad de la  información cumplan con los  estándares definidos para  IPV6 que garantiza entre  otros beneficios: Infraestructura de direcciones ip  y enrutamiento eficaz, seguridad integrada, mejora de la compatibilidad para la calidad de servicio (QoS)  de TI y tiene mayor capacidad de ampliación de la infraestructura de TI institucional.</v>
      </c>
    </row>
    <row r="13" spans="1:32" hidden="1" x14ac:dyDescent="0.25"/>
    <row r="14" spans="1:32" hidden="1" x14ac:dyDescent="0.25">
      <c r="D14" s="5"/>
    </row>
    <row r="15" spans="1:32" hidden="1" x14ac:dyDescent="0.25">
      <c r="D15" s="5"/>
    </row>
    <row r="16" spans="1:32" hidden="1" x14ac:dyDescent="0.25"/>
  </sheetData>
  <sheetProtection autoFilter="0" pivotTables="0"/>
  <mergeCells count="19">
    <mergeCell ref="C2:AF2"/>
    <mergeCell ref="C3:AF3"/>
    <mergeCell ref="R4:AF4"/>
    <mergeCell ref="AD10:AF10"/>
    <mergeCell ref="I10:N10"/>
    <mergeCell ref="A10:H10"/>
    <mergeCell ref="A1:B4"/>
    <mergeCell ref="O10:AC10"/>
    <mergeCell ref="C4:Q4"/>
    <mergeCell ref="C6:G6"/>
    <mergeCell ref="C7:G7"/>
    <mergeCell ref="C8:G8"/>
    <mergeCell ref="I6:I8"/>
    <mergeCell ref="J6:J8"/>
    <mergeCell ref="K6:K8"/>
    <mergeCell ref="A6:B6"/>
    <mergeCell ref="A7:B7"/>
    <mergeCell ref="A8:B8"/>
    <mergeCell ref="C1:AF1"/>
  </mergeCells>
  <phoneticPr fontId="4" type="noConversion"/>
  <conditionalFormatting sqref="O12:Z12">
    <cfRule type="cellIs" dxfId="5" priority="1" operator="greaterThan">
      <formula>0</formula>
    </cfRule>
  </conditionalFormatting>
  <printOptions horizontalCentered="1"/>
  <pageMargins left="0.23622047244094491" right="0.23622047244094491" top="0.74803149606299213" bottom="0.74803149606299213" header="0.31496062992125984" footer="0.31496062992125984"/>
  <pageSetup scale="30" fitToWidth="0" orientation="landscape" r:id="rId1"/>
  <headerFooter>
    <oddFooter>&amp;L&amp;"Arial,Normal"&amp;7PE01-PR01-F01&amp;C&amp;"Arial,Normal"&amp;7Versión Impresa no controlada, verificar su vigencia en el listado Maestro de Documentos&amp;R&amp;"Arial,Normal"Pag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57"/>
  <sheetViews>
    <sheetView view="pageLayout" topLeftCell="A19" zoomScaleNormal="70" workbookViewId="0">
      <selection activeCell="G29" sqref="G29"/>
    </sheetView>
  </sheetViews>
  <sheetFormatPr baseColWidth="10" defaultColWidth="11.42578125" defaultRowHeight="12.75"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11</v>
      </c>
      <c r="C8" s="583" t="s">
        <v>439</v>
      </c>
      <c r="D8" s="583"/>
      <c r="E8" s="585" t="s">
        <v>321</v>
      </c>
      <c r="F8" s="585"/>
      <c r="G8" s="585"/>
      <c r="H8" s="585"/>
    </row>
    <row r="9" spans="1:8" ht="30" customHeight="1" x14ac:dyDescent="0.2">
      <c r="A9" s="513" t="s">
        <v>227</v>
      </c>
      <c r="B9" s="514" t="s">
        <v>240</v>
      </c>
      <c r="C9" s="583" t="s">
        <v>228</v>
      </c>
      <c r="D9" s="583"/>
      <c r="E9" s="584" t="s">
        <v>448</v>
      </c>
      <c r="F9" s="584"/>
      <c r="G9" s="305" t="s">
        <v>229</v>
      </c>
      <c r="H9" s="518" t="s">
        <v>240</v>
      </c>
    </row>
    <row r="10" spans="1:8" ht="30" customHeight="1" x14ac:dyDescent="0.2">
      <c r="A10" s="513" t="s">
        <v>230</v>
      </c>
      <c r="B10" s="586" t="s">
        <v>322</v>
      </c>
      <c r="C10" s="586"/>
      <c r="D10" s="586"/>
      <c r="E10" s="586"/>
      <c r="F10" s="305" t="s">
        <v>231</v>
      </c>
      <c r="G10" s="587">
        <v>967</v>
      </c>
      <c r="H10" s="587"/>
    </row>
    <row r="11" spans="1:8" ht="30" customHeight="1" x14ac:dyDescent="0.2">
      <c r="A11" s="513" t="s">
        <v>233</v>
      </c>
      <c r="B11" s="588" t="s">
        <v>464</v>
      </c>
      <c r="C11" s="588"/>
      <c r="D11" s="588"/>
      <c r="E11" s="588"/>
      <c r="F11" s="305" t="s">
        <v>234</v>
      </c>
      <c r="G11" s="589" t="s">
        <v>461</v>
      </c>
      <c r="H11" s="589"/>
    </row>
    <row r="12" spans="1:8" ht="30" customHeight="1" x14ac:dyDescent="0.2">
      <c r="A12" s="513" t="s">
        <v>235</v>
      </c>
      <c r="B12" s="590" t="s">
        <v>256</v>
      </c>
      <c r="C12" s="590"/>
      <c r="D12" s="590"/>
      <c r="E12" s="590"/>
      <c r="F12" s="590"/>
      <c r="G12" s="590"/>
      <c r="H12" s="590"/>
    </row>
    <row r="13" spans="1:8" ht="30" customHeight="1" x14ac:dyDescent="0.2">
      <c r="A13" s="513" t="s">
        <v>236</v>
      </c>
      <c r="B13" s="591" t="s">
        <v>323</v>
      </c>
      <c r="C13" s="591"/>
      <c r="D13" s="591"/>
      <c r="E13" s="591"/>
      <c r="F13" s="591"/>
      <c r="G13" s="591"/>
      <c r="H13" s="591"/>
    </row>
    <row r="14" spans="1:8" ht="30" customHeight="1" x14ac:dyDescent="0.2">
      <c r="A14" s="513" t="s">
        <v>238</v>
      </c>
      <c r="B14" s="584" t="s">
        <v>324</v>
      </c>
      <c r="C14" s="584"/>
      <c r="D14" s="584"/>
      <c r="E14" s="584"/>
      <c r="F14" s="305" t="s">
        <v>239</v>
      </c>
      <c r="G14" s="592" t="s">
        <v>251</v>
      </c>
      <c r="H14" s="592"/>
    </row>
    <row r="15" spans="1:8" ht="30" customHeight="1" x14ac:dyDescent="0.2">
      <c r="A15" s="513" t="s">
        <v>241</v>
      </c>
      <c r="B15" s="593" t="s">
        <v>444</v>
      </c>
      <c r="C15" s="593"/>
      <c r="D15" s="593"/>
      <c r="E15" s="593"/>
      <c r="F15" s="305" t="s">
        <v>242</v>
      </c>
      <c r="G15" s="592" t="s">
        <v>232</v>
      </c>
      <c r="H15" s="592"/>
    </row>
    <row r="16" spans="1:8" ht="30" customHeight="1" x14ac:dyDescent="0.2">
      <c r="A16" s="513" t="s">
        <v>243</v>
      </c>
      <c r="B16" s="584" t="s">
        <v>325</v>
      </c>
      <c r="C16" s="584"/>
      <c r="D16" s="584"/>
      <c r="E16" s="584"/>
      <c r="F16" s="584"/>
      <c r="G16" s="584"/>
      <c r="H16" s="584"/>
    </row>
    <row r="17" spans="1:8" ht="30" customHeight="1" x14ac:dyDescent="0.2">
      <c r="A17" s="513" t="s">
        <v>246</v>
      </c>
      <c r="B17" s="584" t="s">
        <v>326</v>
      </c>
      <c r="C17" s="584"/>
      <c r="D17" s="584"/>
      <c r="E17" s="584"/>
      <c r="F17" s="584"/>
      <c r="G17" s="584"/>
      <c r="H17" s="584"/>
    </row>
    <row r="18" spans="1:8" ht="30" customHeight="1" x14ac:dyDescent="0.2">
      <c r="A18" s="513" t="s">
        <v>248</v>
      </c>
      <c r="B18" s="590" t="s">
        <v>462</v>
      </c>
      <c r="C18" s="590"/>
      <c r="D18" s="590"/>
      <c r="E18" s="590"/>
      <c r="F18" s="590"/>
      <c r="G18" s="590"/>
      <c r="H18" s="590"/>
    </row>
    <row r="19" spans="1:8" ht="30" customHeight="1" x14ac:dyDescent="0.2">
      <c r="A19" s="513" t="s">
        <v>250</v>
      </c>
      <c r="B19" s="594" t="s">
        <v>307</v>
      </c>
      <c r="C19" s="594"/>
      <c r="D19" s="594"/>
      <c r="E19" s="594"/>
      <c r="F19" s="594"/>
      <c r="G19" s="594"/>
      <c r="H19" s="594"/>
    </row>
    <row r="20" spans="1:8" ht="30" customHeight="1" x14ac:dyDescent="0.2">
      <c r="A20" s="583" t="s">
        <v>253</v>
      </c>
      <c r="B20" s="595" t="s">
        <v>254</v>
      </c>
      <c r="C20" s="595"/>
      <c r="D20" s="595"/>
      <c r="E20" s="596" t="s">
        <v>272</v>
      </c>
      <c r="F20" s="596"/>
      <c r="G20" s="596"/>
      <c r="H20" s="596"/>
    </row>
    <row r="21" spans="1:8" ht="30" customHeight="1" x14ac:dyDescent="0.2">
      <c r="A21" s="583"/>
      <c r="B21" s="590" t="s">
        <v>328</v>
      </c>
      <c r="C21" s="590"/>
      <c r="D21" s="590"/>
      <c r="E21" s="590" t="s">
        <v>329</v>
      </c>
      <c r="F21" s="590"/>
      <c r="G21" s="590"/>
      <c r="H21" s="590"/>
    </row>
    <row r="22" spans="1:8" ht="30" customHeight="1" x14ac:dyDescent="0.2">
      <c r="A22" s="513" t="s">
        <v>257</v>
      </c>
      <c r="B22" s="591" t="s">
        <v>327</v>
      </c>
      <c r="C22" s="591"/>
      <c r="D22" s="591"/>
      <c r="E22" s="591" t="s">
        <v>327</v>
      </c>
      <c r="F22" s="591"/>
      <c r="G22" s="591"/>
      <c r="H22" s="591"/>
    </row>
    <row r="23" spans="1:8" ht="30" customHeight="1" x14ac:dyDescent="0.2">
      <c r="A23" s="513" t="s">
        <v>259</v>
      </c>
      <c r="B23" s="590" t="s">
        <v>330</v>
      </c>
      <c r="C23" s="590"/>
      <c r="D23" s="590"/>
      <c r="E23" s="590" t="s">
        <v>331</v>
      </c>
      <c r="F23" s="590"/>
      <c r="G23" s="590"/>
      <c r="H23" s="590"/>
    </row>
    <row r="24" spans="1:8" ht="30" customHeight="1" x14ac:dyDescent="0.2">
      <c r="A24" s="513" t="s">
        <v>261</v>
      </c>
      <c r="B24" s="597">
        <v>43466</v>
      </c>
      <c r="C24" s="584"/>
      <c r="D24" s="584"/>
      <c r="E24" s="305" t="s">
        <v>262</v>
      </c>
      <c r="F24" s="598">
        <f>+'Sección 2. Metas - Presupuesto'!H13</f>
        <v>0.3</v>
      </c>
      <c r="G24" s="598"/>
      <c r="H24" s="598"/>
    </row>
    <row r="25" spans="1:8" ht="30" customHeight="1" x14ac:dyDescent="0.2">
      <c r="A25" s="513" t="s">
        <v>263</v>
      </c>
      <c r="B25" s="597">
        <v>43830</v>
      </c>
      <c r="C25" s="584"/>
      <c r="D25" s="584"/>
      <c r="E25" s="305" t="s">
        <v>264</v>
      </c>
      <c r="F25" s="599">
        <f>+'Sección 2. Metas - Presupuesto'!I13</f>
        <v>0.27</v>
      </c>
      <c r="G25" s="599"/>
      <c r="H25" s="599"/>
    </row>
    <row r="26" spans="1:8" ht="40.5" customHeight="1" x14ac:dyDescent="0.2">
      <c r="A26" s="513" t="s">
        <v>265</v>
      </c>
      <c r="B26" s="592" t="s">
        <v>244</v>
      </c>
      <c r="C26" s="592"/>
      <c r="D26" s="592"/>
      <c r="E26" s="307" t="s">
        <v>266</v>
      </c>
      <c r="F26" s="600"/>
      <c r="G26" s="600"/>
      <c r="H26" s="600"/>
    </row>
    <row r="27" spans="1:8" ht="30" customHeight="1" x14ac:dyDescent="0.2">
      <c r="A27" s="601" t="s">
        <v>267</v>
      </c>
      <c r="B27" s="601"/>
      <c r="C27" s="601"/>
      <c r="D27" s="601"/>
      <c r="E27" s="601"/>
      <c r="F27" s="601"/>
      <c r="G27" s="601"/>
      <c r="H27" s="601"/>
    </row>
    <row r="28" spans="1:8" ht="30"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377">
        <v>0</v>
      </c>
      <c r="C29" s="312">
        <f>+B29</f>
        <v>0</v>
      </c>
      <c r="D29" s="163">
        <v>0</v>
      </c>
      <c r="E29" s="313">
        <f>+D29</f>
        <v>0</v>
      </c>
      <c r="F29" s="346">
        <f>IFERROR(+B29/D29,)</f>
        <v>0</v>
      </c>
      <c r="G29" s="370">
        <f>IFERROR(+C29/E29,)</f>
        <v>0</v>
      </c>
      <c r="H29" s="371">
        <f>+C29/$F$25</f>
        <v>0</v>
      </c>
    </row>
    <row r="30" spans="1:8" ht="20.100000000000001" customHeight="1" x14ac:dyDescent="0.2">
      <c r="A30" s="515" t="s">
        <v>277</v>
      </c>
      <c r="B30" s="377">
        <f>+ACT_11!H16</f>
        <v>9.1005521651557047E-3</v>
      </c>
      <c r="C30" s="312">
        <f>+C29+B30</f>
        <v>9.1005521651557047E-3</v>
      </c>
      <c r="D30" s="163">
        <f>+ACT_11!F19</f>
        <v>0.17276321429311989</v>
      </c>
      <c r="E30" s="313">
        <f>+D30+E29</f>
        <v>0.17276321429311989</v>
      </c>
      <c r="F30" s="346">
        <f t="shared" ref="F30:F40" si="0">IFERROR(+B30/D30,)</f>
        <v>5.267644621218491E-2</v>
      </c>
      <c r="G30" s="370">
        <f t="shared" ref="G30:G40" si="1">IFERROR(+C30/E30,)</f>
        <v>5.267644621218491E-2</v>
      </c>
      <c r="H30" s="371">
        <f t="shared" ref="H30:H40" si="2">+C30/$F$25</f>
        <v>3.3705748759835938E-2</v>
      </c>
    </row>
    <row r="31" spans="1:8" ht="20.100000000000001" customHeight="1" x14ac:dyDescent="0.2">
      <c r="A31" s="515" t="s">
        <v>278</v>
      </c>
      <c r="B31" s="377">
        <f>+ACT_11!H19+ACT_11!H20</f>
        <v>0.17613749582228239</v>
      </c>
      <c r="C31" s="312">
        <f t="shared" ref="C31:C40" si="3">+C30+B31</f>
        <v>0.18523804798743809</v>
      </c>
      <c r="D31" s="163">
        <f>+ACT_11!F20</f>
        <v>3.3742815291624979E-3</v>
      </c>
      <c r="E31" s="313">
        <f t="shared" ref="E31:E40" si="4">+D31+E30</f>
        <v>0.17613749582228239</v>
      </c>
      <c r="F31" s="346">
        <f t="shared" si="0"/>
        <v>52.199999999999996</v>
      </c>
      <c r="G31" s="370">
        <f t="shared" si="1"/>
        <v>1.0516673188901124</v>
      </c>
      <c r="H31" s="371">
        <f t="shared" si="2"/>
        <v>0.68606684439791876</v>
      </c>
    </row>
    <row r="32" spans="1:8" ht="20.100000000000001" customHeight="1" x14ac:dyDescent="0.2">
      <c r="A32" s="515" t="s">
        <v>279</v>
      </c>
      <c r="B32" s="377">
        <f>+ACT_11!H17</f>
        <v>3.1178361329461481E-2</v>
      </c>
      <c r="C32" s="312">
        <f t="shared" si="3"/>
        <v>0.21641640931689957</v>
      </c>
      <c r="D32" s="163">
        <f>+ACT_11!F17</f>
        <v>3.1178361329461481E-2</v>
      </c>
      <c r="E32" s="313">
        <f t="shared" si="4"/>
        <v>0.20731585715174386</v>
      </c>
      <c r="F32" s="346">
        <f t="shared" si="0"/>
        <v>1</v>
      </c>
      <c r="G32" s="370">
        <f t="shared" si="1"/>
        <v>1.043897038510154</v>
      </c>
      <c r="H32" s="371">
        <f t="shared" si="2"/>
        <v>0.80154225672925761</v>
      </c>
    </row>
    <row r="33" spans="1:8" ht="20.100000000000001" customHeight="1" x14ac:dyDescent="0.2">
      <c r="A33" s="515" t="s">
        <v>280</v>
      </c>
      <c r="B33" s="377">
        <f>+ACT_11!H15</f>
        <v>1.781620647397799E-2</v>
      </c>
      <c r="C33" s="312">
        <f t="shared" si="3"/>
        <v>0.23423261579087756</v>
      </c>
      <c r="D33" s="163">
        <f>+ACT_11!F15</f>
        <v>1.781620647397799E-2</v>
      </c>
      <c r="E33" s="313">
        <f>+D33+E32</f>
        <v>0.22513206362572186</v>
      </c>
      <c r="F33" s="346">
        <f t="shared" si="0"/>
        <v>1</v>
      </c>
      <c r="G33" s="370">
        <f t="shared" si="1"/>
        <v>1.0404231721532353</v>
      </c>
      <c r="H33" s="371">
        <f t="shared" si="2"/>
        <v>0.86752820663287977</v>
      </c>
    </row>
    <row r="34" spans="1:8" ht="20.100000000000001" customHeight="1" x14ac:dyDescent="0.2">
      <c r="A34" s="515" t="s">
        <v>281</v>
      </c>
      <c r="B34" s="377">
        <f>+ACT_11!H18</f>
        <v>3.5767384209122476E-2</v>
      </c>
      <c r="C34" s="312">
        <f t="shared" si="3"/>
        <v>0.27</v>
      </c>
      <c r="D34" s="163">
        <f>+ACT_11!F18</f>
        <v>3.5767384209122476E-2</v>
      </c>
      <c r="E34" s="313">
        <f t="shared" si="4"/>
        <v>0.26089944783484431</v>
      </c>
      <c r="F34" s="346">
        <f>IFERROR(+B34/D34,)</f>
        <v>1</v>
      </c>
      <c r="G34" s="370">
        <f t="shared" si="1"/>
        <v>1.0348814542946698</v>
      </c>
      <c r="H34" s="371">
        <f t="shared" si="2"/>
        <v>1</v>
      </c>
    </row>
    <row r="35" spans="1:8" ht="20.100000000000001" customHeight="1" x14ac:dyDescent="0.2">
      <c r="A35" s="515" t="s">
        <v>282</v>
      </c>
      <c r="B35" s="377">
        <v>0</v>
      </c>
      <c r="C35" s="312">
        <f t="shared" si="3"/>
        <v>0.27</v>
      </c>
      <c r="D35" s="163">
        <v>0</v>
      </c>
      <c r="E35" s="313">
        <f t="shared" si="4"/>
        <v>0.26089944783484431</v>
      </c>
      <c r="F35" s="346">
        <f t="shared" si="0"/>
        <v>0</v>
      </c>
      <c r="G35" s="370">
        <f t="shared" si="1"/>
        <v>1.0348814542946698</v>
      </c>
      <c r="H35" s="371">
        <f t="shared" si="2"/>
        <v>1</v>
      </c>
    </row>
    <row r="36" spans="1:8" ht="20.100000000000001" customHeight="1" x14ac:dyDescent="0.2">
      <c r="A36" s="515" t="s">
        <v>283</v>
      </c>
      <c r="B36" s="377">
        <v>0</v>
      </c>
      <c r="C36" s="312">
        <f t="shared" si="3"/>
        <v>0.27</v>
      </c>
      <c r="D36" s="163">
        <v>0</v>
      </c>
      <c r="E36" s="313">
        <f t="shared" si="4"/>
        <v>0.26089944783484431</v>
      </c>
      <c r="F36" s="346">
        <f t="shared" si="0"/>
        <v>0</v>
      </c>
      <c r="G36" s="370">
        <f t="shared" si="1"/>
        <v>1.0348814542946698</v>
      </c>
      <c r="H36" s="371">
        <f t="shared" si="2"/>
        <v>1</v>
      </c>
    </row>
    <row r="37" spans="1:8" ht="20.100000000000001" customHeight="1" x14ac:dyDescent="0.2">
      <c r="A37" s="515" t="s">
        <v>284</v>
      </c>
      <c r="B37" s="377">
        <v>0</v>
      </c>
      <c r="C37" s="312">
        <f t="shared" si="3"/>
        <v>0.27</v>
      </c>
      <c r="D37" s="163">
        <v>0</v>
      </c>
      <c r="E37" s="313">
        <f t="shared" si="4"/>
        <v>0.26089944783484431</v>
      </c>
      <c r="F37" s="346">
        <f t="shared" si="0"/>
        <v>0</v>
      </c>
      <c r="G37" s="370">
        <f t="shared" si="1"/>
        <v>1.0348814542946698</v>
      </c>
      <c r="H37" s="371">
        <f t="shared" si="2"/>
        <v>1</v>
      </c>
    </row>
    <row r="38" spans="1:8" ht="20.100000000000001" customHeight="1" x14ac:dyDescent="0.2">
      <c r="A38" s="515" t="s">
        <v>285</v>
      </c>
      <c r="B38" s="377">
        <v>0</v>
      </c>
      <c r="C38" s="312">
        <f t="shared" si="3"/>
        <v>0.27</v>
      </c>
      <c r="D38" s="163">
        <v>0</v>
      </c>
      <c r="E38" s="313">
        <f t="shared" si="4"/>
        <v>0.26089944783484431</v>
      </c>
      <c r="F38" s="346">
        <f t="shared" si="0"/>
        <v>0</v>
      </c>
      <c r="G38" s="370">
        <f t="shared" si="1"/>
        <v>1.0348814542946698</v>
      </c>
      <c r="H38" s="371">
        <f t="shared" si="2"/>
        <v>1</v>
      </c>
    </row>
    <row r="39" spans="1:8" ht="20.100000000000001" customHeight="1" x14ac:dyDescent="0.2">
      <c r="A39" s="515" t="s">
        <v>286</v>
      </c>
      <c r="B39" s="377">
        <v>0</v>
      </c>
      <c r="C39" s="312">
        <f t="shared" si="3"/>
        <v>0.27</v>
      </c>
      <c r="D39" s="163">
        <v>0</v>
      </c>
      <c r="E39" s="313">
        <f t="shared" si="4"/>
        <v>0.26089944783484431</v>
      </c>
      <c r="F39" s="346">
        <f t="shared" si="0"/>
        <v>0</v>
      </c>
      <c r="G39" s="370">
        <f t="shared" si="1"/>
        <v>1.0348814542946698</v>
      </c>
      <c r="H39" s="371">
        <f t="shared" si="2"/>
        <v>1</v>
      </c>
    </row>
    <row r="40" spans="1:8" ht="20.100000000000001" customHeight="1" x14ac:dyDescent="0.2">
      <c r="A40" s="515" t="s">
        <v>287</v>
      </c>
      <c r="B40" s="377">
        <v>0</v>
      </c>
      <c r="C40" s="312">
        <f t="shared" si="3"/>
        <v>0.27</v>
      </c>
      <c r="D40" s="163">
        <f>+ACT_11!F16</f>
        <v>9.1005521651557047E-3</v>
      </c>
      <c r="E40" s="313">
        <f t="shared" si="4"/>
        <v>0.27</v>
      </c>
      <c r="F40" s="346">
        <f t="shared" si="0"/>
        <v>0</v>
      </c>
      <c r="G40" s="370">
        <f t="shared" si="1"/>
        <v>1</v>
      </c>
      <c r="H40" s="371">
        <f t="shared" si="2"/>
        <v>1</v>
      </c>
    </row>
    <row r="41" spans="1:8" ht="81.75" customHeight="1" x14ac:dyDescent="0.2">
      <c r="A41" s="516" t="s">
        <v>288</v>
      </c>
      <c r="B41" s="602" t="s">
        <v>574</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409.5" customHeight="1" x14ac:dyDescent="0.2">
      <c r="A48" s="513" t="s">
        <v>290</v>
      </c>
      <c r="B48" s="604" t="s">
        <v>620</v>
      </c>
      <c r="C48" s="604"/>
      <c r="D48" s="604"/>
      <c r="E48" s="604"/>
      <c r="F48" s="604"/>
      <c r="G48" s="604"/>
      <c r="H48" s="604"/>
    </row>
    <row r="49" spans="1:8" ht="30" customHeight="1" x14ac:dyDescent="0.2">
      <c r="A49" s="513" t="s">
        <v>291</v>
      </c>
      <c r="B49" s="605" t="s">
        <v>471</v>
      </c>
      <c r="C49" s="605"/>
      <c r="D49" s="605"/>
      <c r="E49" s="605"/>
      <c r="F49" s="605"/>
      <c r="G49" s="605"/>
      <c r="H49" s="605"/>
    </row>
    <row r="50" spans="1:8" ht="30" customHeight="1" x14ac:dyDescent="0.2">
      <c r="A50" s="516" t="s">
        <v>292</v>
      </c>
      <c r="B50" s="606" t="s">
        <v>432</v>
      </c>
      <c r="C50" s="606"/>
      <c r="D50" s="606"/>
      <c r="E50" s="606"/>
      <c r="F50" s="606"/>
      <c r="G50" s="606"/>
      <c r="H50" s="606"/>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155"/>
      <c r="C53" s="609"/>
      <c r="D53" s="609"/>
      <c r="E53" s="609"/>
      <c r="F53" s="610"/>
      <c r="G53" s="610"/>
      <c r="H53" s="610"/>
    </row>
    <row r="54" spans="1:8" ht="30" customHeight="1" x14ac:dyDescent="0.2">
      <c r="A54" s="516" t="s">
        <v>298</v>
      </c>
      <c r="B54" s="611" t="s">
        <v>449</v>
      </c>
      <c r="C54" s="611"/>
      <c r="D54" s="612" t="s">
        <v>299</v>
      </c>
      <c r="E54" s="612"/>
      <c r="F54" s="611" t="s">
        <v>449</v>
      </c>
      <c r="G54" s="611"/>
      <c r="H54" s="611"/>
    </row>
    <row r="55" spans="1:8" ht="30" customHeight="1" x14ac:dyDescent="0.2">
      <c r="A55" s="516" t="s">
        <v>300</v>
      </c>
      <c r="B55" s="609" t="s">
        <v>566</v>
      </c>
      <c r="C55" s="609"/>
      <c r="D55" s="607" t="s">
        <v>301</v>
      </c>
      <c r="E55" s="607"/>
      <c r="F55" s="613" t="s">
        <v>450</v>
      </c>
      <c r="G55" s="613"/>
      <c r="H55" s="613"/>
    </row>
    <row r="56" spans="1:8" ht="30" customHeight="1" x14ac:dyDescent="0.2">
      <c r="A56" s="516" t="s">
        <v>302</v>
      </c>
      <c r="B56" s="609"/>
      <c r="C56" s="609"/>
      <c r="D56" s="583" t="s">
        <v>303</v>
      </c>
      <c r="E56" s="583"/>
      <c r="F56" s="609"/>
      <c r="G56" s="609"/>
      <c r="H56" s="609"/>
    </row>
    <row r="57" spans="1:8" ht="30" customHeight="1" x14ac:dyDescent="0.2">
      <c r="A57" s="516" t="s">
        <v>304</v>
      </c>
      <c r="B57" s="609"/>
      <c r="C57" s="609"/>
      <c r="D57" s="583"/>
      <c r="E57" s="583"/>
      <c r="F57" s="609"/>
      <c r="G57" s="609"/>
      <c r="H57" s="609"/>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count="6">
    <dataValidation type="list" allowBlank="1" showInputMessage="1" showErrorMessage="1" sqref="B9 H9">
      <formula1>#REF!</formula1>
    </dataValidation>
    <dataValidation type="list" allowBlank="1" showInputMessage="1" showErrorMessage="1" sqref="G15:H15">
      <formula1>#REF!</formula1>
    </dataValidation>
    <dataValidation type="list" allowBlank="1" showInputMessage="1" showErrorMessage="1" sqref="G14:H14">
      <formula1>#REF!</formula1>
    </dataValidation>
    <dataValidation type="list" allowBlank="1" showInputMessage="1" showErrorMessage="1" sqref="B11:E11">
      <formula1>#REF!</formula1>
    </dataValidation>
    <dataValidation type="list" allowBlank="1" showInputMessage="1" showErrorMessage="1" sqref="B26:D26">
      <formula1>#REF!</formula1>
    </dataValidation>
    <dataValidation type="list" allowBlank="1" showInputMessage="1" showErrorMessage="1" sqref="B12:H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P21"/>
  <sheetViews>
    <sheetView topLeftCell="A2" zoomScale="70" zoomScaleNormal="70" workbookViewId="0">
      <selection activeCell="E18" sqref="E18"/>
    </sheetView>
  </sheetViews>
  <sheetFormatPr baseColWidth="10" defaultColWidth="0" defaultRowHeight="15" zeroHeight="1" x14ac:dyDescent="0.25"/>
  <cols>
    <col min="1" max="1" width="21.85546875" style="161" customWidth="1"/>
    <col min="2" max="2" width="34.5703125" customWidth="1"/>
    <col min="3" max="3" width="16.28515625" customWidth="1"/>
    <col min="4" max="4" width="5.85546875" customWidth="1"/>
    <col min="5" max="5" width="47" customWidth="1"/>
    <col min="6" max="6" width="16.140625" style="178" customWidth="1"/>
    <col min="7" max="7" width="16.140625" customWidth="1"/>
    <col min="8" max="8" width="16.28515625" customWidth="1"/>
    <col min="9" max="9" width="15.7109375" customWidth="1"/>
    <col min="10" max="10" width="80.7109375" customWidth="1"/>
    <col min="11" max="106" width="11.5703125" hidden="1" customWidth="1"/>
    <col min="107" max="107" width="11.42578125" hidden="1" customWidth="1"/>
    <col min="108" max="196" width="11.5703125" hidden="1" customWidth="1"/>
    <col min="197" max="198" width="1.42578125" hidden="1" customWidth="1"/>
    <col min="199" max="16384" width="11.5703125" hidden="1"/>
  </cols>
  <sheetData>
    <row r="1" spans="1:12" hidden="1" x14ac:dyDescent="0.25">
      <c r="A1" s="294"/>
      <c r="B1" s="295"/>
      <c r="C1" s="295"/>
      <c r="D1" s="295"/>
      <c r="E1" s="295"/>
      <c r="F1" s="295"/>
      <c r="G1" s="295"/>
      <c r="H1" s="295"/>
      <c r="I1" s="295"/>
      <c r="J1" s="296"/>
    </row>
    <row r="2" spans="1:12" ht="30" customHeight="1" x14ac:dyDescent="0.25">
      <c r="A2" s="614"/>
      <c r="B2" s="615" t="s">
        <v>455</v>
      </c>
      <c r="C2" s="615"/>
      <c r="D2" s="615"/>
      <c r="E2" s="615"/>
      <c r="F2" s="615"/>
      <c r="G2" s="615"/>
      <c r="H2" s="615"/>
      <c r="I2" s="615"/>
      <c r="J2" s="615"/>
    </row>
    <row r="3" spans="1:12" ht="30" customHeight="1" x14ac:dyDescent="0.25">
      <c r="A3" s="614"/>
      <c r="B3" s="615" t="s">
        <v>139</v>
      </c>
      <c r="C3" s="615"/>
      <c r="D3" s="615"/>
      <c r="E3" s="615"/>
      <c r="F3" s="615"/>
      <c r="G3" s="615"/>
      <c r="H3" s="615"/>
      <c r="I3" s="615"/>
      <c r="J3" s="615"/>
    </row>
    <row r="4" spans="1:12" ht="30" customHeight="1" x14ac:dyDescent="0.25">
      <c r="A4" s="614"/>
      <c r="B4" s="615" t="s">
        <v>389</v>
      </c>
      <c r="C4" s="615"/>
      <c r="D4" s="615"/>
      <c r="E4" s="615"/>
      <c r="F4" s="615"/>
      <c r="G4" s="615"/>
      <c r="H4" s="615"/>
      <c r="I4" s="615"/>
      <c r="J4" s="615"/>
    </row>
    <row r="5" spans="1:12" ht="30" customHeight="1" x14ac:dyDescent="0.25">
      <c r="A5" s="614"/>
      <c r="B5" s="615" t="s">
        <v>452</v>
      </c>
      <c r="C5" s="615"/>
      <c r="D5" s="615"/>
      <c r="E5" s="615"/>
      <c r="F5" s="615"/>
      <c r="G5" s="616" t="s">
        <v>447</v>
      </c>
      <c r="H5" s="616"/>
      <c r="I5" s="616"/>
      <c r="J5" s="616"/>
    </row>
    <row r="6" spans="1:12" ht="30" customHeight="1" x14ac:dyDescent="0.25">
      <c r="A6" s="297"/>
      <c r="B6" s="298"/>
      <c r="C6" s="298"/>
      <c r="D6" s="298"/>
      <c r="E6" s="298"/>
      <c r="F6" s="298"/>
      <c r="G6" s="298"/>
      <c r="H6" s="298"/>
      <c r="I6" s="299"/>
      <c r="J6" s="296"/>
    </row>
    <row r="7" spans="1:12" ht="51" customHeight="1" x14ac:dyDescent="0.25">
      <c r="A7" s="301" t="s">
        <v>401</v>
      </c>
      <c r="B7" s="617" t="s">
        <v>320</v>
      </c>
      <c r="C7" s="617"/>
      <c r="D7" s="617"/>
      <c r="E7" s="300"/>
      <c r="F7" s="298"/>
      <c r="G7" s="298"/>
      <c r="H7" s="298"/>
      <c r="I7" s="299"/>
      <c r="J7" s="296"/>
    </row>
    <row r="8" spans="1:12" ht="30" customHeight="1" x14ac:dyDescent="0.25">
      <c r="A8" s="302" t="s">
        <v>0</v>
      </c>
      <c r="B8" s="617" t="s">
        <v>448</v>
      </c>
      <c r="C8" s="617"/>
      <c r="D8" s="617"/>
      <c r="E8" s="300"/>
      <c r="F8" s="298"/>
      <c r="G8" s="298"/>
      <c r="H8" s="298"/>
      <c r="I8" s="299"/>
      <c r="J8" s="295"/>
    </row>
    <row r="9" spans="1:12" ht="30" customHeight="1" x14ac:dyDescent="0.25">
      <c r="A9" s="302" t="s">
        <v>316</v>
      </c>
      <c r="B9" s="617" t="s">
        <v>442</v>
      </c>
      <c r="C9" s="617"/>
      <c r="D9" s="617"/>
      <c r="E9" s="242"/>
      <c r="F9" s="298"/>
      <c r="G9" s="298"/>
      <c r="H9" s="298"/>
      <c r="I9" s="299"/>
      <c r="J9" s="295"/>
    </row>
    <row r="10" spans="1:12" ht="30" customHeight="1" x14ac:dyDescent="0.25">
      <c r="A10" s="302" t="s">
        <v>194</v>
      </c>
      <c r="B10" s="617" t="s">
        <v>443</v>
      </c>
      <c r="C10" s="617"/>
      <c r="D10" s="617"/>
      <c r="E10" s="300"/>
      <c r="F10" s="298"/>
      <c r="G10" s="298"/>
      <c r="H10" s="298"/>
      <c r="I10" s="299"/>
      <c r="J10" s="295"/>
    </row>
    <row r="11" spans="1:12" ht="30" customHeight="1" x14ac:dyDescent="0.25">
      <c r="A11" s="302" t="s">
        <v>390</v>
      </c>
      <c r="B11" s="617" t="s">
        <v>391</v>
      </c>
      <c r="C11" s="617"/>
      <c r="D11" s="617"/>
      <c r="E11" s="300"/>
      <c r="F11" s="298"/>
      <c r="G11" s="298"/>
      <c r="H11" s="298"/>
      <c r="I11" s="299"/>
      <c r="J11" s="295"/>
    </row>
    <row r="12" spans="1:12" ht="30" customHeight="1" x14ac:dyDescent="0.25">
      <c r="A12" s="294"/>
      <c r="B12" s="295"/>
      <c r="C12" s="295"/>
      <c r="D12" s="295"/>
      <c r="E12" s="295"/>
      <c r="F12" s="295"/>
      <c r="G12" s="295"/>
      <c r="H12" s="295"/>
      <c r="I12" s="295"/>
      <c r="J12" s="295"/>
    </row>
    <row r="13" spans="1:12" s="202" customFormat="1" ht="30" customHeight="1" x14ac:dyDescent="0.25">
      <c r="A13" s="620" t="s">
        <v>453</v>
      </c>
      <c r="B13" s="621"/>
      <c r="C13" s="621"/>
      <c r="D13" s="621"/>
      <c r="E13" s="621"/>
      <c r="F13" s="621"/>
      <c r="G13" s="622"/>
      <c r="H13" s="618" t="s">
        <v>312</v>
      </c>
      <c r="I13" s="619"/>
      <c r="J13" s="619"/>
    </row>
    <row r="14" spans="1:12" s="162" customFormat="1" ht="30" customHeight="1" x14ac:dyDescent="0.25">
      <c r="A14" s="176" t="s">
        <v>317</v>
      </c>
      <c r="B14" s="176" t="s">
        <v>313</v>
      </c>
      <c r="C14" s="176" t="s">
        <v>372</v>
      </c>
      <c r="D14" s="176" t="s">
        <v>314</v>
      </c>
      <c r="E14" s="176" t="s">
        <v>315</v>
      </c>
      <c r="F14" s="176" t="s">
        <v>373</v>
      </c>
      <c r="G14" s="176" t="s">
        <v>374</v>
      </c>
      <c r="H14" s="175" t="s">
        <v>375</v>
      </c>
      <c r="I14" s="175" t="s">
        <v>376</v>
      </c>
      <c r="J14" s="175" t="s">
        <v>377</v>
      </c>
    </row>
    <row r="15" spans="1:12" s="231" customFormat="1" ht="50.1" customHeight="1" x14ac:dyDescent="0.25">
      <c r="A15" s="627">
        <v>1</v>
      </c>
      <c r="B15" s="627" t="s">
        <v>332</v>
      </c>
      <c r="C15" s="629">
        <v>0.2</v>
      </c>
      <c r="D15" s="227">
        <v>1</v>
      </c>
      <c r="E15" s="503" t="s">
        <v>487</v>
      </c>
      <c r="F15" s="335">
        <v>1.781620647397799E-2</v>
      </c>
      <c r="G15" s="303">
        <v>43600</v>
      </c>
      <c r="H15" s="335">
        <f>F15</f>
        <v>1.781620647397799E-2</v>
      </c>
      <c r="I15" s="303">
        <v>43615</v>
      </c>
      <c r="J15" s="317" t="s">
        <v>532</v>
      </c>
      <c r="K15" s="231">
        <f>+F15/$F$21</f>
        <v>6.5985949903622179E-2</v>
      </c>
      <c r="L15" s="231">
        <f>0.27*K15</f>
        <v>1.781620647397799E-2</v>
      </c>
    </row>
    <row r="16" spans="1:12" s="231" customFormat="1" ht="50.1" customHeight="1" x14ac:dyDescent="0.25">
      <c r="A16" s="628"/>
      <c r="B16" s="628"/>
      <c r="C16" s="630"/>
      <c r="D16" s="225">
        <v>2</v>
      </c>
      <c r="E16" s="226" t="s">
        <v>459</v>
      </c>
      <c r="F16" s="335">
        <v>9.1005521651557047E-3</v>
      </c>
      <c r="G16" s="303">
        <v>43830</v>
      </c>
      <c r="H16" s="335">
        <f>+F16</f>
        <v>9.1005521651557047E-3</v>
      </c>
      <c r="I16" s="303">
        <v>43516</v>
      </c>
      <c r="J16" s="317" t="s">
        <v>572</v>
      </c>
      <c r="K16" s="231">
        <f t="shared" ref="K16:K20" si="0">+F16/$F$21</f>
        <v>3.3705748759835938E-2</v>
      </c>
      <c r="L16" s="231">
        <f t="shared" ref="L16:L20" si="1">0.27*K16</f>
        <v>9.1005521651557047E-3</v>
      </c>
    </row>
    <row r="17" spans="1:12" s="231" customFormat="1" ht="50.1" customHeight="1" x14ac:dyDescent="0.25">
      <c r="A17" s="628"/>
      <c r="B17" s="628"/>
      <c r="C17" s="630"/>
      <c r="D17" s="225">
        <v>3</v>
      </c>
      <c r="E17" s="503" t="s">
        <v>484</v>
      </c>
      <c r="F17" s="335">
        <v>3.1178361329461481E-2</v>
      </c>
      <c r="G17" s="303">
        <v>43579</v>
      </c>
      <c r="H17" s="335">
        <f>+F17</f>
        <v>3.1178361329461481E-2</v>
      </c>
      <c r="I17" s="303">
        <v>43585</v>
      </c>
      <c r="J17" s="317" t="s">
        <v>533</v>
      </c>
      <c r="K17" s="231">
        <f t="shared" si="0"/>
        <v>0.1154754123313388</v>
      </c>
      <c r="L17" s="231">
        <f t="shared" si="1"/>
        <v>3.1178361329461481E-2</v>
      </c>
    </row>
    <row r="18" spans="1:12" s="231" customFormat="1" ht="50.1" customHeight="1" x14ac:dyDescent="0.25">
      <c r="A18" s="628"/>
      <c r="B18" s="628"/>
      <c r="C18" s="630"/>
      <c r="D18" s="227">
        <v>4</v>
      </c>
      <c r="E18" s="503" t="s">
        <v>530</v>
      </c>
      <c r="F18" s="335">
        <v>3.5767384209122476E-2</v>
      </c>
      <c r="G18" s="303">
        <v>43631</v>
      </c>
      <c r="H18" s="335">
        <f>+F18</f>
        <v>3.5767384209122476E-2</v>
      </c>
      <c r="I18" s="303">
        <v>43646</v>
      </c>
      <c r="J18" s="303" t="s">
        <v>534</v>
      </c>
      <c r="K18" s="231">
        <f t="shared" si="0"/>
        <v>0.13247179336712028</v>
      </c>
      <c r="L18" s="231">
        <f t="shared" si="1"/>
        <v>3.5767384209122476E-2</v>
      </c>
    </row>
    <row r="19" spans="1:12" s="231" customFormat="1" ht="50.1" customHeight="1" x14ac:dyDescent="0.25">
      <c r="A19" s="628"/>
      <c r="B19" s="628"/>
      <c r="C19" s="630"/>
      <c r="D19" s="225">
        <v>5</v>
      </c>
      <c r="E19" s="226" t="s">
        <v>485</v>
      </c>
      <c r="F19" s="335">
        <v>0.17276321429311989</v>
      </c>
      <c r="G19" s="303">
        <v>43524</v>
      </c>
      <c r="H19" s="335">
        <f>F19</f>
        <v>0.17276321429311989</v>
      </c>
      <c r="I19" s="303">
        <v>43539</v>
      </c>
      <c r="J19" s="378" t="s">
        <v>573</v>
      </c>
      <c r="K19" s="231">
        <f t="shared" si="0"/>
        <v>0.63986375664118478</v>
      </c>
      <c r="L19" s="231">
        <f t="shared" si="1"/>
        <v>0.17276321429311989</v>
      </c>
    </row>
    <row r="20" spans="1:12" s="231" customFormat="1" ht="50.1" customHeight="1" x14ac:dyDescent="0.25">
      <c r="A20" s="628"/>
      <c r="B20" s="628"/>
      <c r="C20" s="630"/>
      <c r="D20" s="225">
        <v>6</v>
      </c>
      <c r="E20" s="503" t="s">
        <v>486</v>
      </c>
      <c r="F20" s="335">
        <v>3.3742815291624979E-3</v>
      </c>
      <c r="G20" s="303">
        <v>43533</v>
      </c>
      <c r="H20" s="335">
        <f>+F20</f>
        <v>3.3742815291624979E-3</v>
      </c>
      <c r="I20" s="303">
        <v>43539</v>
      </c>
      <c r="J20" s="318" t="s">
        <v>539</v>
      </c>
      <c r="K20" s="231">
        <f t="shared" si="0"/>
        <v>1.2497338996898139E-2</v>
      </c>
      <c r="L20" s="231">
        <f t="shared" si="1"/>
        <v>3.3742815291624979E-3</v>
      </c>
    </row>
    <row r="21" spans="1:12" s="168" customFormat="1" ht="30" customHeight="1" x14ac:dyDescent="0.25">
      <c r="A21" s="623" t="s">
        <v>378</v>
      </c>
      <c r="B21" s="624"/>
      <c r="C21" s="360">
        <f>SUM(C15:C20)</f>
        <v>0.2</v>
      </c>
      <c r="D21" s="625" t="s">
        <v>119</v>
      </c>
      <c r="E21" s="626"/>
      <c r="F21" s="386">
        <f>SUBTOTAL(9,F15:F20)</f>
        <v>0.27</v>
      </c>
      <c r="G21" s="204"/>
      <c r="H21" s="386">
        <f>SUBTOTAL(9,H15:H20)</f>
        <v>0.27</v>
      </c>
      <c r="I21" s="177"/>
      <c r="J21" s="177"/>
    </row>
  </sheetData>
  <sheetProtection autoFilter="0" pivotTables="0"/>
  <autoFilter ref="A14:J20"/>
  <mergeCells count="18">
    <mergeCell ref="H13:J13"/>
    <mergeCell ref="A13:G13"/>
    <mergeCell ref="A21:B21"/>
    <mergeCell ref="D21:E21"/>
    <mergeCell ref="A15:A20"/>
    <mergeCell ref="B15:B20"/>
    <mergeCell ref="C15:C20"/>
    <mergeCell ref="B7:D7"/>
    <mergeCell ref="B8:D8"/>
    <mergeCell ref="B9:D9"/>
    <mergeCell ref="B10:D10"/>
    <mergeCell ref="B11:D11"/>
    <mergeCell ref="A2:A5"/>
    <mergeCell ref="B5:F5"/>
    <mergeCell ref="B2:J2"/>
    <mergeCell ref="B3:J3"/>
    <mergeCell ref="B4:J4"/>
    <mergeCell ref="G5:J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H57"/>
  <sheetViews>
    <sheetView view="pageLayout" topLeftCell="A23" zoomScale="70" zoomScaleNormal="70" zoomScalePageLayoutView="70" workbookViewId="0">
      <selection activeCell="G29" sqref="G29"/>
    </sheetView>
  </sheetViews>
  <sheetFormatPr baseColWidth="10" defaultColWidth="11.42578125" defaultRowHeight="12.75" x14ac:dyDescent="0.2"/>
  <cols>
    <col min="1" max="1" width="25.7109375" style="310" customWidth="1"/>
    <col min="2" max="5" width="20.7109375" style="304" customWidth="1"/>
    <col min="6" max="6" width="20.7109375" style="311" customWidth="1"/>
    <col min="7" max="8" width="20.7109375" style="304" customWidth="1"/>
    <col min="9" max="16384" width="11.42578125" style="304"/>
  </cols>
  <sheetData>
    <row r="1" spans="1:8" ht="30" customHeight="1" x14ac:dyDescent="0.2">
      <c r="A1" s="577"/>
      <c r="B1" s="579" t="s">
        <v>460</v>
      </c>
      <c r="C1" s="579"/>
      <c r="D1" s="579"/>
      <c r="E1" s="579"/>
      <c r="F1" s="579"/>
      <c r="G1" s="579"/>
      <c r="H1" s="579"/>
    </row>
    <row r="2" spans="1:8" ht="30" customHeight="1" x14ac:dyDescent="0.2">
      <c r="A2" s="577"/>
      <c r="B2" s="578" t="s">
        <v>139</v>
      </c>
      <c r="C2" s="578"/>
      <c r="D2" s="578"/>
      <c r="E2" s="578"/>
      <c r="F2" s="578"/>
      <c r="G2" s="578"/>
      <c r="H2" s="578"/>
    </row>
    <row r="3" spans="1:8" ht="30" customHeight="1" x14ac:dyDescent="0.2">
      <c r="A3" s="577"/>
      <c r="B3" s="578" t="s">
        <v>222</v>
      </c>
      <c r="C3" s="578"/>
      <c r="D3" s="578"/>
      <c r="E3" s="578"/>
      <c r="F3" s="578"/>
      <c r="G3" s="578"/>
      <c r="H3" s="578"/>
    </row>
    <row r="4" spans="1:8" ht="30" customHeight="1" x14ac:dyDescent="0.2">
      <c r="A4" s="577"/>
      <c r="B4" s="578" t="s">
        <v>223</v>
      </c>
      <c r="C4" s="578"/>
      <c r="D4" s="578"/>
      <c r="E4" s="578"/>
      <c r="F4" s="576" t="s">
        <v>447</v>
      </c>
      <c r="G4" s="576"/>
      <c r="H4" s="576"/>
    </row>
    <row r="5" spans="1:8" ht="30" customHeight="1" x14ac:dyDescent="0.2">
      <c r="A5" s="580" t="s">
        <v>224</v>
      </c>
      <c r="B5" s="580"/>
      <c r="C5" s="580"/>
      <c r="D5" s="580"/>
      <c r="E5" s="580"/>
      <c r="F5" s="580"/>
      <c r="G5" s="580"/>
      <c r="H5" s="580"/>
    </row>
    <row r="6" spans="1:8" ht="30" customHeight="1" x14ac:dyDescent="0.2">
      <c r="A6" s="581" t="s">
        <v>225</v>
      </c>
      <c r="B6" s="581"/>
      <c r="C6" s="581"/>
      <c r="D6" s="581"/>
      <c r="E6" s="581"/>
      <c r="F6" s="581"/>
      <c r="G6" s="581"/>
      <c r="H6" s="581"/>
    </row>
    <row r="7" spans="1:8" ht="30" customHeight="1" x14ac:dyDescent="0.2">
      <c r="A7" s="582" t="s">
        <v>226</v>
      </c>
      <c r="B7" s="582"/>
      <c r="C7" s="582"/>
      <c r="D7" s="582"/>
      <c r="E7" s="582"/>
      <c r="F7" s="582"/>
      <c r="G7" s="582"/>
      <c r="H7" s="582"/>
    </row>
    <row r="8" spans="1:8" ht="30" customHeight="1" x14ac:dyDescent="0.2">
      <c r="A8" s="513" t="s">
        <v>438</v>
      </c>
      <c r="B8" s="514">
        <v>12</v>
      </c>
      <c r="C8" s="583" t="s">
        <v>439</v>
      </c>
      <c r="D8" s="583"/>
      <c r="E8" s="585" t="s">
        <v>468</v>
      </c>
      <c r="F8" s="585"/>
      <c r="G8" s="585"/>
      <c r="H8" s="585"/>
    </row>
    <row r="9" spans="1:8" ht="30" customHeight="1" x14ac:dyDescent="0.2">
      <c r="A9" s="513" t="s">
        <v>227</v>
      </c>
      <c r="B9" s="514" t="s">
        <v>237</v>
      </c>
      <c r="C9" s="583" t="s">
        <v>228</v>
      </c>
      <c r="D9" s="583"/>
      <c r="E9" s="584" t="s">
        <v>448</v>
      </c>
      <c r="F9" s="584"/>
      <c r="G9" s="305" t="s">
        <v>229</v>
      </c>
      <c r="H9" s="306" t="s">
        <v>240</v>
      </c>
    </row>
    <row r="10" spans="1:8" ht="30" customHeight="1" x14ac:dyDescent="0.2">
      <c r="A10" s="513" t="s">
        <v>230</v>
      </c>
      <c r="B10" s="586" t="s">
        <v>322</v>
      </c>
      <c r="C10" s="586"/>
      <c r="D10" s="586"/>
      <c r="E10" s="586"/>
      <c r="F10" s="305" t="s">
        <v>231</v>
      </c>
      <c r="G10" s="587">
        <v>967</v>
      </c>
      <c r="H10" s="587"/>
    </row>
    <row r="11" spans="1:8" ht="30" customHeight="1" x14ac:dyDescent="0.2">
      <c r="A11" s="513" t="s">
        <v>233</v>
      </c>
      <c r="B11" s="588" t="s">
        <v>464</v>
      </c>
      <c r="C11" s="588"/>
      <c r="D11" s="588"/>
      <c r="E11" s="588"/>
      <c r="F11" s="305" t="s">
        <v>234</v>
      </c>
      <c r="G11" s="589" t="s">
        <v>463</v>
      </c>
      <c r="H11" s="589"/>
    </row>
    <row r="12" spans="1:8" ht="30" customHeight="1" x14ac:dyDescent="0.2">
      <c r="A12" s="513" t="s">
        <v>235</v>
      </c>
      <c r="B12" s="590" t="s">
        <v>256</v>
      </c>
      <c r="C12" s="590"/>
      <c r="D12" s="590"/>
      <c r="E12" s="590"/>
      <c r="F12" s="590"/>
      <c r="G12" s="590"/>
      <c r="H12" s="590"/>
    </row>
    <row r="13" spans="1:8" ht="30" customHeight="1" x14ac:dyDescent="0.2">
      <c r="A13" s="513" t="s">
        <v>236</v>
      </c>
      <c r="B13" s="591" t="s">
        <v>323</v>
      </c>
      <c r="C13" s="591"/>
      <c r="D13" s="591"/>
      <c r="E13" s="591"/>
      <c r="F13" s="591"/>
      <c r="G13" s="591"/>
      <c r="H13" s="591"/>
    </row>
    <row r="14" spans="1:8" ht="30" customHeight="1" x14ac:dyDescent="0.2">
      <c r="A14" s="513" t="s">
        <v>238</v>
      </c>
      <c r="B14" s="584" t="s">
        <v>333</v>
      </c>
      <c r="C14" s="584"/>
      <c r="D14" s="584"/>
      <c r="E14" s="584"/>
      <c r="F14" s="305" t="s">
        <v>239</v>
      </c>
      <c r="G14" s="592" t="s">
        <v>251</v>
      </c>
      <c r="H14" s="592"/>
    </row>
    <row r="15" spans="1:8" ht="30" customHeight="1" x14ac:dyDescent="0.2">
      <c r="A15" s="513" t="s">
        <v>241</v>
      </c>
      <c r="B15" s="631" t="s">
        <v>444</v>
      </c>
      <c r="C15" s="631"/>
      <c r="D15" s="631"/>
      <c r="E15" s="631"/>
      <c r="F15" s="305" t="s">
        <v>242</v>
      </c>
      <c r="G15" s="592" t="s">
        <v>232</v>
      </c>
      <c r="H15" s="592"/>
    </row>
    <row r="16" spans="1:8" ht="30" customHeight="1" x14ac:dyDescent="0.2">
      <c r="A16" s="513" t="s">
        <v>243</v>
      </c>
      <c r="B16" s="585" t="s">
        <v>334</v>
      </c>
      <c r="C16" s="585"/>
      <c r="D16" s="585"/>
      <c r="E16" s="585"/>
      <c r="F16" s="585"/>
      <c r="G16" s="585"/>
      <c r="H16" s="585"/>
    </row>
    <row r="17" spans="1:8" ht="30" customHeight="1" x14ac:dyDescent="0.2">
      <c r="A17" s="513" t="s">
        <v>246</v>
      </c>
      <c r="B17" s="584" t="s">
        <v>335</v>
      </c>
      <c r="C17" s="584"/>
      <c r="D17" s="584"/>
      <c r="E17" s="584"/>
      <c r="F17" s="584"/>
      <c r="G17" s="584"/>
      <c r="H17" s="584"/>
    </row>
    <row r="18" spans="1:8" ht="30" customHeight="1" x14ac:dyDescent="0.2">
      <c r="A18" s="513" t="s">
        <v>248</v>
      </c>
      <c r="B18" s="590" t="s">
        <v>306</v>
      </c>
      <c r="C18" s="590"/>
      <c r="D18" s="590"/>
      <c r="E18" s="590"/>
      <c r="F18" s="590"/>
      <c r="G18" s="590"/>
      <c r="H18" s="590"/>
    </row>
    <row r="19" spans="1:8" ht="30" customHeight="1" x14ac:dyDescent="0.2">
      <c r="A19" s="513" t="s">
        <v>250</v>
      </c>
      <c r="B19" s="594" t="s">
        <v>307</v>
      </c>
      <c r="C19" s="594"/>
      <c r="D19" s="594"/>
      <c r="E19" s="594"/>
      <c r="F19" s="594"/>
      <c r="G19" s="594"/>
      <c r="H19" s="594"/>
    </row>
    <row r="20" spans="1:8" ht="30" customHeight="1" x14ac:dyDescent="0.2">
      <c r="A20" s="583" t="s">
        <v>253</v>
      </c>
      <c r="B20" s="595" t="s">
        <v>254</v>
      </c>
      <c r="C20" s="595"/>
      <c r="D20" s="595"/>
      <c r="E20" s="596" t="s">
        <v>255</v>
      </c>
      <c r="F20" s="596"/>
      <c r="G20" s="596"/>
      <c r="H20" s="596"/>
    </row>
    <row r="21" spans="1:8" ht="30" customHeight="1" x14ac:dyDescent="0.2">
      <c r="A21" s="583"/>
      <c r="B21" s="590" t="s">
        <v>308</v>
      </c>
      <c r="C21" s="590"/>
      <c r="D21" s="590"/>
      <c r="E21" s="590" t="s">
        <v>309</v>
      </c>
      <c r="F21" s="590"/>
      <c r="G21" s="590"/>
      <c r="H21" s="590"/>
    </row>
    <row r="22" spans="1:8" ht="30" customHeight="1" x14ac:dyDescent="0.2">
      <c r="A22" s="513" t="s">
        <v>257</v>
      </c>
      <c r="B22" s="591" t="s">
        <v>307</v>
      </c>
      <c r="C22" s="591"/>
      <c r="D22" s="591"/>
      <c r="E22" s="591" t="s">
        <v>307</v>
      </c>
      <c r="F22" s="591"/>
      <c r="G22" s="591"/>
      <c r="H22" s="591"/>
    </row>
    <row r="23" spans="1:8" ht="30" customHeight="1" x14ac:dyDescent="0.2">
      <c r="A23" s="513" t="s">
        <v>259</v>
      </c>
      <c r="B23" s="590" t="s">
        <v>311</v>
      </c>
      <c r="C23" s="590"/>
      <c r="D23" s="590"/>
      <c r="E23" s="590" t="s">
        <v>310</v>
      </c>
      <c r="F23" s="590"/>
      <c r="G23" s="590"/>
      <c r="H23" s="590"/>
    </row>
    <row r="24" spans="1:8" ht="30" customHeight="1" x14ac:dyDescent="0.2">
      <c r="A24" s="513" t="s">
        <v>261</v>
      </c>
      <c r="B24" s="632">
        <v>43466</v>
      </c>
      <c r="C24" s="584"/>
      <c r="D24" s="584"/>
      <c r="E24" s="305" t="s">
        <v>262</v>
      </c>
      <c r="F24" s="633">
        <f>+'Sección 2. Metas - Presupuesto'!H16</f>
        <v>0.3</v>
      </c>
      <c r="G24" s="633"/>
      <c r="H24" s="633"/>
    </row>
    <row r="25" spans="1:8" ht="30" customHeight="1" x14ac:dyDescent="0.2">
      <c r="A25" s="513" t="s">
        <v>263</v>
      </c>
      <c r="B25" s="632">
        <v>43830</v>
      </c>
      <c r="C25" s="584"/>
      <c r="D25" s="584"/>
      <c r="E25" s="305" t="s">
        <v>264</v>
      </c>
      <c r="F25" s="634">
        <f>+'Sección 2. Metas - Presupuesto'!I16</f>
        <v>0.34</v>
      </c>
      <c r="G25" s="634"/>
      <c r="H25" s="634"/>
    </row>
    <row r="26" spans="1:8" ht="30" customHeight="1" x14ac:dyDescent="0.2">
      <c r="A26" s="513" t="s">
        <v>265</v>
      </c>
      <c r="B26" s="592" t="s">
        <v>244</v>
      </c>
      <c r="C26" s="592"/>
      <c r="D26" s="592"/>
      <c r="E26" s="307" t="s">
        <v>266</v>
      </c>
      <c r="F26" s="635" t="s">
        <v>155</v>
      </c>
      <c r="G26" s="635"/>
      <c r="H26" s="635"/>
    </row>
    <row r="27" spans="1:8" ht="30" customHeight="1" x14ac:dyDescent="0.2">
      <c r="A27" s="582" t="s">
        <v>267</v>
      </c>
      <c r="B27" s="582"/>
      <c r="C27" s="582"/>
      <c r="D27" s="582"/>
      <c r="E27" s="582"/>
      <c r="F27" s="582"/>
      <c r="G27" s="582"/>
      <c r="H27" s="582"/>
    </row>
    <row r="28" spans="1:8" ht="30" customHeight="1" x14ac:dyDescent="0.2">
      <c r="A28" s="517" t="s">
        <v>268</v>
      </c>
      <c r="B28" s="517" t="s">
        <v>269</v>
      </c>
      <c r="C28" s="517" t="s">
        <v>270</v>
      </c>
      <c r="D28" s="517" t="s">
        <v>271</v>
      </c>
      <c r="E28" s="517" t="s">
        <v>272</v>
      </c>
      <c r="F28" s="308" t="s">
        <v>273</v>
      </c>
      <c r="G28" s="308" t="s">
        <v>274</v>
      </c>
      <c r="H28" s="517" t="s">
        <v>275</v>
      </c>
    </row>
    <row r="29" spans="1:8" ht="20.100000000000001" customHeight="1" x14ac:dyDescent="0.2">
      <c r="A29" s="515" t="s">
        <v>276</v>
      </c>
      <c r="B29" s="163">
        <v>0</v>
      </c>
      <c r="C29" s="312">
        <f>+B29</f>
        <v>0</v>
      </c>
      <c r="D29" s="163">
        <v>0</v>
      </c>
      <c r="E29" s="313">
        <f>+D29</f>
        <v>0</v>
      </c>
      <c r="F29" s="314">
        <f>IFERROR(+B29/D29,B29)</f>
        <v>0</v>
      </c>
      <c r="G29" s="315">
        <f>IFERROR(+C29/E29,)</f>
        <v>0</v>
      </c>
      <c r="H29" s="316">
        <f>+C29/$F$25</f>
        <v>0</v>
      </c>
    </row>
    <row r="30" spans="1:8" ht="20.100000000000001" customHeight="1" x14ac:dyDescent="0.2">
      <c r="A30" s="515" t="s">
        <v>277</v>
      </c>
      <c r="B30" s="163">
        <v>0</v>
      </c>
      <c r="C30" s="312">
        <f>+B30+C29</f>
        <v>0</v>
      </c>
      <c r="D30" s="163">
        <v>0</v>
      </c>
      <c r="E30" s="313">
        <f>+D30+E29</f>
        <v>0</v>
      </c>
      <c r="F30" s="314">
        <f t="shared" ref="F30:F40" si="0">IFERROR(+B30/D30,B30)</f>
        <v>0</v>
      </c>
      <c r="G30" s="315">
        <f t="shared" ref="G30:G40" si="1">IFERROR(+C30/E30,)</f>
        <v>0</v>
      </c>
      <c r="H30" s="316">
        <f t="shared" ref="H30:H40" si="2">+C30/$F$25</f>
        <v>0</v>
      </c>
    </row>
    <row r="31" spans="1:8" ht="20.100000000000001" customHeight="1" x14ac:dyDescent="0.2">
      <c r="A31" s="515" t="s">
        <v>278</v>
      </c>
      <c r="B31" s="163">
        <f>+ACT_12!H14</f>
        <v>5.6666666666666698E-2</v>
      </c>
      <c r="C31" s="312">
        <f t="shared" ref="C31:C39" si="3">+B31+C30</f>
        <v>5.6666666666666698E-2</v>
      </c>
      <c r="D31" s="163">
        <f>+ACT_12!F14</f>
        <v>5.6666666666666698E-2</v>
      </c>
      <c r="E31" s="313">
        <f t="shared" ref="E31:E40" si="4">+D31+E30</f>
        <v>5.6666666666666698E-2</v>
      </c>
      <c r="F31" s="314">
        <f t="shared" si="0"/>
        <v>1</v>
      </c>
      <c r="G31" s="315">
        <f t="shared" si="1"/>
        <v>1</v>
      </c>
      <c r="H31" s="316">
        <f t="shared" si="2"/>
        <v>0.16666666666666674</v>
      </c>
    </row>
    <row r="32" spans="1:8" ht="20.100000000000001" customHeight="1" x14ac:dyDescent="0.2">
      <c r="A32" s="515" t="s">
        <v>279</v>
      </c>
      <c r="B32" s="163">
        <v>0</v>
      </c>
      <c r="C32" s="312">
        <f t="shared" si="3"/>
        <v>5.6666666666666698E-2</v>
      </c>
      <c r="D32" s="163">
        <v>0</v>
      </c>
      <c r="E32" s="313">
        <f t="shared" si="4"/>
        <v>5.6666666666666698E-2</v>
      </c>
      <c r="F32" s="314">
        <f t="shared" si="0"/>
        <v>0</v>
      </c>
      <c r="G32" s="315">
        <f t="shared" si="1"/>
        <v>1</v>
      </c>
      <c r="H32" s="316">
        <f t="shared" si="2"/>
        <v>0.16666666666666674</v>
      </c>
    </row>
    <row r="33" spans="1:8" ht="20.100000000000001" customHeight="1" x14ac:dyDescent="0.2">
      <c r="A33" s="515" t="s">
        <v>280</v>
      </c>
      <c r="B33" s="163">
        <v>0</v>
      </c>
      <c r="C33" s="312">
        <f t="shared" si="3"/>
        <v>5.6666666666666698E-2</v>
      </c>
      <c r="D33" s="163">
        <v>0</v>
      </c>
      <c r="E33" s="313">
        <f t="shared" si="4"/>
        <v>5.6666666666666698E-2</v>
      </c>
      <c r="F33" s="314">
        <f t="shared" si="0"/>
        <v>0</v>
      </c>
      <c r="G33" s="315">
        <f t="shared" si="1"/>
        <v>1</v>
      </c>
      <c r="H33" s="316">
        <f t="shared" si="2"/>
        <v>0.16666666666666674</v>
      </c>
    </row>
    <row r="34" spans="1:8" ht="20.100000000000001" customHeight="1" x14ac:dyDescent="0.2">
      <c r="A34" s="515" t="s">
        <v>281</v>
      </c>
      <c r="B34" s="163">
        <v>0</v>
      </c>
      <c r="C34" s="312">
        <f t="shared" si="3"/>
        <v>5.6666666666666698E-2</v>
      </c>
      <c r="D34" s="163">
        <v>0</v>
      </c>
      <c r="E34" s="313">
        <f t="shared" si="4"/>
        <v>5.6666666666666698E-2</v>
      </c>
      <c r="F34" s="314">
        <f t="shared" si="0"/>
        <v>0</v>
      </c>
      <c r="G34" s="315">
        <f t="shared" si="1"/>
        <v>1</v>
      </c>
      <c r="H34" s="316">
        <f t="shared" si="2"/>
        <v>0.16666666666666674</v>
      </c>
    </row>
    <row r="35" spans="1:8" ht="20.100000000000001" customHeight="1" x14ac:dyDescent="0.2">
      <c r="A35" s="515" t="s">
        <v>282</v>
      </c>
      <c r="B35" s="163">
        <v>0</v>
      </c>
      <c r="C35" s="312">
        <f t="shared" si="3"/>
        <v>5.6666666666666698E-2</v>
      </c>
      <c r="D35" s="163">
        <v>0</v>
      </c>
      <c r="E35" s="313">
        <f t="shared" si="4"/>
        <v>5.6666666666666698E-2</v>
      </c>
      <c r="F35" s="314">
        <f t="shared" si="0"/>
        <v>0</v>
      </c>
      <c r="G35" s="315">
        <f t="shared" si="1"/>
        <v>1</v>
      </c>
      <c r="H35" s="316">
        <f t="shared" si="2"/>
        <v>0.16666666666666674</v>
      </c>
    </row>
    <row r="36" spans="1:8" ht="20.100000000000001" customHeight="1" x14ac:dyDescent="0.2">
      <c r="A36" s="515" t="s">
        <v>283</v>
      </c>
      <c r="B36" s="163">
        <v>0</v>
      </c>
      <c r="C36" s="312">
        <f t="shared" si="3"/>
        <v>5.6666666666666698E-2</v>
      </c>
      <c r="D36" s="163">
        <v>0</v>
      </c>
      <c r="E36" s="313">
        <f>+D36+E35</f>
        <v>5.6666666666666698E-2</v>
      </c>
      <c r="F36" s="314">
        <f t="shared" si="0"/>
        <v>0</v>
      </c>
      <c r="G36" s="315">
        <f t="shared" si="1"/>
        <v>1</v>
      </c>
      <c r="H36" s="316">
        <f t="shared" si="2"/>
        <v>0.16666666666666674</v>
      </c>
    </row>
    <row r="37" spans="1:8" ht="20.100000000000001" customHeight="1" x14ac:dyDescent="0.2">
      <c r="A37" s="515" t="s">
        <v>284</v>
      </c>
      <c r="B37" s="163">
        <v>0</v>
      </c>
      <c r="C37" s="312">
        <f t="shared" si="3"/>
        <v>5.6666666666666698E-2</v>
      </c>
      <c r="D37" s="163">
        <f>+ACT_12!F15</f>
        <v>0.21529999999999999</v>
      </c>
      <c r="E37" s="313">
        <f>+D37+E36</f>
        <v>0.27196666666666669</v>
      </c>
      <c r="F37" s="314">
        <f t="shared" si="0"/>
        <v>0</v>
      </c>
      <c r="G37" s="315">
        <f t="shared" si="1"/>
        <v>0.20835886750827318</v>
      </c>
      <c r="H37" s="316">
        <f t="shared" si="2"/>
        <v>0.16666666666666674</v>
      </c>
    </row>
    <row r="38" spans="1:8" ht="20.100000000000001" customHeight="1" x14ac:dyDescent="0.2">
      <c r="A38" s="515" t="s">
        <v>285</v>
      </c>
      <c r="B38" s="163">
        <v>0</v>
      </c>
      <c r="C38" s="312">
        <f t="shared" si="3"/>
        <v>5.6666666666666698E-2</v>
      </c>
      <c r="D38" s="163">
        <v>0</v>
      </c>
      <c r="E38" s="313">
        <f t="shared" si="4"/>
        <v>0.27196666666666669</v>
      </c>
      <c r="F38" s="314">
        <f t="shared" si="0"/>
        <v>0</v>
      </c>
      <c r="G38" s="315">
        <f t="shared" si="1"/>
        <v>0.20835886750827318</v>
      </c>
      <c r="H38" s="316">
        <f t="shared" si="2"/>
        <v>0.16666666666666674</v>
      </c>
    </row>
    <row r="39" spans="1:8" ht="20.100000000000001" customHeight="1" x14ac:dyDescent="0.2">
      <c r="A39" s="515" t="s">
        <v>286</v>
      </c>
      <c r="B39" s="163">
        <v>0</v>
      </c>
      <c r="C39" s="312">
        <f t="shared" si="3"/>
        <v>5.6666666666666698E-2</v>
      </c>
      <c r="D39" s="163">
        <f>+ACT_12!F16</f>
        <v>6.8000000000000005E-2</v>
      </c>
      <c r="E39" s="313">
        <f t="shared" si="4"/>
        <v>0.33996666666666669</v>
      </c>
      <c r="F39" s="314">
        <f t="shared" si="0"/>
        <v>0</v>
      </c>
      <c r="G39" s="315">
        <f t="shared" si="1"/>
        <v>0.16668300813805284</v>
      </c>
      <c r="H39" s="316">
        <f t="shared" si="2"/>
        <v>0.16666666666666674</v>
      </c>
    </row>
    <row r="40" spans="1:8" ht="20.100000000000001" customHeight="1" x14ac:dyDescent="0.2">
      <c r="A40" s="515" t="s">
        <v>287</v>
      </c>
      <c r="B40" s="163">
        <v>0.2833</v>
      </c>
      <c r="C40" s="312">
        <f>+B40+C39</f>
        <v>0.33996666666666669</v>
      </c>
      <c r="D40" s="163">
        <v>0</v>
      </c>
      <c r="E40" s="313">
        <f t="shared" si="4"/>
        <v>0.33996666666666669</v>
      </c>
      <c r="F40" s="314">
        <f t="shared" si="0"/>
        <v>0.2833</v>
      </c>
      <c r="G40" s="315">
        <f t="shared" si="1"/>
        <v>1</v>
      </c>
      <c r="H40" s="316">
        <f t="shared" si="2"/>
        <v>0.9999019607843137</v>
      </c>
    </row>
    <row r="41" spans="1:8" ht="46.5" customHeight="1" x14ac:dyDescent="0.2">
      <c r="A41" s="516" t="s">
        <v>288</v>
      </c>
      <c r="B41" s="602" t="s">
        <v>622</v>
      </c>
      <c r="C41" s="602"/>
      <c r="D41" s="602"/>
      <c r="E41" s="602"/>
      <c r="F41" s="602"/>
      <c r="G41" s="602"/>
      <c r="H41" s="602"/>
    </row>
    <row r="42" spans="1:8" ht="30" customHeight="1" x14ac:dyDescent="0.2">
      <c r="A42" s="582" t="s">
        <v>289</v>
      </c>
      <c r="B42" s="582"/>
      <c r="C42" s="582"/>
      <c r="D42" s="582"/>
      <c r="E42" s="582"/>
      <c r="F42" s="582"/>
      <c r="G42" s="582"/>
      <c r="H42" s="582"/>
    </row>
    <row r="43" spans="1:8" ht="45" customHeight="1" x14ac:dyDescent="0.2">
      <c r="A43" s="603"/>
      <c r="B43" s="603"/>
      <c r="C43" s="603"/>
      <c r="D43" s="603"/>
      <c r="E43" s="603"/>
      <c r="F43" s="603"/>
      <c r="G43" s="603"/>
      <c r="H43" s="603"/>
    </row>
    <row r="44" spans="1:8" ht="45" customHeight="1" x14ac:dyDescent="0.2">
      <c r="A44" s="603"/>
      <c r="B44" s="603"/>
      <c r="C44" s="603"/>
      <c r="D44" s="603"/>
      <c r="E44" s="603"/>
      <c r="F44" s="603"/>
      <c r="G44" s="603"/>
      <c r="H44" s="603"/>
    </row>
    <row r="45" spans="1:8" ht="45" customHeight="1" x14ac:dyDescent="0.2">
      <c r="A45" s="603"/>
      <c r="B45" s="603"/>
      <c r="C45" s="603"/>
      <c r="D45" s="603"/>
      <c r="E45" s="603"/>
      <c r="F45" s="603"/>
      <c r="G45" s="603"/>
      <c r="H45" s="603"/>
    </row>
    <row r="46" spans="1:8" ht="45" customHeight="1" x14ac:dyDescent="0.2">
      <c r="A46" s="603"/>
      <c r="B46" s="603"/>
      <c r="C46" s="603"/>
      <c r="D46" s="603"/>
      <c r="E46" s="603"/>
      <c r="F46" s="603"/>
      <c r="G46" s="603"/>
      <c r="H46" s="603"/>
    </row>
    <row r="47" spans="1:8" ht="45" customHeight="1" x14ac:dyDescent="0.2">
      <c r="A47" s="603"/>
      <c r="B47" s="603"/>
      <c r="C47" s="603"/>
      <c r="D47" s="603"/>
      <c r="E47" s="603"/>
      <c r="F47" s="603"/>
      <c r="G47" s="603"/>
      <c r="H47" s="603"/>
    </row>
    <row r="48" spans="1:8" ht="67.5" customHeight="1" x14ac:dyDescent="0.2">
      <c r="A48" s="513" t="s">
        <v>290</v>
      </c>
      <c r="B48" s="636" t="s">
        <v>621</v>
      </c>
      <c r="C48" s="605"/>
      <c r="D48" s="605"/>
      <c r="E48" s="605"/>
      <c r="F48" s="605"/>
      <c r="G48" s="605"/>
      <c r="H48" s="605"/>
    </row>
    <row r="49" spans="1:8" ht="30" customHeight="1" x14ac:dyDescent="0.2">
      <c r="A49" s="513" t="s">
        <v>291</v>
      </c>
      <c r="B49" s="605" t="s">
        <v>471</v>
      </c>
      <c r="C49" s="605"/>
      <c r="D49" s="605"/>
      <c r="E49" s="605"/>
      <c r="F49" s="605"/>
      <c r="G49" s="605"/>
      <c r="H49" s="605"/>
    </row>
    <row r="50" spans="1:8" ht="78.75" customHeight="1" x14ac:dyDescent="0.2">
      <c r="A50" s="516" t="s">
        <v>292</v>
      </c>
      <c r="B50" s="604" t="s">
        <v>440</v>
      </c>
      <c r="C50" s="606"/>
      <c r="D50" s="606"/>
      <c r="E50" s="606"/>
      <c r="F50" s="606"/>
      <c r="G50" s="606"/>
      <c r="H50" s="606"/>
    </row>
    <row r="51" spans="1:8" ht="30" customHeight="1" x14ac:dyDescent="0.2">
      <c r="A51" s="582" t="s">
        <v>293</v>
      </c>
      <c r="B51" s="582"/>
      <c r="C51" s="582"/>
      <c r="D51" s="582"/>
      <c r="E51" s="582"/>
      <c r="F51" s="582"/>
      <c r="G51" s="582"/>
      <c r="H51" s="582"/>
    </row>
    <row r="52" spans="1:8" ht="30" customHeight="1" x14ac:dyDescent="0.2">
      <c r="A52" s="607" t="s">
        <v>294</v>
      </c>
      <c r="B52" s="517" t="s">
        <v>295</v>
      </c>
      <c r="C52" s="608" t="s">
        <v>296</v>
      </c>
      <c r="D52" s="608"/>
      <c r="E52" s="608"/>
      <c r="F52" s="608" t="s">
        <v>297</v>
      </c>
      <c r="G52" s="608"/>
      <c r="H52" s="608"/>
    </row>
    <row r="53" spans="1:8" ht="30" customHeight="1" x14ac:dyDescent="0.2">
      <c r="A53" s="607"/>
      <c r="B53" s="155"/>
      <c r="C53" s="609"/>
      <c r="D53" s="609"/>
      <c r="E53" s="609"/>
      <c r="F53" s="610"/>
      <c r="G53" s="610"/>
      <c r="H53" s="610"/>
    </row>
    <row r="54" spans="1:8" ht="30" customHeight="1" x14ac:dyDescent="0.2">
      <c r="A54" s="516" t="s">
        <v>298</v>
      </c>
      <c r="B54" s="611" t="s">
        <v>449</v>
      </c>
      <c r="C54" s="611"/>
      <c r="D54" s="612" t="s">
        <v>299</v>
      </c>
      <c r="E54" s="612"/>
      <c r="F54" s="611" t="s">
        <v>449</v>
      </c>
      <c r="G54" s="611"/>
      <c r="H54" s="611"/>
    </row>
    <row r="55" spans="1:8" ht="30" customHeight="1" x14ac:dyDescent="0.2">
      <c r="A55" s="516" t="s">
        <v>300</v>
      </c>
      <c r="B55" s="609" t="s">
        <v>571</v>
      </c>
      <c r="C55" s="609"/>
      <c r="D55" s="607" t="s">
        <v>301</v>
      </c>
      <c r="E55" s="607"/>
      <c r="F55" s="613" t="s">
        <v>450</v>
      </c>
      <c r="G55" s="613"/>
      <c r="H55" s="613"/>
    </row>
    <row r="56" spans="1:8" ht="30" customHeight="1" x14ac:dyDescent="0.2">
      <c r="A56" s="516" t="s">
        <v>302</v>
      </c>
      <c r="B56" s="609"/>
      <c r="C56" s="609"/>
      <c r="D56" s="583" t="s">
        <v>303</v>
      </c>
      <c r="E56" s="583"/>
      <c r="F56" s="609"/>
      <c r="G56" s="609"/>
      <c r="H56" s="609"/>
    </row>
    <row r="57" spans="1:8" ht="30" customHeight="1" x14ac:dyDescent="0.2">
      <c r="A57" s="516" t="s">
        <v>304</v>
      </c>
      <c r="B57" s="609"/>
      <c r="C57" s="609"/>
      <c r="D57" s="583"/>
      <c r="E57" s="583"/>
      <c r="F57" s="609"/>
      <c r="G57" s="609"/>
      <c r="H57" s="609"/>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count="5">
    <dataValidation type="list" allowBlank="1" showInputMessage="1" showErrorMessage="1" sqref="B26:D26">
      <formula1>#REF!</formula1>
    </dataValidation>
    <dataValidation type="list" allowBlank="1" showInputMessage="1" showErrorMessage="1" sqref="G14:H14">
      <formula1>#REF!</formula1>
    </dataValidation>
    <dataValidation type="list" allowBlank="1" showInputMessage="1" showErrorMessage="1" sqref="B12:H12">
      <formula1>#REF!</formula1>
    </dataValidation>
    <dataValidation type="list" allowBlank="1" showInputMessage="1" showErrorMessage="1" sqref="G15:H15">
      <formula1>#REF!</formula1>
    </dataValidation>
    <dataValidation type="list" allowBlank="1" showInputMessage="1" showErrorMessage="1" sqref="B9 H9">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'11'!#REF!</xm:f>
          </x14:formula1>
          <xm:sqref>B11:E11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37"/>
  <sheetViews>
    <sheetView zoomScale="70" zoomScaleNormal="70" workbookViewId="0">
      <selection activeCell="G15" sqref="G15"/>
    </sheetView>
  </sheetViews>
  <sheetFormatPr baseColWidth="10" defaultColWidth="0" defaultRowHeight="30" customHeight="1" zeroHeight="1" x14ac:dyDescent="0.25"/>
  <cols>
    <col min="1" max="1" width="21.85546875" style="250" customWidth="1"/>
    <col min="2" max="2" width="34.5703125" style="7" customWidth="1"/>
    <col min="3" max="3" width="16.28515625" style="7" customWidth="1"/>
    <col min="4" max="4" width="5.85546875" style="7" customWidth="1"/>
    <col min="5" max="5" width="47" style="7" customWidth="1"/>
    <col min="6" max="7" width="16.140625" style="7" customWidth="1"/>
    <col min="8" max="8" width="16.28515625" style="7" customWidth="1"/>
    <col min="9" max="9" width="15.7109375" style="7" customWidth="1"/>
    <col min="10" max="10" width="80.7109375" style="7" customWidth="1"/>
    <col min="11" max="106" width="11.5703125" style="7" hidden="1" customWidth="1"/>
    <col min="107" max="107" width="11.42578125" style="7" hidden="1" customWidth="1"/>
    <col min="108" max="196" width="11.5703125" style="7" hidden="1" customWidth="1"/>
    <col min="197" max="197" width="1.42578125" style="7" hidden="1" customWidth="1"/>
    <col min="198" max="16384" width="11.5703125" style="7" hidden="1"/>
  </cols>
  <sheetData>
    <row r="1" spans="1:10" ht="30" customHeight="1" x14ac:dyDescent="0.25">
      <c r="A1" s="637"/>
      <c r="B1" s="638" t="s">
        <v>460</v>
      </c>
      <c r="C1" s="638"/>
      <c r="D1" s="638"/>
      <c r="E1" s="638"/>
      <c r="F1" s="638"/>
      <c r="G1" s="638"/>
      <c r="H1" s="638"/>
      <c r="I1" s="638"/>
      <c r="J1" s="638"/>
    </row>
    <row r="2" spans="1:10" ht="30" customHeight="1" x14ac:dyDescent="0.25">
      <c r="A2" s="637"/>
      <c r="B2" s="638" t="s">
        <v>139</v>
      </c>
      <c r="C2" s="638"/>
      <c r="D2" s="638"/>
      <c r="E2" s="638"/>
      <c r="F2" s="638"/>
      <c r="G2" s="638"/>
      <c r="H2" s="638"/>
      <c r="I2" s="638"/>
      <c r="J2" s="638"/>
    </row>
    <row r="3" spans="1:10" ht="30" customHeight="1" x14ac:dyDescent="0.25">
      <c r="A3" s="637"/>
      <c r="B3" s="638" t="s">
        <v>389</v>
      </c>
      <c r="C3" s="638"/>
      <c r="D3" s="638"/>
      <c r="E3" s="638"/>
      <c r="F3" s="638"/>
      <c r="G3" s="638"/>
      <c r="H3" s="638"/>
      <c r="I3" s="638"/>
      <c r="J3" s="638"/>
    </row>
    <row r="4" spans="1:10" ht="30" customHeight="1" x14ac:dyDescent="0.25">
      <c r="A4" s="637"/>
      <c r="B4" s="638" t="s">
        <v>452</v>
      </c>
      <c r="C4" s="638"/>
      <c r="D4" s="638"/>
      <c r="E4" s="638"/>
      <c r="F4" s="638"/>
      <c r="G4" s="639" t="s">
        <v>447</v>
      </c>
      <c r="H4" s="639"/>
      <c r="I4" s="639"/>
      <c r="J4" s="639"/>
    </row>
    <row r="5" spans="1:10" ht="30" customHeight="1" x14ac:dyDescent="0.25">
      <c r="A5" s="319"/>
      <c r="B5" s="320"/>
      <c r="C5" s="320"/>
      <c r="D5" s="320"/>
      <c r="E5" s="320"/>
      <c r="F5" s="320"/>
      <c r="G5" s="320"/>
      <c r="H5" s="320"/>
      <c r="I5" s="321"/>
      <c r="J5" s="9"/>
    </row>
    <row r="6" spans="1:10" ht="52.5" customHeight="1" x14ac:dyDescent="0.25">
      <c r="A6" s="487" t="s">
        <v>401</v>
      </c>
      <c r="B6" s="617" t="s">
        <v>320</v>
      </c>
      <c r="C6" s="617"/>
      <c r="D6" s="617"/>
      <c r="E6" s="300"/>
      <c r="F6" s="320"/>
      <c r="G6" s="320"/>
      <c r="H6" s="320"/>
      <c r="I6" s="321"/>
      <c r="J6" s="9"/>
    </row>
    <row r="7" spans="1:10" ht="30" customHeight="1" x14ac:dyDescent="0.25">
      <c r="A7" s="487" t="s">
        <v>0</v>
      </c>
      <c r="B7" s="617" t="s">
        <v>448</v>
      </c>
      <c r="C7" s="617"/>
      <c r="D7" s="617"/>
      <c r="E7" s="300"/>
      <c r="F7" s="320"/>
      <c r="G7" s="320"/>
      <c r="H7" s="320"/>
      <c r="I7" s="321"/>
      <c r="J7" s="243"/>
    </row>
    <row r="8" spans="1:10" ht="30" customHeight="1" x14ac:dyDescent="0.25">
      <c r="A8" s="487" t="s">
        <v>316</v>
      </c>
      <c r="B8" s="617" t="s">
        <v>442</v>
      </c>
      <c r="C8" s="617"/>
      <c r="D8" s="617"/>
      <c r="E8" s="242"/>
      <c r="F8" s="320"/>
      <c r="G8" s="320"/>
      <c r="H8" s="320"/>
      <c r="I8" s="321"/>
      <c r="J8" s="243"/>
    </row>
    <row r="9" spans="1:10" ht="30" customHeight="1" x14ac:dyDescent="0.25">
      <c r="A9" s="487" t="s">
        <v>194</v>
      </c>
      <c r="B9" s="617" t="s">
        <v>443</v>
      </c>
      <c r="C9" s="617"/>
      <c r="D9" s="617"/>
      <c r="E9" s="300"/>
      <c r="F9" s="320"/>
      <c r="G9" s="320"/>
      <c r="H9" s="320"/>
      <c r="I9" s="321"/>
      <c r="J9" s="243"/>
    </row>
    <row r="10" spans="1:10" ht="40.5" customHeight="1" x14ac:dyDescent="0.25">
      <c r="A10" s="487" t="s">
        <v>390</v>
      </c>
      <c r="B10" s="617" t="s">
        <v>467</v>
      </c>
      <c r="C10" s="617"/>
      <c r="D10" s="617"/>
      <c r="E10" s="300"/>
      <c r="F10" s="320"/>
      <c r="G10" s="320"/>
      <c r="H10" s="320"/>
      <c r="I10" s="321"/>
      <c r="J10" s="243"/>
    </row>
    <row r="11" spans="1:10" ht="30" customHeight="1" x14ac:dyDescent="0.25">
      <c r="A11" s="245"/>
      <c r="B11" s="243"/>
      <c r="C11" s="243"/>
      <c r="D11" s="243"/>
      <c r="E11" s="243"/>
      <c r="F11" s="243"/>
      <c r="G11" s="243"/>
      <c r="H11" s="243"/>
      <c r="I11" s="243"/>
      <c r="J11" s="243"/>
    </row>
    <row r="12" spans="1:10" ht="30" customHeight="1" x14ac:dyDescent="0.25">
      <c r="A12" s="642" t="s">
        <v>453</v>
      </c>
      <c r="B12" s="643"/>
      <c r="C12" s="643"/>
      <c r="D12" s="643"/>
      <c r="E12" s="643"/>
      <c r="F12" s="643"/>
      <c r="G12" s="644"/>
      <c r="H12" s="640" t="s">
        <v>312</v>
      </c>
      <c r="I12" s="641"/>
      <c r="J12" s="641"/>
    </row>
    <row r="13" spans="1:10" s="324" customFormat="1" ht="30" customHeight="1" x14ac:dyDescent="0.25">
      <c r="A13" s="322" t="s">
        <v>317</v>
      </c>
      <c r="B13" s="322" t="s">
        <v>313</v>
      </c>
      <c r="C13" s="322" t="s">
        <v>372</v>
      </c>
      <c r="D13" s="322" t="s">
        <v>314</v>
      </c>
      <c r="E13" s="322" t="s">
        <v>315</v>
      </c>
      <c r="F13" s="322" t="s">
        <v>373</v>
      </c>
      <c r="G13" s="322" t="s">
        <v>374</v>
      </c>
      <c r="H13" s="323" t="s">
        <v>375</v>
      </c>
      <c r="I13" s="323" t="s">
        <v>376</v>
      </c>
      <c r="J13" s="323" t="s">
        <v>377</v>
      </c>
    </row>
    <row r="14" spans="1:10" s="326" customFormat="1" ht="50.1" customHeight="1" x14ac:dyDescent="0.25">
      <c r="A14" s="358">
        <v>1</v>
      </c>
      <c r="B14" s="358" t="s">
        <v>368</v>
      </c>
      <c r="C14" s="502">
        <f>F14</f>
        <v>5.6666666666666698E-2</v>
      </c>
      <c r="D14" s="325">
        <v>1</v>
      </c>
      <c r="E14" s="445" t="s">
        <v>481</v>
      </c>
      <c r="F14" s="411">
        <v>5.6666666666666698E-2</v>
      </c>
      <c r="G14" s="198">
        <v>43554</v>
      </c>
      <c r="H14" s="411">
        <v>5.6666666666666698E-2</v>
      </c>
      <c r="I14" s="198">
        <v>43554</v>
      </c>
      <c r="J14" s="357" t="s">
        <v>535</v>
      </c>
    </row>
    <row r="15" spans="1:10" s="326" customFormat="1" ht="50.1" customHeight="1" x14ac:dyDescent="0.25">
      <c r="A15" s="480">
        <v>2</v>
      </c>
      <c r="B15" s="485" t="s">
        <v>339</v>
      </c>
      <c r="C15" s="481">
        <f>F15</f>
        <v>0.21529999999999999</v>
      </c>
      <c r="D15" s="325">
        <v>1</v>
      </c>
      <c r="E15" s="445" t="s">
        <v>482</v>
      </c>
      <c r="F15" s="411">
        <v>0.21529999999999999</v>
      </c>
      <c r="G15" s="173">
        <v>43738</v>
      </c>
      <c r="H15" s="411">
        <v>0.21529999999999999</v>
      </c>
      <c r="I15" s="198">
        <v>43818</v>
      </c>
      <c r="J15" s="375" t="s">
        <v>610</v>
      </c>
    </row>
    <row r="16" spans="1:10" s="326" customFormat="1" ht="50.1" customHeight="1" x14ac:dyDescent="0.25">
      <c r="A16" s="478">
        <v>3</v>
      </c>
      <c r="B16" s="486" t="s">
        <v>434</v>
      </c>
      <c r="C16" s="479">
        <f>F16</f>
        <v>6.8000000000000005E-2</v>
      </c>
      <c r="D16" s="328">
        <v>1</v>
      </c>
      <c r="E16" s="446" t="s">
        <v>483</v>
      </c>
      <c r="F16" s="335">
        <v>6.8000000000000005E-2</v>
      </c>
      <c r="G16" s="198">
        <v>43799</v>
      </c>
      <c r="H16" s="335">
        <v>6.8000000000000005E-2</v>
      </c>
      <c r="I16" s="198">
        <v>43812</v>
      </c>
      <c r="J16" s="492" t="s">
        <v>611</v>
      </c>
    </row>
    <row r="17" spans="1:10" s="326" customFormat="1" ht="30" customHeight="1" x14ac:dyDescent="0.25">
      <c r="A17" s="623" t="s">
        <v>378</v>
      </c>
      <c r="B17" s="624"/>
      <c r="C17" s="386">
        <f>SUM(C12:C16)</f>
        <v>0.33996666666666669</v>
      </c>
      <c r="D17" s="625" t="s">
        <v>119</v>
      </c>
      <c r="E17" s="626"/>
      <c r="F17" s="386">
        <f>SUM(F12:F16)</f>
        <v>0.33996666666666669</v>
      </c>
      <c r="G17" s="396"/>
      <c r="H17" s="387">
        <f>SUM(H12:H16)</f>
        <v>0.33996666666666669</v>
      </c>
      <c r="I17" s="323"/>
      <c r="J17" s="323"/>
    </row>
    <row r="18" spans="1:10" ht="30" hidden="1" customHeight="1" x14ac:dyDescent="0.25"/>
    <row r="19" spans="1:10" ht="30" hidden="1" customHeight="1" x14ac:dyDescent="0.25"/>
    <row r="20" spans="1:10" ht="30" hidden="1" customHeight="1" x14ac:dyDescent="0.25"/>
    <row r="21" spans="1:10" ht="30" hidden="1" customHeight="1" x14ac:dyDescent="0.25"/>
    <row r="22" spans="1:10" ht="30" hidden="1" customHeight="1" x14ac:dyDescent="0.25"/>
    <row r="23" spans="1:10" ht="30" hidden="1" customHeight="1" x14ac:dyDescent="0.25"/>
    <row r="24" spans="1:10" ht="30" hidden="1" customHeight="1" x14ac:dyDescent="0.25"/>
    <row r="25" spans="1:10" ht="30" hidden="1" customHeight="1" x14ac:dyDescent="0.25"/>
    <row r="26" spans="1:10" ht="30" hidden="1" customHeight="1" x14ac:dyDescent="0.25"/>
    <row r="27" spans="1:10" ht="30" hidden="1" customHeight="1" x14ac:dyDescent="0.25"/>
    <row r="28" spans="1:10" ht="30" hidden="1" customHeight="1" x14ac:dyDescent="0.25"/>
    <row r="29" spans="1:10" ht="30" hidden="1" customHeight="1" x14ac:dyDescent="0.25"/>
    <row r="30" spans="1:10" ht="30" hidden="1" customHeight="1" x14ac:dyDescent="0.25"/>
    <row r="31" spans="1:10" ht="30" hidden="1" customHeight="1" x14ac:dyDescent="0.25"/>
    <row r="32" spans="1:10" ht="30" hidden="1" customHeight="1" x14ac:dyDescent="0.25"/>
    <row r="33" ht="30" hidden="1" customHeight="1" x14ac:dyDescent="0.25"/>
    <row r="34" ht="30" hidden="1" customHeight="1" x14ac:dyDescent="0.25"/>
    <row r="35" ht="30" hidden="1" customHeight="1" x14ac:dyDescent="0.25"/>
    <row r="36" ht="30" hidden="1" customHeight="1" x14ac:dyDescent="0.25"/>
    <row r="37" ht="30" hidden="1" customHeight="1" x14ac:dyDescent="0.25"/>
  </sheetData>
  <sheetProtection autoFilter="0" pivotTables="0"/>
  <autoFilter ref="A13:J17"/>
  <mergeCells count="15">
    <mergeCell ref="A17:B17"/>
    <mergeCell ref="D17:E17"/>
    <mergeCell ref="H12:J12"/>
    <mergeCell ref="A12:G12"/>
    <mergeCell ref="B6:D6"/>
    <mergeCell ref="B7:D7"/>
    <mergeCell ref="B8:D8"/>
    <mergeCell ref="B9:D9"/>
    <mergeCell ref="B10:D10"/>
    <mergeCell ref="A1:A4"/>
    <mergeCell ref="B4:F4"/>
    <mergeCell ref="B1:J1"/>
    <mergeCell ref="B2:J2"/>
    <mergeCell ref="B3:J3"/>
    <mergeCell ref="G4:J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57"/>
  <sheetViews>
    <sheetView view="pageLayout" topLeftCell="A21" zoomScaleNormal="85" workbookViewId="0">
      <selection activeCell="G29" sqref="G29"/>
    </sheetView>
  </sheetViews>
  <sheetFormatPr baseColWidth="10" defaultColWidth="11.42578125" defaultRowHeight="12.75" x14ac:dyDescent="0.2"/>
  <cols>
    <col min="1" max="1" width="25.42578125" style="150" customWidth="1"/>
    <col min="2" max="5" width="20.7109375" style="151" customWidth="1"/>
    <col min="6" max="6" width="20.7109375" style="152" customWidth="1"/>
    <col min="7" max="8" width="20.7109375" style="151" customWidth="1"/>
    <col min="9" max="24" width="11.42578125" style="151" customWidth="1"/>
    <col min="25" max="16384" width="11.42578125" style="151"/>
  </cols>
  <sheetData>
    <row r="1" spans="1:8" ht="30" customHeight="1" x14ac:dyDescent="0.2">
      <c r="A1" s="645"/>
      <c r="B1" s="647" t="s">
        <v>460</v>
      </c>
      <c r="C1" s="647"/>
      <c r="D1" s="647"/>
      <c r="E1" s="647"/>
      <c r="F1" s="647"/>
      <c r="G1" s="647"/>
      <c r="H1" s="647"/>
    </row>
    <row r="2" spans="1:8" ht="30" customHeight="1" x14ac:dyDescent="0.2">
      <c r="A2" s="645"/>
      <c r="B2" s="646" t="s">
        <v>139</v>
      </c>
      <c r="C2" s="646"/>
      <c r="D2" s="646"/>
      <c r="E2" s="646"/>
      <c r="F2" s="646"/>
      <c r="G2" s="646"/>
      <c r="H2" s="646"/>
    </row>
    <row r="3" spans="1:8" ht="30" customHeight="1" x14ac:dyDescent="0.2">
      <c r="A3" s="645"/>
      <c r="B3" s="646" t="s">
        <v>222</v>
      </c>
      <c r="C3" s="646"/>
      <c r="D3" s="646"/>
      <c r="E3" s="646"/>
      <c r="F3" s="646"/>
      <c r="G3" s="646"/>
      <c r="H3" s="646"/>
    </row>
    <row r="4" spans="1:8" ht="30" customHeight="1" x14ac:dyDescent="0.2">
      <c r="A4" s="645"/>
      <c r="B4" s="646" t="s">
        <v>223</v>
      </c>
      <c r="C4" s="646"/>
      <c r="D4" s="646"/>
      <c r="E4" s="646"/>
      <c r="F4" s="648" t="s">
        <v>447</v>
      </c>
      <c r="G4" s="648"/>
      <c r="H4" s="648"/>
    </row>
    <row r="5" spans="1:8" ht="30" customHeight="1" x14ac:dyDescent="0.2">
      <c r="A5" s="649" t="s">
        <v>224</v>
      </c>
      <c r="B5" s="650"/>
      <c r="C5" s="650"/>
      <c r="D5" s="650"/>
      <c r="E5" s="650"/>
      <c r="F5" s="650"/>
      <c r="G5" s="650"/>
      <c r="H5" s="651"/>
    </row>
    <row r="6" spans="1:8" ht="30" customHeight="1" x14ac:dyDescent="0.2">
      <c r="A6" s="652" t="s">
        <v>225</v>
      </c>
      <c r="B6" s="653"/>
      <c r="C6" s="653"/>
      <c r="D6" s="653"/>
      <c r="E6" s="653"/>
      <c r="F6" s="653"/>
      <c r="G6" s="653"/>
      <c r="H6" s="654"/>
    </row>
    <row r="7" spans="1:8" ht="30" customHeight="1" x14ac:dyDescent="0.2">
      <c r="A7" s="655" t="s">
        <v>226</v>
      </c>
      <c r="B7" s="655"/>
      <c r="C7" s="655"/>
      <c r="D7" s="655"/>
      <c r="E7" s="655"/>
      <c r="F7" s="655"/>
      <c r="G7" s="655"/>
      <c r="H7" s="655"/>
    </row>
    <row r="8" spans="1:8" ht="30" customHeight="1" x14ac:dyDescent="0.2">
      <c r="A8" s="187" t="s">
        <v>438</v>
      </c>
      <c r="B8" s="186">
        <v>13</v>
      </c>
      <c r="C8" s="656" t="s">
        <v>439</v>
      </c>
      <c r="D8" s="656"/>
      <c r="E8" s="658" t="s">
        <v>336</v>
      </c>
      <c r="F8" s="658"/>
      <c r="G8" s="658"/>
      <c r="H8" s="658"/>
    </row>
    <row r="9" spans="1:8" ht="30" customHeight="1" x14ac:dyDescent="0.2">
      <c r="A9" s="187" t="s">
        <v>227</v>
      </c>
      <c r="B9" s="186" t="s">
        <v>240</v>
      </c>
      <c r="C9" s="656" t="s">
        <v>228</v>
      </c>
      <c r="D9" s="656"/>
      <c r="E9" s="657" t="s">
        <v>448</v>
      </c>
      <c r="F9" s="657"/>
      <c r="G9" s="153" t="s">
        <v>229</v>
      </c>
      <c r="H9" s="355" t="s">
        <v>240</v>
      </c>
    </row>
    <row r="10" spans="1:8" ht="30" customHeight="1" x14ac:dyDescent="0.2">
      <c r="A10" s="187" t="s">
        <v>230</v>
      </c>
      <c r="B10" s="659" t="s">
        <v>322</v>
      </c>
      <c r="C10" s="659"/>
      <c r="D10" s="659"/>
      <c r="E10" s="659"/>
      <c r="F10" s="153" t="s">
        <v>231</v>
      </c>
      <c r="G10" s="660">
        <v>967</v>
      </c>
      <c r="H10" s="660"/>
    </row>
    <row r="11" spans="1:8" ht="30" customHeight="1" x14ac:dyDescent="0.2">
      <c r="A11" s="187" t="s">
        <v>233</v>
      </c>
      <c r="B11" s="661" t="s">
        <v>464</v>
      </c>
      <c r="C11" s="661"/>
      <c r="D11" s="661"/>
      <c r="E11" s="661"/>
      <c r="F11" s="153" t="s">
        <v>234</v>
      </c>
      <c r="G11" s="662" t="s">
        <v>461</v>
      </c>
      <c r="H11" s="662"/>
    </row>
    <row r="12" spans="1:8" ht="30" customHeight="1" x14ac:dyDescent="0.2">
      <c r="A12" s="187" t="s">
        <v>235</v>
      </c>
      <c r="B12" s="663" t="s">
        <v>256</v>
      </c>
      <c r="C12" s="663"/>
      <c r="D12" s="663"/>
      <c r="E12" s="663"/>
      <c r="F12" s="663"/>
      <c r="G12" s="663"/>
      <c r="H12" s="663"/>
    </row>
    <row r="13" spans="1:8" ht="30" customHeight="1" x14ac:dyDescent="0.2">
      <c r="A13" s="187" t="s">
        <v>236</v>
      </c>
      <c r="B13" s="664" t="s">
        <v>323</v>
      </c>
      <c r="C13" s="664"/>
      <c r="D13" s="664"/>
      <c r="E13" s="664"/>
      <c r="F13" s="664"/>
      <c r="G13" s="664"/>
      <c r="H13" s="664"/>
    </row>
    <row r="14" spans="1:8" ht="30" customHeight="1" x14ac:dyDescent="0.2">
      <c r="A14" s="187" t="s">
        <v>238</v>
      </c>
      <c r="B14" s="657" t="s">
        <v>337</v>
      </c>
      <c r="C14" s="657"/>
      <c r="D14" s="657"/>
      <c r="E14" s="657"/>
      <c r="F14" s="153" t="s">
        <v>239</v>
      </c>
      <c r="G14" s="665" t="s">
        <v>251</v>
      </c>
      <c r="H14" s="665"/>
    </row>
    <row r="15" spans="1:8" ht="30" customHeight="1" x14ac:dyDescent="0.2">
      <c r="A15" s="187" t="s">
        <v>241</v>
      </c>
      <c r="B15" s="666" t="s">
        <v>444</v>
      </c>
      <c r="C15" s="666"/>
      <c r="D15" s="666"/>
      <c r="E15" s="666"/>
      <c r="F15" s="153" t="s">
        <v>242</v>
      </c>
      <c r="G15" s="665" t="s">
        <v>232</v>
      </c>
      <c r="H15" s="665"/>
    </row>
    <row r="16" spans="1:8" ht="30" customHeight="1" x14ac:dyDescent="0.2">
      <c r="A16" s="187" t="s">
        <v>243</v>
      </c>
      <c r="B16" s="667" t="s">
        <v>338</v>
      </c>
      <c r="C16" s="667"/>
      <c r="D16" s="667"/>
      <c r="E16" s="667"/>
      <c r="F16" s="667"/>
      <c r="G16" s="667"/>
      <c r="H16" s="667"/>
    </row>
    <row r="17" spans="1:8" ht="30" customHeight="1" x14ac:dyDescent="0.2">
      <c r="A17" s="187" t="s">
        <v>246</v>
      </c>
      <c r="B17" s="657" t="s">
        <v>335</v>
      </c>
      <c r="C17" s="657"/>
      <c r="D17" s="657"/>
      <c r="E17" s="657"/>
      <c r="F17" s="657"/>
      <c r="G17" s="657"/>
      <c r="H17" s="657"/>
    </row>
    <row r="18" spans="1:8" ht="30" customHeight="1" x14ac:dyDescent="0.2">
      <c r="A18" s="187" t="s">
        <v>248</v>
      </c>
      <c r="B18" s="668" t="s">
        <v>306</v>
      </c>
      <c r="C18" s="668"/>
      <c r="D18" s="668"/>
      <c r="E18" s="668"/>
      <c r="F18" s="668"/>
      <c r="G18" s="668"/>
      <c r="H18" s="668"/>
    </row>
    <row r="19" spans="1:8" ht="30" customHeight="1" x14ac:dyDescent="0.2">
      <c r="A19" s="187" t="s">
        <v>250</v>
      </c>
      <c r="B19" s="669" t="s">
        <v>307</v>
      </c>
      <c r="C19" s="669"/>
      <c r="D19" s="669"/>
      <c r="E19" s="669"/>
      <c r="F19" s="669"/>
      <c r="G19" s="669"/>
      <c r="H19" s="669"/>
    </row>
    <row r="20" spans="1:8" ht="30" customHeight="1" x14ac:dyDescent="0.2">
      <c r="A20" s="656" t="s">
        <v>253</v>
      </c>
      <c r="B20" s="670" t="s">
        <v>254</v>
      </c>
      <c r="C20" s="670"/>
      <c r="D20" s="670"/>
      <c r="E20" s="671" t="s">
        <v>255</v>
      </c>
      <c r="F20" s="671"/>
      <c r="G20" s="671"/>
      <c r="H20" s="671"/>
    </row>
    <row r="21" spans="1:8" ht="30" customHeight="1" x14ac:dyDescent="0.2">
      <c r="A21" s="656"/>
      <c r="B21" s="590" t="s">
        <v>308</v>
      </c>
      <c r="C21" s="590"/>
      <c r="D21" s="590"/>
      <c r="E21" s="590" t="s">
        <v>309</v>
      </c>
      <c r="F21" s="590"/>
      <c r="G21" s="590"/>
      <c r="H21" s="590"/>
    </row>
    <row r="22" spans="1:8" ht="30" customHeight="1" x14ac:dyDescent="0.2">
      <c r="A22" s="187" t="s">
        <v>257</v>
      </c>
      <c r="B22" s="591" t="s">
        <v>307</v>
      </c>
      <c r="C22" s="591"/>
      <c r="D22" s="591"/>
      <c r="E22" s="591" t="s">
        <v>307</v>
      </c>
      <c r="F22" s="591"/>
      <c r="G22" s="591"/>
      <c r="H22" s="591"/>
    </row>
    <row r="23" spans="1:8" ht="30" customHeight="1" x14ac:dyDescent="0.2">
      <c r="A23" s="187" t="s">
        <v>259</v>
      </c>
      <c r="B23" s="590" t="s">
        <v>311</v>
      </c>
      <c r="C23" s="590"/>
      <c r="D23" s="590"/>
      <c r="E23" s="590" t="s">
        <v>310</v>
      </c>
      <c r="F23" s="590"/>
      <c r="G23" s="590"/>
      <c r="H23" s="590"/>
    </row>
    <row r="24" spans="1:8" ht="30" customHeight="1" x14ac:dyDescent="0.2">
      <c r="A24" s="187" t="s">
        <v>261</v>
      </c>
      <c r="B24" s="672">
        <v>43466</v>
      </c>
      <c r="C24" s="657"/>
      <c r="D24" s="657"/>
      <c r="E24" s="153" t="s">
        <v>262</v>
      </c>
      <c r="F24" s="673">
        <f>+'Sección 2. Metas - Presupuesto'!H17</f>
        <v>569946000</v>
      </c>
      <c r="G24" s="674"/>
      <c r="H24" s="675"/>
    </row>
    <row r="25" spans="1:8" ht="30" customHeight="1" x14ac:dyDescent="0.2">
      <c r="A25" s="187" t="s">
        <v>263</v>
      </c>
      <c r="B25" s="672">
        <v>43830</v>
      </c>
      <c r="C25" s="657"/>
      <c r="D25" s="657"/>
      <c r="E25" s="153" t="s">
        <v>264</v>
      </c>
      <c r="F25" s="676">
        <f>+'Sección 2. Metas - Presupuesto'!I17</f>
        <v>863372793</v>
      </c>
      <c r="G25" s="676"/>
      <c r="H25" s="676"/>
    </row>
    <row r="26" spans="1:8" ht="30" customHeight="1" x14ac:dyDescent="0.2">
      <c r="A26" s="187" t="s">
        <v>265</v>
      </c>
      <c r="B26" s="665" t="s">
        <v>244</v>
      </c>
      <c r="C26" s="665"/>
      <c r="D26" s="665"/>
      <c r="E26" s="166" t="s">
        <v>266</v>
      </c>
      <c r="F26" s="677" t="s">
        <v>155</v>
      </c>
      <c r="G26" s="677"/>
      <c r="H26" s="677"/>
    </row>
    <row r="27" spans="1:8" ht="30" customHeight="1" x14ac:dyDescent="0.2">
      <c r="A27" s="655" t="s">
        <v>267</v>
      </c>
      <c r="B27" s="655"/>
      <c r="C27" s="655"/>
      <c r="D27" s="655"/>
      <c r="E27" s="655"/>
      <c r="F27" s="655"/>
      <c r="G27" s="655"/>
      <c r="H27" s="655"/>
    </row>
    <row r="28" spans="1:8" ht="30" customHeight="1" x14ac:dyDescent="0.2">
      <c r="A28" s="185" t="s">
        <v>268</v>
      </c>
      <c r="B28" s="185" t="s">
        <v>269</v>
      </c>
      <c r="C28" s="185" t="s">
        <v>270</v>
      </c>
      <c r="D28" s="185" t="s">
        <v>271</v>
      </c>
      <c r="E28" s="185" t="s">
        <v>272</v>
      </c>
      <c r="F28" s="154" t="s">
        <v>273</v>
      </c>
      <c r="G28" s="154" t="s">
        <v>274</v>
      </c>
      <c r="H28" s="185" t="s">
        <v>275</v>
      </c>
    </row>
    <row r="29" spans="1:8" ht="20.100000000000001" customHeight="1" x14ac:dyDescent="0.2">
      <c r="A29" s="188" t="s">
        <v>276</v>
      </c>
      <c r="B29" s="163">
        <v>0</v>
      </c>
      <c r="C29" s="157">
        <f>+B29</f>
        <v>0</v>
      </c>
      <c r="D29" s="163">
        <v>0</v>
      </c>
      <c r="E29" s="158">
        <f>+D29</f>
        <v>0</v>
      </c>
      <c r="F29" s="159">
        <f>IFERROR(+B29/D29,)</f>
        <v>0</v>
      </c>
      <c r="G29" s="160">
        <f>IFERROR(+C29/E29,C29)</f>
        <v>0</v>
      </c>
      <c r="H29" s="167">
        <f>+C29/$F$25</f>
        <v>0</v>
      </c>
    </row>
    <row r="30" spans="1:8" ht="20.100000000000001" customHeight="1" x14ac:dyDescent="0.2">
      <c r="A30" s="188" t="s">
        <v>277</v>
      </c>
      <c r="B30" s="163">
        <f>+ACT_13!H19</f>
        <v>1.6196554463371326E-2</v>
      </c>
      <c r="C30" s="157">
        <f>+B30+C29</f>
        <v>1.6196554463371326E-2</v>
      </c>
      <c r="D30" s="163">
        <f>+ACT_13!F19</f>
        <v>1.6196554463371326E-2</v>
      </c>
      <c r="E30" s="158">
        <f>+D30+E29</f>
        <v>1.6196554463371326E-2</v>
      </c>
      <c r="F30" s="159">
        <f t="shared" ref="F30:F40" si="0">IFERROR(+B30/D30,)</f>
        <v>1</v>
      </c>
      <c r="G30" s="160">
        <f t="shared" ref="G30:G40" si="1">IFERROR(+C30/E30,C30)</f>
        <v>1</v>
      </c>
      <c r="H30" s="167">
        <f t="shared" ref="H30:H40" si="2">+C30/$F$25</f>
        <v>1.8759630364413541E-11</v>
      </c>
    </row>
    <row r="31" spans="1:8" ht="20.100000000000001" customHeight="1" x14ac:dyDescent="0.2">
      <c r="A31" s="188" t="s">
        <v>278</v>
      </c>
      <c r="B31" s="163">
        <f>+ACT_13!H14+ACT_13!H16</f>
        <v>6.6754911776377573E-3</v>
      </c>
      <c r="C31" s="157">
        <f t="shared" ref="C31:C40" si="3">+B31+C30</f>
        <v>2.2872045641009083E-2</v>
      </c>
      <c r="D31" s="163">
        <v>0</v>
      </c>
      <c r="E31" s="158">
        <f t="shared" ref="E31:E40" si="4">+D31+E30</f>
        <v>1.6196554463371326E-2</v>
      </c>
      <c r="F31" s="159">
        <f t="shared" si="0"/>
        <v>0</v>
      </c>
      <c r="G31" s="160">
        <f t="shared" si="1"/>
        <v>1.4121550168422827</v>
      </c>
      <c r="H31" s="167">
        <f t="shared" si="2"/>
        <v>2.6491506133213399E-11</v>
      </c>
    </row>
    <row r="32" spans="1:8" ht="20.100000000000001" customHeight="1" x14ac:dyDescent="0.2">
      <c r="A32" s="188" t="s">
        <v>279</v>
      </c>
      <c r="B32" s="163">
        <f>+ACT_13!H15</f>
        <v>2.736021405736172E-3</v>
      </c>
      <c r="C32" s="157">
        <f t="shared" si="3"/>
        <v>2.5608067046745255E-2</v>
      </c>
      <c r="D32" s="163">
        <f>+ACT_13!F14+ACT_13!F15+ACT_13!F16</f>
        <v>9.4115125833739294E-3</v>
      </c>
      <c r="E32" s="158">
        <f t="shared" si="4"/>
        <v>2.5608067046745255E-2</v>
      </c>
      <c r="F32" s="159">
        <f t="shared" si="0"/>
        <v>0.29071006190540916</v>
      </c>
      <c r="G32" s="160">
        <f t="shared" si="1"/>
        <v>1</v>
      </c>
      <c r="H32" s="167">
        <f t="shared" si="2"/>
        <v>2.9660498054106802E-11</v>
      </c>
    </row>
    <row r="33" spans="1:8" ht="20.100000000000001" customHeight="1" x14ac:dyDescent="0.2">
      <c r="A33" s="188" t="s">
        <v>280</v>
      </c>
      <c r="B33" s="163">
        <v>0</v>
      </c>
      <c r="C33" s="157">
        <f t="shared" si="3"/>
        <v>2.5608067046745255E-2</v>
      </c>
      <c r="D33" s="163">
        <v>0</v>
      </c>
      <c r="E33" s="158">
        <f t="shared" si="4"/>
        <v>2.5608067046745255E-2</v>
      </c>
      <c r="F33" s="159">
        <f t="shared" si="0"/>
        <v>0</v>
      </c>
      <c r="G33" s="160">
        <f t="shared" si="1"/>
        <v>1</v>
      </c>
      <c r="H33" s="167">
        <f t="shared" si="2"/>
        <v>2.9660498054106802E-11</v>
      </c>
    </row>
    <row r="34" spans="1:8" ht="20.100000000000001" customHeight="1" x14ac:dyDescent="0.2">
      <c r="A34" s="188" t="s">
        <v>281</v>
      </c>
      <c r="B34" s="163">
        <f>+ACT_13!H17+ACT_13!H20+ACT_13!H21</f>
        <v>9.7878212778371842E-3</v>
      </c>
      <c r="C34" s="157">
        <f t="shared" si="3"/>
        <v>3.5395888324582438E-2</v>
      </c>
      <c r="D34" s="163">
        <f>+ACT_13!F17+ACT_13!F20+ACT_13!F21</f>
        <v>9.7878212778371842E-3</v>
      </c>
      <c r="E34" s="158">
        <f t="shared" si="4"/>
        <v>3.5395888324582438E-2</v>
      </c>
      <c r="F34" s="159">
        <f t="shared" si="0"/>
        <v>1</v>
      </c>
      <c r="G34" s="160">
        <f t="shared" si="1"/>
        <v>1</v>
      </c>
      <c r="H34" s="167">
        <f t="shared" si="2"/>
        <v>4.0997224619032484E-11</v>
      </c>
    </row>
    <row r="35" spans="1:8" ht="20.100000000000001" customHeight="1" x14ac:dyDescent="0.2">
      <c r="A35" s="188" t="s">
        <v>282</v>
      </c>
      <c r="B35" s="163">
        <v>0</v>
      </c>
      <c r="C35" s="157">
        <f t="shared" si="3"/>
        <v>3.5395888324582438E-2</v>
      </c>
      <c r="D35" s="163">
        <v>0</v>
      </c>
      <c r="E35" s="158">
        <f t="shared" si="4"/>
        <v>3.5395888324582438E-2</v>
      </c>
      <c r="F35" s="159">
        <f t="shared" si="0"/>
        <v>0</v>
      </c>
      <c r="G35" s="160">
        <f t="shared" si="1"/>
        <v>1</v>
      </c>
      <c r="H35" s="167">
        <f t="shared" si="2"/>
        <v>4.0997224619032484E-11</v>
      </c>
    </row>
    <row r="36" spans="1:8" ht="20.100000000000001" customHeight="1" x14ac:dyDescent="0.2">
      <c r="A36" s="188" t="s">
        <v>283</v>
      </c>
      <c r="B36" s="163">
        <v>0</v>
      </c>
      <c r="C36" s="157">
        <f t="shared" si="3"/>
        <v>3.5395888324582438E-2</v>
      </c>
      <c r="D36" s="163">
        <f>+ACT_13!F24+ACT_13!F25</f>
        <v>0.24011360884427346</v>
      </c>
      <c r="E36" s="158">
        <f t="shared" si="4"/>
        <v>0.27550949716885592</v>
      </c>
      <c r="F36" s="159">
        <f t="shared" si="0"/>
        <v>0</v>
      </c>
      <c r="G36" s="160">
        <f t="shared" si="1"/>
        <v>0.1284742946733658</v>
      </c>
      <c r="H36" s="167">
        <f t="shared" si="2"/>
        <v>4.0997224619032484E-11</v>
      </c>
    </row>
    <row r="37" spans="1:8" ht="20.100000000000001" customHeight="1" x14ac:dyDescent="0.2">
      <c r="A37" s="188" t="s">
        <v>284</v>
      </c>
      <c r="B37" s="163">
        <f>+ACT_13!H26</f>
        <v>1.329805188716084E-2</v>
      </c>
      <c r="C37" s="157">
        <f t="shared" si="3"/>
        <v>4.8693940211743281E-2</v>
      </c>
      <c r="D37" s="163">
        <f>+ACT_13!F26</f>
        <v>1.329805188716084E-2</v>
      </c>
      <c r="E37" s="158">
        <f t="shared" si="4"/>
        <v>0.28880754905601674</v>
      </c>
      <c r="F37" s="159">
        <f t="shared" si="0"/>
        <v>1</v>
      </c>
      <c r="G37" s="160">
        <f t="shared" si="1"/>
        <v>0.16860341902731452</v>
      </c>
      <c r="H37" s="167">
        <f t="shared" si="2"/>
        <v>5.6399669536196842E-11</v>
      </c>
    </row>
    <row r="38" spans="1:8" ht="20.100000000000001" customHeight="1" x14ac:dyDescent="0.2">
      <c r="A38" s="188" t="s">
        <v>285</v>
      </c>
      <c r="B38" s="163">
        <f>+ACT_13!H24+ACT_13!H25</f>
        <v>0.24011360884427346</v>
      </c>
      <c r="C38" s="157">
        <f t="shared" si="3"/>
        <v>0.28880754905601674</v>
      </c>
      <c r="D38" s="163">
        <f>+ACT_13!F18</f>
        <v>1.6886415094807417E-2</v>
      </c>
      <c r="E38" s="158">
        <f t="shared" si="4"/>
        <v>0.30569396415082417</v>
      </c>
      <c r="F38" s="159">
        <f t="shared" si="0"/>
        <v>14.219335927500001</v>
      </c>
      <c r="G38" s="160">
        <f t="shared" si="1"/>
        <v>0.94476039086438768</v>
      </c>
      <c r="H38" s="167">
        <f t="shared" si="2"/>
        <v>3.3451082938632369E-10</v>
      </c>
    </row>
    <row r="39" spans="1:8" ht="20.100000000000001" customHeight="1" x14ac:dyDescent="0.2">
      <c r="A39" s="188" t="s">
        <v>286</v>
      </c>
      <c r="B39" s="163">
        <v>0</v>
      </c>
      <c r="C39" s="157">
        <f t="shared" si="3"/>
        <v>0.28880754905601674</v>
      </c>
      <c r="D39" s="163">
        <v>0</v>
      </c>
      <c r="E39" s="158">
        <f t="shared" si="4"/>
        <v>0.30569396415082417</v>
      </c>
      <c r="F39" s="159">
        <f t="shared" si="0"/>
        <v>0</v>
      </c>
      <c r="G39" s="160">
        <f t="shared" si="1"/>
        <v>0.94476039086438768</v>
      </c>
      <c r="H39" s="167">
        <f t="shared" si="2"/>
        <v>3.3451082938632369E-10</v>
      </c>
    </row>
    <row r="40" spans="1:8" ht="20.100000000000001" customHeight="1" x14ac:dyDescent="0.2">
      <c r="A40" s="188" t="s">
        <v>287</v>
      </c>
      <c r="B40" s="163">
        <f>+ACT_13!H18+ACT_13!H22+ACT_13!H23</f>
        <v>2.119245094398331E-2</v>
      </c>
      <c r="C40" s="157">
        <f t="shared" si="3"/>
        <v>0.31000000000000005</v>
      </c>
      <c r="D40" s="163">
        <f>+ACT_13!F22+ACT_13!F23</f>
        <v>4.3060358491758908E-3</v>
      </c>
      <c r="E40" s="158">
        <f t="shared" si="4"/>
        <v>0.31000000000000005</v>
      </c>
      <c r="F40" s="159">
        <f t="shared" si="0"/>
        <v>4.9215686274509816</v>
      </c>
      <c r="G40" s="160">
        <f t="shared" si="1"/>
        <v>1</v>
      </c>
      <c r="H40" s="167">
        <f t="shared" si="2"/>
        <v>3.5905694795272525E-10</v>
      </c>
    </row>
    <row r="41" spans="1:8" ht="66.75" customHeight="1" x14ac:dyDescent="0.2">
      <c r="A41" s="191" t="s">
        <v>288</v>
      </c>
      <c r="B41" s="678" t="s">
        <v>619</v>
      </c>
      <c r="C41" s="679"/>
      <c r="D41" s="679"/>
      <c r="E41" s="679"/>
      <c r="F41" s="679"/>
      <c r="G41" s="679"/>
      <c r="H41" s="680"/>
    </row>
    <row r="42" spans="1:8" ht="30" customHeight="1" x14ac:dyDescent="0.2">
      <c r="A42" s="655" t="s">
        <v>289</v>
      </c>
      <c r="B42" s="655"/>
      <c r="C42" s="655"/>
      <c r="D42" s="655"/>
      <c r="E42" s="655"/>
      <c r="F42" s="655"/>
      <c r="G42" s="655"/>
      <c r="H42" s="655"/>
    </row>
    <row r="43" spans="1:8" ht="45" customHeight="1" x14ac:dyDescent="0.2">
      <c r="A43" s="681"/>
      <c r="B43" s="681"/>
      <c r="C43" s="681"/>
      <c r="D43" s="681"/>
      <c r="E43" s="681"/>
      <c r="F43" s="681"/>
      <c r="G43" s="681"/>
      <c r="H43" s="681"/>
    </row>
    <row r="44" spans="1:8" ht="45" customHeight="1" x14ac:dyDescent="0.2">
      <c r="A44" s="681"/>
      <c r="B44" s="681"/>
      <c r="C44" s="681"/>
      <c r="D44" s="681"/>
      <c r="E44" s="681"/>
      <c r="F44" s="681"/>
      <c r="G44" s="681"/>
      <c r="H44" s="681"/>
    </row>
    <row r="45" spans="1:8" ht="45" customHeight="1" x14ac:dyDescent="0.2">
      <c r="A45" s="681"/>
      <c r="B45" s="681"/>
      <c r="C45" s="681"/>
      <c r="D45" s="681"/>
      <c r="E45" s="681"/>
      <c r="F45" s="681"/>
      <c r="G45" s="681"/>
      <c r="H45" s="681"/>
    </row>
    <row r="46" spans="1:8" ht="45" customHeight="1" x14ac:dyDescent="0.2">
      <c r="A46" s="681"/>
      <c r="B46" s="681"/>
      <c r="C46" s="681"/>
      <c r="D46" s="681"/>
      <c r="E46" s="681"/>
      <c r="F46" s="681"/>
      <c r="G46" s="681"/>
      <c r="H46" s="681"/>
    </row>
    <row r="47" spans="1:8" ht="45" customHeight="1" x14ac:dyDescent="0.2">
      <c r="A47" s="681"/>
      <c r="B47" s="681"/>
      <c r="C47" s="681"/>
      <c r="D47" s="681"/>
      <c r="E47" s="681"/>
      <c r="F47" s="681"/>
      <c r="G47" s="681"/>
      <c r="H47" s="681"/>
    </row>
    <row r="48" spans="1:8" ht="135" customHeight="1" x14ac:dyDescent="0.2">
      <c r="A48" s="187" t="s">
        <v>290</v>
      </c>
      <c r="B48" s="636" t="s">
        <v>623</v>
      </c>
      <c r="C48" s="605"/>
      <c r="D48" s="605"/>
      <c r="E48" s="605"/>
      <c r="F48" s="605"/>
      <c r="G48" s="605"/>
      <c r="H48" s="605"/>
    </row>
    <row r="49" spans="1:8" ht="30" customHeight="1" x14ac:dyDescent="0.2">
      <c r="A49" s="187" t="s">
        <v>291</v>
      </c>
      <c r="B49" s="682" t="s">
        <v>477</v>
      </c>
      <c r="C49" s="683"/>
      <c r="D49" s="683"/>
      <c r="E49" s="683"/>
      <c r="F49" s="683"/>
      <c r="G49" s="683"/>
      <c r="H49" s="684"/>
    </row>
    <row r="50" spans="1:8" ht="144.75" customHeight="1" x14ac:dyDescent="0.2">
      <c r="A50" s="189" t="s">
        <v>292</v>
      </c>
      <c r="B50" s="604" t="s">
        <v>441</v>
      </c>
      <c r="C50" s="606"/>
      <c r="D50" s="606"/>
      <c r="E50" s="606"/>
      <c r="F50" s="606"/>
      <c r="G50" s="606"/>
      <c r="H50" s="606"/>
    </row>
    <row r="51" spans="1:8" ht="30" customHeight="1" x14ac:dyDescent="0.2">
      <c r="A51" s="655" t="s">
        <v>293</v>
      </c>
      <c r="B51" s="655"/>
      <c r="C51" s="655"/>
      <c r="D51" s="655"/>
      <c r="E51" s="655"/>
      <c r="F51" s="655"/>
      <c r="G51" s="655"/>
      <c r="H51" s="655"/>
    </row>
    <row r="52" spans="1:8" ht="30" customHeight="1" x14ac:dyDescent="0.2">
      <c r="A52" s="685" t="s">
        <v>294</v>
      </c>
      <c r="B52" s="190" t="s">
        <v>295</v>
      </c>
      <c r="C52" s="686" t="s">
        <v>296</v>
      </c>
      <c r="D52" s="686"/>
      <c r="E52" s="686"/>
      <c r="F52" s="686" t="s">
        <v>297</v>
      </c>
      <c r="G52" s="686"/>
      <c r="H52" s="686"/>
    </row>
    <row r="53" spans="1:8" ht="30" customHeight="1" x14ac:dyDescent="0.2">
      <c r="A53" s="685"/>
      <c r="B53" s="164"/>
      <c r="C53" s="609"/>
      <c r="D53" s="609"/>
      <c r="E53" s="609"/>
      <c r="F53" s="609"/>
      <c r="G53" s="609"/>
      <c r="H53" s="609"/>
    </row>
    <row r="54" spans="1:8" ht="30" customHeight="1" x14ac:dyDescent="0.2">
      <c r="A54" s="189" t="s">
        <v>298</v>
      </c>
      <c r="B54" s="611" t="s">
        <v>449</v>
      </c>
      <c r="C54" s="611"/>
      <c r="D54" s="688" t="s">
        <v>299</v>
      </c>
      <c r="E54" s="688"/>
      <c r="F54" s="611" t="s">
        <v>449</v>
      </c>
      <c r="G54" s="611"/>
      <c r="H54" s="611"/>
    </row>
    <row r="55" spans="1:8" ht="30" customHeight="1" x14ac:dyDescent="0.2">
      <c r="A55" s="189" t="s">
        <v>300</v>
      </c>
      <c r="B55" s="609" t="s">
        <v>566</v>
      </c>
      <c r="C55" s="609"/>
      <c r="D55" s="689" t="s">
        <v>301</v>
      </c>
      <c r="E55" s="689"/>
      <c r="F55" s="690" t="s">
        <v>450</v>
      </c>
      <c r="G55" s="691"/>
      <c r="H55" s="692"/>
    </row>
    <row r="56" spans="1:8" ht="30" customHeight="1" x14ac:dyDescent="0.2">
      <c r="A56" s="189" t="s">
        <v>302</v>
      </c>
      <c r="B56" s="609"/>
      <c r="C56" s="609"/>
      <c r="D56" s="687" t="s">
        <v>303</v>
      </c>
      <c r="E56" s="687"/>
      <c r="F56" s="609"/>
      <c r="G56" s="609"/>
      <c r="H56" s="609"/>
    </row>
    <row r="57" spans="1:8" ht="30" customHeight="1" x14ac:dyDescent="0.2">
      <c r="A57" s="189" t="s">
        <v>304</v>
      </c>
      <c r="B57" s="609"/>
      <c r="C57" s="609"/>
      <c r="D57" s="687"/>
      <c r="E57" s="687"/>
      <c r="F57" s="609"/>
      <c r="G57" s="609"/>
      <c r="H57" s="609"/>
    </row>
  </sheetData>
  <sheetProtection autoFilter="0" pivotTables="0"/>
  <mergeCells count="65">
    <mergeCell ref="B56:C56"/>
    <mergeCell ref="D56:E57"/>
    <mergeCell ref="F56:H57"/>
    <mergeCell ref="B57:C57"/>
    <mergeCell ref="B54:C54"/>
    <mergeCell ref="D54:E54"/>
    <mergeCell ref="F54:H54"/>
    <mergeCell ref="B55:C55"/>
    <mergeCell ref="D55:E55"/>
    <mergeCell ref="F55:H55"/>
    <mergeCell ref="B50:H50"/>
    <mergeCell ref="A51:H51"/>
    <mergeCell ref="A52:A53"/>
    <mergeCell ref="C52:E52"/>
    <mergeCell ref="F52:H52"/>
    <mergeCell ref="C53:E53"/>
    <mergeCell ref="F53:H53"/>
    <mergeCell ref="B41:H41"/>
    <mergeCell ref="A42:H42"/>
    <mergeCell ref="A43:H47"/>
    <mergeCell ref="B48:H48"/>
    <mergeCell ref="B49:H49"/>
    <mergeCell ref="B25:D25"/>
    <mergeCell ref="F25:H25"/>
    <mergeCell ref="B26:D26"/>
    <mergeCell ref="F26:H26"/>
    <mergeCell ref="A27:H27"/>
    <mergeCell ref="B22:D22"/>
    <mergeCell ref="E22:H22"/>
    <mergeCell ref="B23:D23"/>
    <mergeCell ref="E23:H23"/>
    <mergeCell ref="B24:D24"/>
    <mergeCell ref="F24:H24"/>
    <mergeCell ref="B16:H16"/>
    <mergeCell ref="B17:H17"/>
    <mergeCell ref="B18:H18"/>
    <mergeCell ref="B19:H19"/>
    <mergeCell ref="A20:A21"/>
    <mergeCell ref="B20:D20"/>
    <mergeCell ref="E20:H20"/>
    <mergeCell ref="B21:D21"/>
    <mergeCell ref="E21:H21"/>
    <mergeCell ref="B13:H13"/>
    <mergeCell ref="B14:E14"/>
    <mergeCell ref="G14:H14"/>
    <mergeCell ref="B15:E15"/>
    <mergeCell ref="G15:H15"/>
    <mergeCell ref="B10:E10"/>
    <mergeCell ref="G10:H10"/>
    <mergeCell ref="B11:E11"/>
    <mergeCell ref="G11:H11"/>
    <mergeCell ref="B12:H12"/>
    <mergeCell ref="A5:H5"/>
    <mergeCell ref="A6:H6"/>
    <mergeCell ref="A7:H7"/>
    <mergeCell ref="C8:D8"/>
    <mergeCell ref="C9:D9"/>
    <mergeCell ref="E9:F9"/>
    <mergeCell ref="E8:H8"/>
    <mergeCell ref="A1:A4"/>
    <mergeCell ref="B4:E4"/>
    <mergeCell ref="B1:H1"/>
    <mergeCell ref="B2:H2"/>
    <mergeCell ref="B3:H3"/>
    <mergeCell ref="F4:H4"/>
  </mergeCells>
  <dataValidations disablePrompts="1" count="2">
    <dataValidation type="list" allowBlank="1" showInputMessage="1" showErrorMessage="1" sqref="B9 H9">
      <formula1>#REF!</formula1>
    </dataValidation>
    <dataValidation type="list" allowBlank="1" showInputMessage="1" showErrorMessage="1" sqref="B26:D26 G14:H15 B12:H12">
      <formula1>#REF!</formula1>
    </dataValidation>
  </dataValidations>
  <pageMargins left="0.70866141732283472" right="0.70866141732283472" top="0.74803149606299213" bottom="0.74803149606299213" header="0.31496062992125984" footer="0.31496062992125984"/>
  <pageSetup scale="52" orientation="portrait" r:id="rId1"/>
  <rowBreaks count="1" manualBreakCount="1">
    <brk id="41" max="7"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'11'!#REF!</xm:f>
          </x14:formula1>
          <xm:sqref>B11:E11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47"/>
  <sheetViews>
    <sheetView zoomScale="70" zoomScaleNormal="70" workbookViewId="0">
      <selection activeCell="E15" sqref="E15"/>
    </sheetView>
  </sheetViews>
  <sheetFormatPr baseColWidth="10" defaultColWidth="0" defaultRowHeight="15" zeroHeight="1" x14ac:dyDescent="0.25"/>
  <cols>
    <col min="1" max="1" width="21.85546875" style="414" customWidth="1"/>
    <col min="2" max="2" width="34.5703125" style="406" customWidth="1"/>
    <col min="3" max="3" width="15.5703125" style="406" customWidth="1"/>
    <col min="4" max="4" width="5.85546875" style="406" customWidth="1"/>
    <col min="5" max="5" width="67.140625" style="406" customWidth="1"/>
    <col min="6" max="6" width="15.5703125" style="406" customWidth="1"/>
    <col min="7" max="7" width="16.140625" style="406" customWidth="1"/>
    <col min="8" max="8" width="16.28515625" style="406" customWidth="1"/>
    <col min="9" max="9" width="15.7109375" style="406" customWidth="1"/>
    <col min="10" max="10" width="80.7109375" style="406" customWidth="1"/>
    <col min="11" max="100" width="11.5703125" style="406" hidden="1" customWidth="1"/>
    <col min="101" max="101" width="11.42578125" style="406" hidden="1" customWidth="1"/>
    <col min="102" max="190" width="11.5703125" style="406" hidden="1" customWidth="1"/>
    <col min="191" max="191" width="1.42578125" style="406" hidden="1" customWidth="1"/>
    <col min="192" max="16384" width="11.5703125" style="406" hidden="1"/>
  </cols>
  <sheetData>
    <row r="1" spans="1:10" ht="30" customHeight="1" x14ac:dyDescent="0.25">
      <c r="A1" s="701"/>
      <c r="B1" s="638" t="s">
        <v>451</v>
      </c>
      <c r="C1" s="638"/>
      <c r="D1" s="638"/>
      <c r="E1" s="638"/>
      <c r="F1" s="638"/>
      <c r="G1" s="638"/>
      <c r="H1" s="638"/>
      <c r="I1" s="638"/>
      <c r="J1" s="638"/>
    </row>
    <row r="2" spans="1:10" ht="30" customHeight="1" x14ac:dyDescent="0.25">
      <c r="A2" s="701"/>
      <c r="B2" s="638" t="s">
        <v>139</v>
      </c>
      <c r="C2" s="638"/>
      <c r="D2" s="638"/>
      <c r="E2" s="638"/>
      <c r="F2" s="638"/>
      <c r="G2" s="638"/>
      <c r="H2" s="638"/>
      <c r="I2" s="638"/>
      <c r="J2" s="638"/>
    </row>
    <row r="3" spans="1:10" ht="30" customHeight="1" x14ac:dyDescent="0.25">
      <c r="A3" s="701"/>
      <c r="B3" s="638" t="s">
        <v>389</v>
      </c>
      <c r="C3" s="638"/>
      <c r="D3" s="638"/>
      <c r="E3" s="638"/>
      <c r="F3" s="638"/>
      <c r="G3" s="638"/>
      <c r="H3" s="638"/>
      <c r="I3" s="638"/>
      <c r="J3" s="638"/>
    </row>
    <row r="4" spans="1:10" ht="30" customHeight="1" x14ac:dyDescent="0.25">
      <c r="A4" s="701"/>
      <c r="B4" s="638" t="s">
        <v>452</v>
      </c>
      <c r="C4" s="638"/>
      <c r="D4" s="638"/>
      <c r="E4" s="638"/>
      <c r="F4" s="638"/>
      <c r="G4" s="702" t="s">
        <v>447</v>
      </c>
      <c r="H4" s="702"/>
      <c r="I4" s="702"/>
      <c r="J4" s="702"/>
    </row>
    <row r="5" spans="1:10" ht="30" customHeight="1" x14ac:dyDescent="0.25">
      <c r="A5" s="407"/>
      <c r="B5" s="320"/>
      <c r="C5" s="320"/>
      <c r="D5" s="320"/>
      <c r="E5" s="320"/>
      <c r="F5" s="320"/>
      <c r="G5" s="320"/>
      <c r="H5" s="320"/>
      <c r="I5" s="408"/>
      <c r="J5" s="409"/>
    </row>
    <row r="6" spans="1:10" ht="45.75" customHeight="1" x14ac:dyDescent="0.25">
      <c r="A6" s="301" t="s">
        <v>401</v>
      </c>
      <c r="B6" s="617" t="s">
        <v>320</v>
      </c>
      <c r="C6" s="617"/>
      <c r="D6" s="617"/>
      <c r="E6" s="300"/>
      <c r="F6" s="320"/>
      <c r="G6" s="320"/>
      <c r="H6" s="320"/>
      <c r="I6" s="408"/>
      <c r="J6" s="409"/>
    </row>
    <row r="7" spans="1:10" ht="30" customHeight="1" x14ac:dyDescent="0.25">
      <c r="A7" s="302" t="s">
        <v>0</v>
      </c>
      <c r="B7" s="617" t="s">
        <v>448</v>
      </c>
      <c r="C7" s="617"/>
      <c r="D7" s="617"/>
      <c r="E7" s="300"/>
      <c r="F7" s="320"/>
      <c r="G7" s="320"/>
      <c r="H7" s="320"/>
      <c r="I7" s="408"/>
      <c r="J7" s="409"/>
    </row>
    <row r="8" spans="1:10" ht="30" customHeight="1" x14ac:dyDescent="0.25">
      <c r="A8" s="302" t="s">
        <v>316</v>
      </c>
      <c r="B8" s="617" t="s">
        <v>442</v>
      </c>
      <c r="C8" s="617"/>
      <c r="D8" s="617"/>
      <c r="E8" s="242"/>
      <c r="F8" s="320"/>
      <c r="G8" s="320"/>
      <c r="H8" s="320"/>
      <c r="I8" s="408"/>
      <c r="J8" s="409"/>
    </row>
    <row r="9" spans="1:10" ht="30" customHeight="1" x14ac:dyDescent="0.25">
      <c r="A9" s="302" t="s">
        <v>194</v>
      </c>
      <c r="B9" s="617" t="s">
        <v>443</v>
      </c>
      <c r="C9" s="617"/>
      <c r="D9" s="617"/>
      <c r="E9" s="300"/>
      <c r="F9" s="320"/>
      <c r="G9" s="320"/>
      <c r="H9" s="320"/>
      <c r="I9" s="408"/>
      <c r="J9" s="409"/>
    </row>
    <row r="10" spans="1:10" ht="55.5" customHeight="1" x14ac:dyDescent="0.25">
      <c r="A10" s="302" t="s">
        <v>390</v>
      </c>
      <c r="B10" s="617" t="s">
        <v>392</v>
      </c>
      <c r="C10" s="617"/>
      <c r="D10" s="617"/>
      <c r="E10" s="300"/>
      <c r="F10" s="320"/>
      <c r="G10" s="320"/>
      <c r="H10" s="320"/>
      <c r="I10" s="408"/>
      <c r="J10" s="409"/>
    </row>
    <row r="11" spans="1:10" ht="30" customHeight="1" x14ac:dyDescent="0.25">
      <c r="A11" s="410"/>
      <c r="B11" s="409"/>
      <c r="C11" s="409"/>
      <c r="D11" s="409"/>
      <c r="E11" s="409"/>
      <c r="F11" s="409"/>
      <c r="G11" s="409"/>
      <c r="H11" s="409"/>
      <c r="I11" s="409"/>
      <c r="J11" s="409"/>
    </row>
    <row r="12" spans="1:10" s="338" customFormat="1" ht="30" customHeight="1" x14ac:dyDescent="0.25">
      <c r="A12" s="711" t="s">
        <v>454</v>
      </c>
      <c r="B12" s="712"/>
      <c r="C12" s="712"/>
      <c r="D12" s="712"/>
      <c r="E12" s="712"/>
      <c r="F12" s="712"/>
      <c r="G12" s="713"/>
      <c r="H12" s="709" t="s">
        <v>312</v>
      </c>
      <c r="I12" s="710"/>
      <c r="J12" s="710"/>
    </row>
    <row r="13" spans="1:10" s="324" customFormat="1" ht="30" customHeight="1" x14ac:dyDescent="0.25">
      <c r="A13" s="322" t="s">
        <v>317</v>
      </c>
      <c r="B13" s="322" t="s">
        <v>313</v>
      </c>
      <c r="C13" s="322" t="s">
        <v>372</v>
      </c>
      <c r="D13" s="322" t="s">
        <v>314</v>
      </c>
      <c r="E13" s="322" t="s">
        <v>315</v>
      </c>
      <c r="F13" s="322" t="s">
        <v>373</v>
      </c>
      <c r="G13" s="322" t="s">
        <v>374</v>
      </c>
      <c r="H13" s="323" t="s">
        <v>375</v>
      </c>
      <c r="I13" s="323" t="s">
        <v>376</v>
      </c>
      <c r="J13" s="323" t="s">
        <v>377</v>
      </c>
    </row>
    <row r="14" spans="1:10" s="338" customFormat="1" ht="50.1" customHeight="1" x14ac:dyDescent="0.25">
      <c r="A14" s="703">
        <v>1</v>
      </c>
      <c r="B14" s="703" t="s">
        <v>369</v>
      </c>
      <c r="C14" s="706">
        <f>F14+F15+F16+F17</f>
        <v>1.2188145817413114E-2</v>
      </c>
      <c r="D14" s="336">
        <v>1</v>
      </c>
      <c r="E14" s="337" t="s">
        <v>515</v>
      </c>
      <c r="F14" s="335">
        <v>3.3934306533958932E-3</v>
      </c>
      <c r="G14" s="198">
        <v>43579</v>
      </c>
      <c r="H14" s="335">
        <v>3.3934306533958932E-3</v>
      </c>
      <c r="I14" s="173">
        <v>43525</v>
      </c>
      <c r="J14" s="448" t="s">
        <v>536</v>
      </c>
    </row>
    <row r="15" spans="1:10" s="338" customFormat="1" ht="50.1" customHeight="1" x14ac:dyDescent="0.25">
      <c r="A15" s="704"/>
      <c r="B15" s="704"/>
      <c r="C15" s="707"/>
      <c r="D15" s="336">
        <v>2</v>
      </c>
      <c r="E15" s="337" t="s">
        <v>513</v>
      </c>
      <c r="F15" s="335">
        <v>2.736021405736172E-3</v>
      </c>
      <c r="G15" s="198">
        <v>43579</v>
      </c>
      <c r="H15" s="335">
        <v>2.736021405736172E-3</v>
      </c>
      <c r="I15" s="198">
        <v>43579</v>
      </c>
      <c r="J15" s="448" t="s">
        <v>537</v>
      </c>
    </row>
    <row r="16" spans="1:10" s="338" customFormat="1" ht="50.1" customHeight="1" x14ac:dyDescent="0.25">
      <c r="A16" s="704"/>
      <c r="B16" s="704"/>
      <c r="C16" s="707"/>
      <c r="D16" s="336">
        <v>3</v>
      </c>
      <c r="E16" s="337" t="s">
        <v>514</v>
      </c>
      <c r="F16" s="335">
        <v>3.2820605242418642E-3</v>
      </c>
      <c r="G16" s="198">
        <v>43579</v>
      </c>
      <c r="H16" s="335">
        <v>3.2820605242418642E-3</v>
      </c>
      <c r="I16" s="173">
        <v>43525</v>
      </c>
      <c r="J16" s="448" t="s">
        <v>538</v>
      </c>
    </row>
    <row r="17" spans="1:10" s="338" customFormat="1" ht="50.1" customHeight="1" x14ac:dyDescent="0.25">
      <c r="A17" s="705"/>
      <c r="B17" s="705"/>
      <c r="C17" s="708"/>
      <c r="D17" s="336">
        <v>4</v>
      </c>
      <c r="E17" s="337" t="s">
        <v>558</v>
      </c>
      <c r="F17" s="335">
        <v>2.7766332340391836E-3</v>
      </c>
      <c r="G17" s="198">
        <v>43646</v>
      </c>
      <c r="H17" s="335">
        <v>2.7766332340391836E-3</v>
      </c>
      <c r="I17" s="198">
        <v>43646</v>
      </c>
      <c r="J17" s="448" t="s">
        <v>570</v>
      </c>
    </row>
    <row r="18" spans="1:10" s="338" customFormat="1" ht="50.1" customHeight="1" x14ac:dyDescent="0.25">
      <c r="A18" s="697">
        <v>2</v>
      </c>
      <c r="B18" s="698" t="s">
        <v>508</v>
      </c>
      <c r="C18" s="700">
        <f>+F18+F19+F20+F21+F22+F23</f>
        <v>4.4400193451152634E-2</v>
      </c>
      <c r="D18" s="388">
        <v>1</v>
      </c>
      <c r="E18" s="447" t="s">
        <v>509</v>
      </c>
      <c r="F18" s="443">
        <v>1.6886415094807417E-2</v>
      </c>
      <c r="G18" s="198">
        <v>43768</v>
      </c>
      <c r="H18" s="443">
        <v>1.6886415094807417E-2</v>
      </c>
      <c r="I18" s="198">
        <v>43818</v>
      </c>
      <c r="J18" s="449" t="s">
        <v>612</v>
      </c>
    </row>
    <row r="19" spans="1:10" s="338" customFormat="1" ht="50.1" customHeight="1" x14ac:dyDescent="0.25">
      <c r="A19" s="697"/>
      <c r="B19" s="698"/>
      <c r="C19" s="700"/>
      <c r="D19" s="336">
        <v>2</v>
      </c>
      <c r="E19" s="329" t="s">
        <v>478</v>
      </c>
      <c r="F19" s="443">
        <v>1.6196554463371326E-2</v>
      </c>
      <c r="G19" s="173">
        <v>43515</v>
      </c>
      <c r="H19" s="443">
        <v>1.6196554463371326E-2</v>
      </c>
      <c r="I19" s="173">
        <v>43515</v>
      </c>
      <c r="J19" s="449" t="s">
        <v>568</v>
      </c>
    </row>
    <row r="20" spans="1:10" s="338" customFormat="1" ht="50.1" customHeight="1" x14ac:dyDescent="0.25">
      <c r="A20" s="697"/>
      <c r="B20" s="698"/>
      <c r="C20" s="700"/>
      <c r="D20" s="388">
        <v>3</v>
      </c>
      <c r="E20" s="329" t="s">
        <v>479</v>
      </c>
      <c r="F20" s="443">
        <v>4.5767993833720714E-3</v>
      </c>
      <c r="G20" s="173">
        <v>43631</v>
      </c>
      <c r="H20" s="443">
        <v>4.5767993833720714E-3</v>
      </c>
      <c r="I20" s="173">
        <v>43631</v>
      </c>
      <c r="J20" s="327" t="s">
        <v>580</v>
      </c>
    </row>
    <row r="21" spans="1:10" s="338" customFormat="1" ht="50.1" customHeight="1" x14ac:dyDescent="0.25">
      <c r="A21" s="697"/>
      <c r="B21" s="698"/>
      <c r="C21" s="700"/>
      <c r="D21" s="336">
        <v>4</v>
      </c>
      <c r="E21" s="329" t="s">
        <v>480</v>
      </c>
      <c r="F21" s="443">
        <v>2.4343886604259288E-3</v>
      </c>
      <c r="G21" s="173">
        <v>43631</v>
      </c>
      <c r="H21" s="443">
        <v>2.4343886604259288E-3</v>
      </c>
      <c r="I21" s="173">
        <v>43631</v>
      </c>
      <c r="J21" s="327" t="s">
        <v>569</v>
      </c>
    </row>
    <row r="22" spans="1:10" s="338" customFormat="1" ht="50.1" customHeight="1" x14ac:dyDescent="0.25">
      <c r="A22" s="697"/>
      <c r="B22" s="698"/>
      <c r="C22" s="700"/>
      <c r="D22" s="468">
        <v>5</v>
      </c>
      <c r="E22" s="329" t="s">
        <v>600</v>
      </c>
      <c r="F22" s="473">
        <v>2.1867907547775604E-3</v>
      </c>
      <c r="G22" s="173">
        <v>43829</v>
      </c>
      <c r="H22" s="443">
        <v>2.1867907547775604E-3</v>
      </c>
      <c r="I22" s="173">
        <v>43816</v>
      </c>
      <c r="J22" s="489" t="s">
        <v>613</v>
      </c>
    </row>
    <row r="23" spans="1:10" s="338" customFormat="1" ht="50.1" customHeight="1" x14ac:dyDescent="0.25">
      <c r="A23" s="697"/>
      <c r="B23" s="698"/>
      <c r="C23" s="700"/>
      <c r="D23" s="468">
        <v>6</v>
      </c>
      <c r="E23" s="472" t="s">
        <v>601</v>
      </c>
      <c r="F23" s="473">
        <v>2.1192450943983308E-3</v>
      </c>
      <c r="G23" s="173">
        <v>43829</v>
      </c>
      <c r="H23" s="443">
        <v>2.1192450943983308E-3</v>
      </c>
      <c r="I23" s="173">
        <v>43816</v>
      </c>
      <c r="J23" s="489" t="s">
        <v>613</v>
      </c>
    </row>
    <row r="24" spans="1:10" s="338" customFormat="1" ht="50.1" customHeight="1" x14ac:dyDescent="0.25">
      <c r="A24" s="697">
        <v>3</v>
      </c>
      <c r="B24" s="699" t="s">
        <v>510</v>
      </c>
      <c r="C24" s="700">
        <f>+F24+F25+F26</f>
        <v>0.25341166073143429</v>
      </c>
      <c r="D24" s="388">
        <v>1</v>
      </c>
      <c r="E24" s="329" t="s">
        <v>511</v>
      </c>
      <c r="F24" s="335">
        <v>0.10665419162052063</v>
      </c>
      <c r="G24" s="173">
        <v>43707</v>
      </c>
      <c r="H24" s="335">
        <v>0.10665419162052063</v>
      </c>
      <c r="I24" s="173">
        <v>43739</v>
      </c>
      <c r="J24" s="490" t="s">
        <v>614</v>
      </c>
    </row>
    <row r="25" spans="1:10" s="338" customFormat="1" ht="50.1" customHeight="1" x14ac:dyDescent="0.25">
      <c r="A25" s="697"/>
      <c r="B25" s="699"/>
      <c r="C25" s="700"/>
      <c r="D25" s="388">
        <v>2</v>
      </c>
      <c r="E25" s="329" t="s">
        <v>512</v>
      </c>
      <c r="F25" s="335">
        <v>0.13345941722375282</v>
      </c>
      <c r="G25" s="173">
        <v>43707</v>
      </c>
      <c r="H25" s="335">
        <v>0.13345941722375282</v>
      </c>
      <c r="I25" s="173">
        <v>43739</v>
      </c>
      <c r="J25" s="490" t="s">
        <v>614</v>
      </c>
    </row>
    <row r="26" spans="1:10" s="338" customFormat="1" ht="50.1" customHeight="1" x14ac:dyDescent="0.25">
      <c r="A26" s="697"/>
      <c r="B26" s="699"/>
      <c r="C26" s="700"/>
      <c r="D26" s="388">
        <v>3</v>
      </c>
      <c r="E26" s="329" t="s">
        <v>578</v>
      </c>
      <c r="F26" s="335">
        <v>1.329805188716084E-2</v>
      </c>
      <c r="G26" s="173">
        <v>43718</v>
      </c>
      <c r="H26" s="335">
        <v>1.329805188716084E-2</v>
      </c>
      <c r="I26" s="173">
        <v>43718</v>
      </c>
      <c r="J26" s="450" t="s">
        <v>579</v>
      </c>
    </row>
    <row r="27" spans="1:10" s="373" customFormat="1" ht="30" customHeight="1" x14ac:dyDescent="0.25">
      <c r="A27" s="695" t="s">
        <v>378</v>
      </c>
      <c r="B27" s="696"/>
      <c r="C27" s="376">
        <f>SUM(C14:C26)</f>
        <v>0.31000000000000005</v>
      </c>
      <c r="D27" s="693" t="s">
        <v>119</v>
      </c>
      <c r="E27" s="694"/>
      <c r="F27" s="330">
        <f>SUBTOTAL(9,F14:F26)</f>
        <v>0.31000000000000005</v>
      </c>
      <c r="G27" s="331"/>
      <c r="H27" s="332">
        <f>SUBTOTAL(9,H14:H26)</f>
        <v>0.31000000000000005</v>
      </c>
      <c r="I27" s="333"/>
      <c r="J27" s="333"/>
    </row>
    <row r="28" spans="1:10" hidden="1" x14ac:dyDescent="0.25"/>
    <row r="29" spans="1:10" hidden="1" x14ac:dyDescent="0.25"/>
    <row r="30" spans="1:10" hidden="1" x14ac:dyDescent="0.25">
      <c r="F30" s="426"/>
      <c r="G30" s="427"/>
    </row>
    <row r="31" spans="1:10" hidden="1" x14ac:dyDescent="0.25">
      <c r="F31" s="426"/>
      <c r="G31" s="427"/>
      <c r="H31" s="427"/>
    </row>
    <row r="32" spans="1:10" hidden="1" x14ac:dyDescent="0.25">
      <c r="F32" s="426"/>
      <c r="G32" s="427"/>
    </row>
    <row r="33" spans="6:7" hidden="1" x14ac:dyDescent="0.25">
      <c r="F33" s="426"/>
      <c r="G33" s="427"/>
    </row>
    <row r="34" spans="6:7" hidden="1" x14ac:dyDescent="0.25">
      <c r="F34" s="426"/>
      <c r="G34" s="427"/>
    </row>
    <row r="35" spans="6:7" hidden="1" x14ac:dyDescent="0.25">
      <c r="F35" s="426"/>
      <c r="G35" s="427"/>
    </row>
    <row r="36" spans="6:7" hidden="1" x14ac:dyDescent="0.25">
      <c r="F36" s="426"/>
      <c r="G36" s="427"/>
    </row>
    <row r="37" spans="6:7" hidden="1" x14ac:dyDescent="0.25">
      <c r="F37" s="426"/>
      <c r="G37" s="427"/>
    </row>
    <row r="38" spans="6:7" hidden="1" x14ac:dyDescent="0.25">
      <c r="F38" s="426"/>
      <c r="G38" s="427"/>
    </row>
    <row r="39" spans="6:7" hidden="1" x14ac:dyDescent="0.25">
      <c r="F39" s="426"/>
      <c r="G39" s="427"/>
    </row>
    <row r="40" spans="6:7" hidden="1" x14ac:dyDescent="0.25">
      <c r="F40" s="426"/>
      <c r="G40" s="427"/>
    </row>
    <row r="41" spans="6:7" hidden="1" x14ac:dyDescent="0.25"/>
    <row r="42" spans="6:7" hidden="1" x14ac:dyDescent="0.25"/>
    <row r="43" spans="6:7" hidden="1" x14ac:dyDescent="0.25"/>
    <row r="44" spans="6:7" hidden="1" x14ac:dyDescent="0.25"/>
    <row r="45" spans="6:7" hidden="1" x14ac:dyDescent="0.25"/>
    <row r="46" spans="6:7" hidden="1" x14ac:dyDescent="0.25"/>
    <row r="47" spans="6:7" hidden="1" x14ac:dyDescent="0.25"/>
  </sheetData>
  <sheetProtection autoFilter="0" pivotTables="0"/>
  <autoFilter ref="A13:GI26"/>
  <mergeCells count="24">
    <mergeCell ref="H12:J12"/>
    <mergeCell ref="B8:D8"/>
    <mergeCell ref="B9:D9"/>
    <mergeCell ref="B10:D10"/>
    <mergeCell ref="A12:G12"/>
    <mergeCell ref="A14:A17"/>
    <mergeCell ref="B14:B17"/>
    <mergeCell ref="C14:C17"/>
    <mergeCell ref="B6:D6"/>
    <mergeCell ref="B7:D7"/>
    <mergeCell ref="A1:A4"/>
    <mergeCell ref="B4:F4"/>
    <mergeCell ref="B1:J1"/>
    <mergeCell ref="B2:J2"/>
    <mergeCell ref="B3:J3"/>
    <mergeCell ref="G4:J4"/>
    <mergeCell ref="D27:E27"/>
    <mergeCell ref="A27:B27"/>
    <mergeCell ref="A18:A23"/>
    <mergeCell ref="B18:B23"/>
    <mergeCell ref="A24:A26"/>
    <mergeCell ref="B24:B26"/>
    <mergeCell ref="C24:C26"/>
    <mergeCell ref="C18:C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17</vt:i4>
      </vt:variant>
    </vt:vector>
  </HeadingPairs>
  <TitlesOfParts>
    <vt:vector size="38" baseType="lpstr">
      <vt:lpstr>Sección 1. Metas - Magnitud</vt:lpstr>
      <vt:lpstr>Sección 2. Metas - Presupuesto</vt:lpstr>
      <vt:lpstr>Sección 3. Metas Producto</vt:lpstr>
      <vt:lpstr>11</vt:lpstr>
      <vt:lpstr>ACT_11</vt:lpstr>
      <vt:lpstr>12</vt:lpstr>
      <vt:lpstr>ACT_12</vt:lpstr>
      <vt:lpstr>13</vt:lpstr>
      <vt:lpstr>ACT_13</vt:lpstr>
      <vt:lpstr>14</vt:lpstr>
      <vt:lpstr>ACT_14</vt:lpstr>
      <vt:lpstr>15</vt:lpstr>
      <vt:lpstr>ACT_15</vt:lpstr>
      <vt:lpstr>16</vt:lpstr>
      <vt:lpstr>ACT_16</vt:lpstr>
      <vt:lpstr>17</vt:lpstr>
      <vt:lpstr>ACT_17</vt:lpstr>
      <vt:lpstr>18</vt:lpstr>
      <vt:lpstr>ACT 18</vt:lpstr>
      <vt:lpstr>Variables</vt:lpstr>
      <vt:lpstr>Sección 4. Territorialización</vt:lpstr>
      <vt:lpstr>'11'!Área_de_impresión</vt:lpstr>
      <vt:lpstr>'12'!Área_de_impresión</vt:lpstr>
      <vt:lpstr>'13'!Área_de_impresión</vt:lpstr>
      <vt:lpstr>'14'!Área_de_impresión</vt:lpstr>
      <vt:lpstr>'15'!Área_de_impresión</vt:lpstr>
      <vt:lpstr>'16'!Área_de_impresión</vt:lpstr>
      <vt:lpstr>'17'!Área_de_impresión</vt:lpstr>
      <vt:lpstr>'18'!Área_de_impresión</vt:lpstr>
      <vt:lpstr>'Sección 3. Metas Producto'!Área_de_impresión</vt:lpstr>
      <vt:lpstr>'Sección 4. Territorialización'!Área_de_impresión</vt:lpstr>
      <vt:lpstr>'11'!Títulos_a_imprimir</vt:lpstr>
      <vt:lpstr>'12'!Títulos_a_imprimir</vt:lpstr>
      <vt:lpstr>'13'!Títulos_a_imprimir</vt:lpstr>
      <vt:lpstr>'14'!Títulos_a_imprimir</vt:lpstr>
      <vt:lpstr>'15'!Títulos_a_imprimir</vt:lpstr>
      <vt:lpstr>'16'!Títulos_a_imprimir</vt:lpstr>
      <vt:lpstr>'18'!Títulos_a_imprimir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Nelly Karime Perez Diaz</dc:creator>
  <cp:lastModifiedBy>Ludin Adriana Galeano Gómez</cp:lastModifiedBy>
  <dcterms:created xsi:type="dcterms:W3CDTF">2019-11-07T21:02:16Z</dcterms:created>
  <dcterms:modified xsi:type="dcterms:W3CDTF">2020-01-21T15:30:23Z</dcterms:modified>
</cp:coreProperties>
</file>