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G:\Unidades compartidas\Equipo Seguimiento OAPI_2019\02_Proyectos inversión\Seguimiento\POAs Inversión\04_Diciembre\"/>
    </mc:Choice>
  </mc:AlternateContent>
  <bookViews>
    <workbookView xWindow="0" yWindow="0" windowWidth="28800" windowHeight="12300" tabRatio="770" activeTab="5"/>
  </bookViews>
  <sheets>
    <sheet name="Sección 1. Metas - Magnitud" sheetId="13" r:id="rId1"/>
    <sheet name="Sección 2. Metas - Presupuesto" sheetId="12" r:id="rId2"/>
    <sheet name="Sección 3. Metas Producto" sheetId="5" r:id="rId3"/>
    <sheet name="8" sheetId="30" r:id="rId4"/>
    <sheet name="ACT_8" sheetId="31" r:id="rId5"/>
    <sheet name="9" sheetId="15" r:id="rId6"/>
    <sheet name="ACT_9" sheetId="29" r:id="rId7"/>
    <sheet name="Variables" sheetId="27" state="hidden" r:id="rId8"/>
    <sheet name="Sección 4. Territorialización" sheetId="9" state="hidden" r:id="rId9"/>
  </sheets>
  <externalReferences>
    <externalReference r:id="rId10"/>
  </externalReferences>
  <definedNames>
    <definedName name="_xlnm._FilterDatabase" localSheetId="4" hidden="1">ACT_8!$A$13:$J$20</definedName>
    <definedName name="_xlnm._FilterDatabase" localSheetId="6" hidden="1">ACT_9!$F$13:$I$18</definedName>
    <definedName name="_xlnm._FilterDatabase" localSheetId="0" hidden="1">'Sección 1. Metas - Magnitud'!$A$13:$Z$13</definedName>
    <definedName name="_xlnm._FilterDatabase" localSheetId="1" hidden="1">'Sección 2. Metas - Presupuesto'!$A$12:$AA$20</definedName>
    <definedName name="_xlnm._FilterDatabase" localSheetId="7" hidden="1">Variables!$C$2:$C$8</definedName>
    <definedName name="_xlnm.Print_Area" localSheetId="3">'8'!$A$1:$H$57</definedName>
    <definedName name="_xlnm.Print_Area" localSheetId="5">'9'!$A$1:$H$57</definedName>
    <definedName name="_xlnm.Print_Area" localSheetId="2">'Sección 3. Metas Producto'!$A$5:$AF$12</definedName>
    <definedName name="_xlnm.Print_Area" localSheetId="8">'Sección 4. Territorialización'!$A$1:$S$63</definedName>
    <definedName name="CONDICION_POBLACIONAL" localSheetId="4">[1]Variables!$C$1:$C$24</definedName>
    <definedName name="CONDICION_POBLACIONAL" localSheetId="6">[1]Variables!$C$1:$C$24</definedName>
    <definedName name="CONDICION_POBLACIONAL" localSheetId="7">#REF!</definedName>
    <definedName name="CONDICION_POBLACIONAL">#REF!</definedName>
    <definedName name="GRUPO_ETAREO" localSheetId="4">[1]Variables!$A$1:$A$8</definedName>
    <definedName name="GRUPO_ETAREO" localSheetId="6">[1]Variables!$A$1:$A$8</definedName>
    <definedName name="GRUPO_ETAREO">#REF!</definedName>
    <definedName name="GRUPO_ETAREOS" localSheetId="5">#REF!</definedName>
    <definedName name="GRUPO_ETAREOS" localSheetId="4">#REF!</definedName>
    <definedName name="GRUPO_ETAREOS" localSheetId="6">#REF!</definedName>
    <definedName name="GRUPO_ETAREOS" localSheetId="8">#REF!</definedName>
    <definedName name="GRUPO_ETAREOS">#REF!</definedName>
    <definedName name="GRUPO_ETARIO" localSheetId="5">#REF!</definedName>
    <definedName name="GRUPO_ETARIO" localSheetId="4">#REF!</definedName>
    <definedName name="GRUPO_ETARIO" localSheetId="6">#REF!</definedName>
    <definedName name="GRUPO_ETARIO">#REF!</definedName>
    <definedName name="GRUPO_ETNICO" localSheetId="5">#REF!</definedName>
    <definedName name="GRUPO_ETNICO" localSheetId="4">#REF!</definedName>
    <definedName name="GRUPO_ETNICO" localSheetId="6">#REF!</definedName>
    <definedName name="GRUPO_ETNICO">#REF!</definedName>
    <definedName name="GRUPOETNICO" localSheetId="5">#REF!</definedName>
    <definedName name="GRUPOETNICO" localSheetId="4">#REF!</definedName>
    <definedName name="GRUPOETNICO" localSheetId="6">#REF!</definedName>
    <definedName name="GRUPOETNICO" localSheetId="8">#REF!</definedName>
    <definedName name="GRUPOETNICO">#REF!</definedName>
    <definedName name="GRUPOS_ETNICOS" localSheetId="4">[1]Variables!$H$1:$H$8</definedName>
    <definedName name="GRUPOS_ETNICOS" localSheetId="6">[1]Variables!$H$1:$H$8</definedName>
    <definedName name="GRUPOS_ETNICOS" localSheetId="7">#REF!</definedName>
    <definedName name="GRUPOS_ETNICOS">#REF!</definedName>
    <definedName name="LOCALIDAD" localSheetId="5">#REF!</definedName>
    <definedName name="LOCALIDAD" localSheetId="4">#REF!</definedName>
    <definedName name="LOCALIDAD" localSheetId="6">#REF!</definedName>
    <definedName name="LOCALIDAD">#REF!</definedName>
    <definedName name="LOCALIZACION" localSheetId="5">#REF!</definedName>
    <definedName name="LOCALIZACION" localSheetId="4">#REF!</definedName>
    <definedName name="LOCALIZACION" localSheetId="6">#REF!</definedName>
    <definedName name="LOCALIZACION">#REF!</definedName>
    <definedName name="_xlnm.Print_Titles" localSheetId="3">'8'!$1:$6</definedName>
    <definedName name="_xlnm.Print_Titles" localSheetId="5">'9'!$1:$6</definedName>
  </definedNames>
  <calcPr calcId="162913"/>
</workbook>
</file>

<file path=xl/calcChain.xml><?xml version="1.0" encoding="utf-8"?>
<calcChain xmlns="http://schemas.openxmlformats.org/spreadsheetml/2006/main">
  <c r="G30" i="15" l="1"/>
  <c r="G31" i="15"/>
  <c r="G32" i="15"/>
  <c r="G33" i="15"/>
  <c r="G34" i="15"/>
  <c r="G35" i="15"/>
  <c r="G36" i="15"/>
  <c r="G37" i="15"/>
  <c r="G38" i="15"/>
  <c r="G39" i="15"/>
  <c r="G40" i="15"/>
  <c r="G29" i="15"/>
  <c r="G30" i="30"/>
  <c r="G31" i="30"/>
  <c r="G32" i="30"/>
  <c r="G33" i="30"/>
  <c r="G34" i="30"/>
  <c r="G35" i="30"/>
  <c r="G36" i="30"/>
  <c r="G37" i="30"/>
  <c r="G38" i="30"/>
  <c r="G39" i="30"/>
  <c r="G40" i="30"/>
  <c r="G29" i="30"/>
  <c r="Z20" i="12" l="1"/>
  <c r="AA20" i="12" l="1"/>
  <c r="AA18" i="12"/>
  <c r="AA17" i="12"/>
  <c r="AA15" i="12"/>
  <c r="E18" i="12"/>
  <c r="E15" i="12"/>
  <c r="C7" i="31"/>
  <c r="AC12" i="5"/>
  <c r="AA12" i="5"/>
  <c r="W17" i="13" l="1"/>
  <c r="H17" i="29"/>
  <c r="AA14" i="12" l="1"/>
  <c r="W15" i="13" l="1"/>
  <c r="V15" i="13"/>
  <c r="U15" i="13"/>
  <c r="T15" i="13"/>
  <c r="S15" i="13"/>
  <c r="R15" i="13"/>
  <c r="Q15" i="13"/>
  <c r="P15" i="13"/>
  <c r="M15" i="13"/>
  <c r="N15" i="13"/>
  <c r="O15" i="13"/>
  <c r="L15" i="13"/>
  <c r="K18" i="12" l="1"/>
  <c r="H18" i="29" l="1"/>
  <c r="F18" i="29"/>
  <c r="C18" i="29"/>
  <c r="H20" i="31"/>
  <c r="F20" i="31"/>
  <c r="C20" i="31"/>
  <c r="K20" i="12" l="1"/>
  <c r="R19" i="12"/>
  <c r="X20" i="12"/>
  <c r="W20" i="12"/>
  <c r="V20" i="12"/>
  <c r="U20" i="12"/>
  <c r="T20" i="12"/>
  <c r="S20" i="12"/>
  <c r="R20" i="12"/>
  <c r="Q20" i="12"/>
  <c r="P20" i="12"/>
  <c r="O20" i="12"/>
  <c r="N20" i="12"/>
  <c r="M20" i="12"/>
  <c r="X19" i="12"/>
  <c r="W19" i="12"/>
  <c r="V19" i="12"/>
  <c r="U19" i="12"/>
  <c r="T19" i="12"/>
  <c r="S19" i="12"/>
  <c r="Q19" i="12"/>
  <c r="P19" i="12"/>
  <c r="O19" i="12"/>
  <c r="N19" i="12"/>
  <c r="M19" i="12"/>
  <c r="L19" i="12"/>
  <c r="K19" i="12"/>
  <c r="J20" i="12"/>
  <c r="I20" i="12"/>
  <c r="H20" i="12"/>
  <c r="G20" i="12"/>
  <c r="F20" i="12"/>
  <c r="J19" i="12"/>
  <c r="I19" i="12"/>
  <c r="H19" i="12"/>
  <c r="G19" i="12"/>
  <c r="F19" i="12"/>
  <c r="T16" i="13"/>
  <c r="L16" i="13"/>
  <c r="F40" i="15"/>
  <c r="F39" i="15"/>
  <c r="F38" i="15"/>
  <c r="F37" i="15"/>
  <c r="F36" i="15"/>
  <c r="F35" i="15"/>
  <c r="F34" i="15"/>
  <c r="F33" i="15"/>
  <c r="F32" i="15"/>
  <c r="F31" i="15"/>
  <c r="F30" i="15"/>
  <c r="F29" i="15"/>
  <c r="F40" i="30"/>
  <c r="F39" i="30"/>
  <c r="F38" i="30"/>
  <c r="F37" i="30"/>
  <c r="F36" i="30"/>
  <c r="F35" i="30"/>
  <c r="F34" i="30"/>
  <c r="F33" i="30"/>
  <c r="F32" i="30"/>
  <c r="F31" i="30"/>
  <c r="F30" i="30"/>
  <c r="F29" i="30"/>
  <c r="C16" i="12"/>
  <c r="C13" i="12"/>
  <c r="B16" i="12"/>
  <c r="B13" i="12"/>
  <c r="A16" i="12"/>
  <c r="A13" i="12"/>
  <c r="AB12" i="5"/>
  <c r="L18" i="12"/>
  <c r="L20" i="12" s="1"/>
  <c r="L15" i="12"/>
  <c r="E29" i="15"/>
  <c r="E30" i="15"/>
  <c r="E31" i="15" s="1"/>
  <c r="E32" i="15" s="1"/>
  <c r="E33" i="15" s="1"/>
  <c r="E34" i="15" s="1"/>
  <c r="E35" i="15" s="1"/>
  <c r="E36" i="15" s="1"/>
  <c r="E37" i="15" s="1"/>
  <c r="E38" i="15" s="1"/>
  <c r="E39" i="15" s="1"/>
  <c r="E40" i="15" s="1"/>
  <c r="C29" i="15"/>
  <c r="H29" i="15" s="1"/>
  <c r="W14" i="13"/>
  <c r="W16" i="13" s="1"/>
  <c r="V14" i="13"/>
  <c r="W13" i="12" s="1"/>
  <c r="U14" i="13"/>
  <c r="V13" i="12" s="1"/>
  <c r="T14" i="13"/>
  <c r="U13" i="12" s="1"/>
  <c r="S14" i="13"/>
  <c r="T13" i="12" s="1"/>
  <c r="R14" i="13"/>
  <c r="R16" i="13" s="1"/>
  <c r="Q14" i="13"/>
  <c r="R13" i="12" s="1"/>
  <c r="P14" i="13"/>
  <c r="P16" i="13" s="1"/>
  <c r="O14" i="13"/>
  <c r="O16" i="13" s="1"/>
  <c r="N14" i="13"/>
  <c r="O13" i="12" s="1"/>
  <c r="M14" i="13"/>
  <c r="N13" i="12" s="1"/>
  <c r="L14" i="13"/>
  <c r="M13" i="12" s="1"/>
  <c r="K15" i="13"/>
  <c r="K14" i="13"/>
  <c r="I14" i="13"/>
  <c r="Y14" i="13"/>
  <c r="J14" i="13"/>
  <c r="E14" i="13"/>
  <c r="A14" i="13"/>
  <c r="G18" i="12"/>
  <c r="G15" i="12"/>
  <c r="E29" i="30"/>
  <c r="E30" i="30" s="1"/>
  <c r="E31" i="30" s="1"/>
  <c r="E32" i="30" s="1"/>
  <c r="E33" i="30" s="1"/>
  <c r="E34" i="30" s="1"/>
  <c r="E35" i="30" s="1"/>
  <c r="E36" i="30" s="1"/>
  <c r="E37" i="30" s="1"/>
  <c r="E38" i="30" s="1"/>
  <c r="E39" i="30" s="1"/>
  <c r="E40" i="30" s="1"/>
  <c r="C29" i="30"/>
  <c r="C30" i="30" s="1"/>
  <c r="Y17" i="13"/>
  <c r="T23" i="27"/>
  <c r="S23" i="27"/>
  <c r="R23" i="27"/>
  <c r="E17" i="13"/>
  <c r="C8" i="5"/>
  <c r="C7" i="5"/>
  <c r="C6" i="5"/>
  <c r="C9" i="12"/>
  <c r="C8" i="12"/>
  <c r="C7" i="12"/>
  <c r="C6" i="12"/>
  <c r="A17" i="13"/>
  <c r="W18" i="13"/>
  <c r="V18" i="13"/>
  <c r="U18" i="13"/>
  <c r="T18" i="13"/>
  <c r="T17" i="13"/>
  <c r="S18" i="13"/>
  <c r="R18" i="13"/>
  <c r="Q18" i="13"/>
  <c r="P18" i="13"/>
  <c r="O18" i="13"/>
  <c r="N18" i="13"/>
  <c r="M18" i="13"/>
  <c r="L18" i="13"/>
  <c r="X16" i="12"/>
  <c r="V17" i="13"/>
  <c r="V19" i="13" s="1"/>
  <c r="U17" i="13"/>
  <c r="V16" i="12" s="1"/>
  <c r="S17" i="13"/>
  <c r="R17" i="13"/>
  <c r="Q17" i="13"/>
  <c r="Q19" i="13" s="1"/>
  <c r="P17" i="13"/>
  <c r="Q16" i="12" s="1"/>
  <c r="O17" i="13"/>
  <c r="P16" i="12" s="1"/>
  <c r="N17" i="13"/>
  <c r="M17" i="13"/>
  <c r="L17" i="13"/>
  <c r="K18" i="13"/>
  <c r="K17" i="13"/>
  <c r="J17" i="13"/>
  <c r="I17" i="13"/>
  <c r="S63" i="9"/>
  <c r="C30" i="15"/>
  <c r="H30" i="15" s="1"/>
  <c r="Y17" i="12"/>
  <c r="X15" i="13"/>
  <c r="Y18" i="12"/>
  <c r="Z18" i="12"/>
  <c r="Y15" i="12"/>
  <c r="Y14" i="12"/>
  <c r="Z14" i="12" s="1"/>
  <c r="E20" i="12"/>
  <c r="Z15" i="12"/>
  <c r="N19" i="13" l="1"/>
  <c r="R16" i="12"/>
  <c r="X18" i="13"/>
  <c r="T19" i="13"/>
  <c r="P19" i="13"/>
  <c r="C31" i="15"/>
  <c r="H31" i="15" s="1"/>
  <c r="R19" i="13"/>
  <c r="U19" i="13"/>
  <c r="O16" i="12"/>
  <c r="S19" i="13"/>
  <c r="L19" i="13"/>
  <c r="T16" i="12"/>
  <c r="S13" i="12"/>
  <c r="H30" i="30"/>
  <c r="C31" i="30"/>
  <c r="V16" i="13"/>
  <c r="Q13" i="12"/>
  <c r="M16" i="13"/>
  <c r="P13" i="12"/>
  <c r="N16" i="13"/>
  <c r="H29" i="30"/>
  <c r="S16" i="13"/>
  <c r="X17" i="13"/>
  <c r="X19" i="13" s="1"/>
  <c r="X13" i="12"/>
  <c r="U16" i="13"/>
  <c r="Y20" i="12"/>
  <c r="E19" i="12"/>
  <c r="Y19" i="12"/>
  <c r="Z17" i="12"/>
  <c r="M19" i="13"/>
  <c r="W16" i="12"/>
  <c r="N16" i="12"/>
  <c r="O19" i="13"/>
  <c r="W19" i="13"/>
  <c r="U16" i="12"/>
  <c r="M16" i="12"/>
  <c r="S16" i="12"/>
  <c r="Q16" i="13"/>
  <c r="X14" i="13"/>
  <c r="X16" i="13" s="1"/>
  <c r="C32" i="15" l="1"/>
  <c r="C33" i="15" s="1"/>
  <c r="Y13" i="12"/>
  <c r="AA13" i="12" s="1"/>
  <c r="H31" i="30"/>
  <c r="C32" i="30"/>
  <c r="AA19" i="12"/>
  <c r="Z19" i="12"/>
  <c r="Y16" i="12"/>
  <c r="AA16" i="12" s="1"/>
  <c r="H32" i="15"/>
  <c r="Z13" i="12" l="1"/>
  <c r="C33" i="30"/>
  <c r="H32" i="30"/>
  <c r="Z16" i="12"/>
  <c r="H33" i="15"/>
  <c r="C34" i="15"/>
  <c r="C34" i="30" l="1"/>
  <c r="H33" i="30"/>
  <c r="H34" i="15"/>
  <c r="C35" i="15"/>
  <c r="C35" i="30" l="1"/>
  <c r="H34" i="30"/>
  <c r="H35" i="15"/>
  <c r="C36" i="15"/>
  <c r="H35" i="30" l="1"/>
  <c r="C36" i="30"/>
  <c r="H36" i="15"/>
  <c r="C37" i="15"/>
  <c r="H36" i="30" l="1"/>
  <c r="C37" i="30"/>
  <c r="C38" i="15"/>
  <c r="H37" i="15"/>
  <c r="C38" i="30" l="1"/>
  <c r="H37" i="30"/>
  <c r="H38" i="15"/>
  <c r="C39" i="15"/>
  <c r="H38" i="30" l="1"/>
  <c r="C39" i="30"/>
  <c r="H39" i="15"/>
  <c r="C40" i="15"/>
  <c r="H39" i="30" l="1"/>
  <c r="C40" i="30"/>
  <c r="H40" i="15"/>
  <c r="H40" i="30" l="1"/>
</calcChain>
</file>

<file path=xl/sharedStrings.xml><?xml version="1.0" encoding="utf-8"?>
<sst xmlns="http://schemas.openxmlformats.org/spreadsheetml/2006/main" count="756" uniqueCount="474">
  <si>
    <t>DEPENDENCIA:</t>
  </si>
  <si>
    <t>PRESUPUESTO VIGENCIA</t>
  </si>
  <si>
    <t>Programa Plan de Desarrollo</t>
  </si>
  <si>
    <t>UNIDAD DE MEDIDA</t>
  </si>
  <si>
    <t>INDICADOR</t>
  </si>
  <si>
    <t>META</t>
  </si>
  <si>
    <t>LOCALIZACIÓN FÍSICA</t>
  </si>
  <si>
    <t>LOCALIDAD</t>
  </si>
  <si>
    <t>CONDICION POBLACIONAL</t>
  </si>
  <si>
    <t>GRUPOS ETNICOS</t>
  </si>
  <si>
    <t>LOCALIZACION</t>
  </si>
  <si>
    <t>GRUPO ETAREO</t>
  </si>
  <si>
    <t>META PROYECTO 1                                             (Con varios puntos de inversión)</t>
  </si>
  <si>
    <t>Barrios Unidos</t>
  </si>
  <si>
    <t>Niños y niñas de primera infancia</t>
  </si>
  <si>
    <t>Teusaquillo</t>
  </si>
  <si>
    <t>Niños, niñas y adolescentes desescolarizados</t>
  </si>
  <si>
    <t>Los Martires</t>
  </si>
  <si>
    <t>Niños, niñas y adolescentes en riesgo social vinculacion temprana al trabajo o acompañamiento</t>
  </si>
  <si>
    <t>Antonio Nariño</t>
  </si>
  <si>
    <t>Niños, niñas y adolescentes escolarizados</t>
  </si>
  <si>
    <t>Puente Aranda</t>
  </si>
  <si>
    <t>Personas cabezas de familia</t>
  </si>
  <si>
    <t>Rafael Uribe Uribe</t>
  </si>
  <si>
    <t>Personas consumidoras de sustancias psicoactivas</t>
  </si>
  <si>
    <t>Ciudad Bolivar</t>
  </si>
  <si>
    <t>Personas en situacion de desplazamiento</t>
  </si>
  <si>
    <t>Sumapaz</t>
  </si>
  <si>
    <t>Personas vinculadas a la prostitución</t>
  </si>
  <si>
    <t>Especial</t>
  </si>
  <si>
    <t>Reincorporados - as</t>
  </si>
  <si>
    <t>Entidad</t>
  </si>
  <si>
    <t>Sector LGBT</t>
  </si>
  <si>
    <t>CODIGO</t>
  </si>
  <si>
    <t xml:space="preserve"> Proyección Poblacion 2012 según Localidad.</t>
  </si>
  <si>
    <t xml:space="preserve">0-5 años Primera infancia </t>
  </si>
  <si>
    <t>Usaquen</t>
  </si>
  <si>
    <t>Grupos de edad</t>
  </si>
  <si>
    <t xml:space="preserve">6 - 13 años Infancia </t>
  </si>
  <si>
    <t>Chapinero</t>
  </si>
  <si>
    <t>Total</t>
  </si>
  <si>
    <t>Hombres</t>
  </si>
  <si>
    <t>Mujeres</t>
  </si>
  <si>
    <t>14 - 17 años Adolescencia</t>
  </si>
  <si>
    <t>Santa Fe</t>
  </si>
  <si>
    <t>USAQUÉN</t>
  </si>
  <si>
    <t>18 - 26 años Juventud</t>
  </si>
  <si>
    <t>San Cristobal</t>
  </si>
  <si>
    <t>CHAPINERO</t>
  </si>
  <si>
    <t>27 - 59 años Adultez</t>
  </si>
  <si>
    <t>Usme</t>
  </si>
  <si>
    <t>SANTA FE</t>
  </si>
  <si>
    <t>60 años o más. Personas Mayores</t>
  </si>
  <si>
    <t>Tunjuelito</t>
  </si>
  <si>
    <t>SAN CRISTÓBAL</t>
  </si>
  <si>
    <t>Bosa</t>
  </si>
  <si>
    <t>USME</t>
  </si>
  <si>
    <t>Kennedy</t>
  </si>
  <si>
    <t>TUNJUELITO</t>
  </si>
  <si>
    <t>Fontibon</t>
  </si>
  <si>
    <t>BOSA</t>
  </si>
  <si>
    <t>Engativa</t>
  </si>
  <si>
    <t>KENNEDY</t>
  </si>
  <si>
    <t>Todos los Grupos</t>
  </si>
  <si>
    <t>Suba</t>
  </si>
  <si>
    <t>FONTIBÓN</t>
  </si>
  <si>
    <t>Adultos-as trabajador-a formal</t>
  </si>
  <si>
    <t>ENGATIVÁ</t>
  </si>
  <si>
    <t>Adultos-as trabajador-a informal</t>
  </si>
  <si>
    <t>SUBA</t>
  </si>
  <si>
    <t>Ciudadanos-as habitantes de calle</t>
  </si>
  <si>
    <t>B. UNIDOS</t>
  </si>
  <si>
    <t>Comunidad en general</t>
  </si>
  <si>
    <t>TEUSAQUILLO</t>
  </si>
  <si>
    <t>Familias en emergencia social y catastrófica</t>
  </si>
  <si>
    <t>LOS MÁRTIRES</t>
  </si>
  <si>
    <t>Familias en situacion de vulnerabilidad</t>
  </si>
  <si>
    <t>La Candelaria</t>
  </si>
  <si>
    <t>A. NARIÑO</t>
  </si>
  <si>
    <t>Familias ubicadas en zonas de alto deterioro urbano</t>
  </si>
  <si>
    <t>PTE. ARANDA</t>
  </si>
  <si>
    <t>Jovenes desescolarizados</t>
  </si>
  <si>
    <t>CANDELARIA</t>
  </si>
  <si>
    <t>Jovenes escolarizados</t>
  </si>
  <si>
    <t>R.URIBE</t>
  </si>
  <si>
    <t>Mujeres gestantes y lactantes</t>
  </si>
  <si>
    <t>C. BOLÍVAR</t>
  </si>
  <si>
    <t>SUMAPAZ</t>
  </si>
  <si>
    <t>Distrital</t>
  </si>
  <si>
    <t>Otras Entidades</t>
  </si>
  <si>
    <t>Regional</t>
  </si>
  <si>
    <t>Personas con discapacidad</t>
  </si>
  <si>
    <t>Todos los grupos</t>
  </si>
  <si>
    <t>Afrocolombianos</t>
  </si>
  <si>
    <t>Indígenas</t>
  </si>
  <si>
    <t>No identifica grupos étnicos</t>
  </si>
  <si>
    <t>Otros Grupos étnicos</t>
  </si>
  <si>
    <t>Servidores y servidoras públicos</t>
  </si>
  <si>
    <t>Rom</t>
  </si>
  <si>
    <t>Raizales</t>
  </si>
  <si>
    <t>80 Y MÁS</t>
  </si>
  <si>
    <t>Jun</t>
  </si>
  <si>
    <t>Jul</t>
  </si>
  <si>
    <t>Ago</t>
  </si>
  <si>
    <t>Sep</t>
  </si>
  <si>
    <t>Oct</t>
  </si>
  <si>
    <t>Nov</t>
  </si>
  <si>
    <t>Dic</t>
  </si>
  <si>
    <t>% VIGENCIA</t>
  </si>
  <si>
    <t>% PDD</t>
  </si>
  <si>
    <t>AVANCES Y LOGROS</t>
  </si>
  <si>
    <t>BENEFICIOS</t>
  </si>
  <si>
    <t>RETRASOS Y SOLUCIONES</t>
  </si>
  <si>
    <t>JUN</t>
  </si>
  <si>
    <t>JUL</t>
  </si>
  <si>
    <t>AGO</t>
  </si>
  <si>
    <t>SEP</t>
  </si>
  <si>
    <t>OCT</t>
  </si>
  <si>
    <t>NOV</t>
  </si>
  <si>
    <t>DIC</t>
  </si>
  <si>
    <t>TOTAL</t>
  </si>
  <si>
    <t>AVANCE</t>
  </si>
  <si>
    <t>PRESUPUESTO RESERVA</t>
  </si>
  <si>
    <t>No.</t>
  </si>
  <si>
    <t>PLAN ESTRATÉGICO SDM</t>
  </si>
  <si>
    <t>OBJETIVO ESTRATÉGICO SDM</t>
  </si>
  <si>
    <t>PROGRAMA</t>
  </si>
  <si>
    <t>MAGNITUD META - Vigencia</t>
  </si>
  <si>
    <t>PRESUPUESTO META -Vigencia</t>
  </si>
  <si>
    <t>PRESUPUESTO META - Reservas</t>
  </si>
  <si>
    <t>POBLACIÓN</t>
  </si>
  <si>
    <t xml:space="preserve">CODIGO Y NOMBRE DEL PROYECTO: </t>
  </si>
  <si>
    <t>Mar</t>
  </si>
  <si>
    <t>Abr</t>
  </si>
  <si>
    <t>May</t>
  </si>
  <si>
    <t>Ene</t>
  </si>
  <si>
    <t>Feb</t>
  </si>
  <si>
    <t>FEB</t>
  </si>
  <si>
    <t>MAR</t>
  </si>
  <si>
    <t>ABR</t>
  </si>
  <si>
    <t>MAY</t>
  </si>
  <si>
    <t>ENE</t>
  </si>
  <si>
    <t>NOMBRE DEL INDICADOR</t>
  </si>
  <si>
    <t>EJECUTADO TOTAL</t>
  </si>
  <si>
    <t>SISTEMA INTEGRADO DE GESTIÓN</t>
  </si>
  <si>
    <t>PROCESO DIRECCIONAMIENTO ESTRATÉGICO</t>
  </si>
  <si>
    <t>Formato de programación y seguimiento al Plan Operativo Anual -POA con inversión</t>
  </si>
  <si>
    <t xml:space="preserve">% de Avance de Ejecución </t>
  </si>
  <si>
    <t>Corresponde al seguimiento de la ejecución mes a mes.</t>
  </si>
  <si>
    <t>Escriba el código y el nombre de la meta proyecto de inversión.</t>
  </si>
  <si>
    <t>Corresponde al total ejecutado en magnitud y presupuesto acumulados durante la vigencia para cada localidad.</t>
  </si>
  <si>
    <t>Defina la población por edades a atender si aplica</t>
  </si>
  <si>
    <t>Defina el grupo étnico a atender si aplica</t>
  </si>
  <si>
    <t>Defina el tipo de población a atender si aplica</t>
  </si>
  <si>
    <t>CÓDIGO</t>
  </si>
  <si>
    <t>CARACTERÍSTICAS POBLACIONALES</t>
  </si>
  <si>
    <t>GRUPO ÉTNICO</t>
  </si>
  <si>
    <t xml:space="preserve">CONDICIÓN POBLACIONAL </t>
  </si>
  <si>
    <t>GRUPO ETÁRIO</t>
  </si>
  <si>
    <t>OBSERVACIONES</t>
  </si>
  <si>
    <t>METAS DE INVERSIÓN DEL PROYECTO</t>
  </si>
  <si>
    <t>ANULACIONES DE RESERVAS</t>
  </si>
  <si>
    <t>RESERVA DEFINITIVA</t>
  </si>
  <si>
    <t>N.A</t>
  </si>
  <si>
    <t>COMPONENTE  PMM</t>
  </si>
  <si>
    <t>Logística de Movilidad</t>
  </si>
  <si>
    <t>Componente Ambiental</t>
  </si>
  <si>
    <t>Plan de Intercambiadores Modales</t>
  </si>
  <si>
    <t>Plan de Ordenamiento Logístico</t>
  </si>
  <si>
    <t>Plan de Seguridad Vial</t>
  </si>
  <si>
    <t>Transporte Público</t>
  </si>
  <si>
    <t>Transporte No Motorizado</t>
  </si>
  <si>
    <t>Plan de Ordenamiento de Estacionamientos</t>
  </si>
  <si>
    <t xml:space="preserve">Infraestructura Vial </t>
  </si>
  <si>
    <t>Componente Institucional</t>
  </si>
  <si>
    <t xml:space="preserve">OBJETIVOS ESTRATÉGICOS </t>
  </si>
  <si>
    <t>Corresponde al número de población atendida si aplica.</t>
  </si>
  <si>
    <t>Localidad 2012</t>
  </si>
  <si>
    <t>COMPONENTE ASOCIADO MISIÓN / VISIÓN</t>
  </si>
  <si>
    <t>CÓDIGO INDICADOR</t>
  </si>
  <si>
    <t>CÓDIGO Y META PROYECTO DE INVERSIÓN ASOCIADA</t>
  </si>
  <si>
    <t>COMPONENTE PMM</t>
  </si>
  <si>
    <t>457-458-459 : BOGOTÁ D.C. Proyecciones de población 2005-2015, según grupos de edad y por sexo.</t>
  </si>
  <si>
    <t>DANE-Secretaría Distrital de Planeción SDP : Convenio específico de cooperación técnica No 096-2007</t>
  </si>
  <si>
    <t>total</t>
  </si>
  <si>
    <t>0-4</t>
  </si>
  <si>
    <t>5-9</t>
  </si>
  <si>
    <t>10-14</t>
  </si>
  <si>
    <t>15-19</t>
  </si>
  <si>
    <t>20-24</t>
  </si>
  <si>
    <t>25-29</t>
  </si>
  <si>
    <t>30-34</t>
  </si>
  <si>
    <t>35-39</t>
  </si>
  <si>
    <t>40-44</t>
  </si>
  <si>
    <t>45-49</t>
  </si>
  <si>
    <t>50-54</t>
  </si>
  <si>
    <t>55-59</t>
  </si>
  <si>
    <t>60-64</t>
  </si>
  <si>
    <t>65-69</t>
  </si>
  <si>
    <t>70-74</t>
  </si>
  <si>
    <t>75-79</t>
  </si>
  <si>
    <t>SUBSECRETARIA RESPONSABLE:</t>
  </si>
  <si>
    <t>ORDENADOR DEL GASTO:</t>
  </si>
  <si>
    <t>Código: PE01-PR01-F01</t>
  </si>
  <si>
    <t>PROYECTO ESTRATÉGICO</t>
  </si>
  <si>
    <t>META PRODUCTO</t>
  </si>
  <si>
    <t>TOTAL PRESUPUESTO VIGENCIA</t>
  </si>
  <si>
    <t>TOTAL PRESUPUESTO RESERVA</t>
  </si>
  <si>
    <t>Proyecto Estratégico</t>
  </si>
  <si>
    <t xml:space="preserve">VARIABLE </t>
  </si>
  <si>
    <t>CUATRIENIO</t>
  </si>
  <si>
    <t>CODIGO Y NOMBRE DEL PROYECTO DE INVERSIÓN</t>
  </si>
  <si>
    <t>PROGRAMACIÓN PLAN DE DESARROLLO</t>
  </si>
  <si>
    <t>% DE AVANCE</t>
  </si>
  <si>
    <t>TOTAL EJECUTADO</t>
  </si>
  <si>
    <t>Eje / Pilar Plan de Desarrollo</t>
  </si>
  <si>
    <t xml:space="preserve"> META PRODUCTO</t>
  </si>
  <si>
    <t>CÓDIGO META PRODUCTO</t>
  </si>
  <si>
    <t xml:space="preserve">CÓDIGO Y NOMBRE DEL PROYECTO DE INVERSIÓN </t>
  </si>
  <si>
    <t>PROGRAMACIÓN CUATRIENIO</t>
  </si>
  <si>
    <t>Total Ejecutado</t>
  </si>
  <si>
    <t xml:space="preserve">Proyecto Estratégico </t>
  </si>
  <si>
    <t xml:space="preserve"> CÓDIGO Y META PROYECTO DE INVERSIÓN</t>
  </si>
  <si>
    <t>EJE / PILAR</t>
  </si>
  <si>
    <t>PLAN DE DESARROLLO</t>
  </si>
  <si>
    <t>META PROYECTO</t>
  </si>
  <si>
    <t>PROGRAMADO VIGENCIA</t>
  </si>
  <si>
    <t>VARIABLES FÓRMULA DEL INDICADOR</t>
  </si>
  <si>
    <t>% de Cumplimiento= (Numerador / Denominador )*100</t>
  </si>
  <si>
    <t>Versión: 5.0</t>
  </si>
  <si>
    <t>MAGNITUD VIGENCIA</t>
  </si>
  <si>
    <t>MAGNITUD RESERVA</t>
  </si>
  <si>
    <t>MAGNITUD  VIGENCIA</t>
  </si>
  <si>
    <t>Corresponde al presupuesto y magnitud programados de vigencia y de reserva para cada una de las localidades.</t>
  </si>
  <si>
    <r>
      <t>EJECUTADO _</t>
    </r>
    <r>
      <rPr>
        <b/>
        <u/>
        <sz val="8"/>
        <rFont val="Arial"/>
        <family val="2"/>
      </rPr>
      <t>MES</t>
    </r>
    <r>
      <rPr>
        <b/>
        <sz val="8"/>
        <rFont val="Arial"/>
        <family val="2"/>
      </rPr>
      <t>_</t>
    </r>
  </si>
  <si>
    <t>TIPO DE ANUALIZACIÓN</t>
  </si>
  <si>
    <t xml:space="preserve">TIPO DE ANUALIZACIÓN </t>
  </si>
  <si>
    <t>VIGENCIA 2016</t>
  </si>
  <si>
    <t>VIGENCIA 2017</t>
  </si>
  <si>
    <t>VIGENCIA 2018</t>
  </si>
  <si>
    <t>VIGENCIA 2019</t>
  </si>
  <si>
    <t>VIGENCIA 2020</t>
  </si>
  <si>
    <t>Formato de Hoja de Vida Indicador</t>
  </si>
  <si>
    <t xml:space="preserve">CODIGO: PE01-PR01-F03 </t>
  </si>
  <si>
    <t>HOJA DE VIDA INDICADOR</t>
  </si>
  <si>
    <t>SECRETARÍA DISTRITAL DE MOVILIDAD</t>
  </si>
  <si>
    <t>SECCIÓN 1. Identificación del Indicador</t>
  </si>
  <si>
    <t>Constante</t>
  </si>
  <si>
    <t>3. Fuente PMR</t>
  </si>
  <si>
    <t>4. Dependencia responsable</t>
  </si>
  <si>
    <t>5. Meta con territorialización</t>
  </si>
  <si>
    <t>6. Proyecto</t>
  </si>
  <si>
    <t>7. Código del Proyecto</t>
  </si>
  <si>
    <t>Estratégico</t>
  </si>
  <si>
    <t>8. Proceso</t>
  </si>
  <si>
    <t>9. Código del proceso</t>
  </si>
  <si>
    <t>10. Objetivo estratégico</t>
  </si>
  <si>
    <t>11. Meta Producto</t>
  </si>
  <si>
    <t>SI</t>
  </si>
  <si>
    <t>12. Nombre del indicador</t>
  </si>
  <si>
    <t>13. Tipología</t>
  </si>
  <si>
    <t>NO</t>
  </si>
  <si>
    <t>14. Fecha de programación</t>
  </si>
  <si>
    <t>15. Tipo anualización</t>
  </si>
  <si>
    <t>16. Objetivo y descripción del Indicador</t>
  </si>
  <si>
    <t>Trimestral</t>
  </si>
  <si>
    <t>1. Orientar las acciones de la Secretaría Distrital de Movilidad hacia la visión cero, es decir, la reducción sustancial de víctimas fatales y lesionadas en siniestros de tránsito</t>
  </si>
  <si>
    <t>17. Fuente u origen de Datos</t>
  </si>
  <si>
    <t xml:space="preserve">2. Fomentar la cultura ciudadana y el respeto entre todos los usuarios de todas las formas de transporte, protegiendo en especial los actores vulnerables y los modos activos </t>
  </si>
  <si>
    <t>18. Fórmula de Cálculo</t>
  </si>
  <si>
    <t>3. Propender por la sostenibilidad ambiental, económica y social de la movilidad en una visión integral de planeción de ciudad y movilidad</t>
  </si>
  <si>
    <t>19. Unidad de medida del indicador</t>
  </si>
  <si>
    <t>Eficacia</t>
  </si>
  <si>
    <t>4. Ser ejemplo en la rendición de cuentas a la ciudadanía</t>
  </si>
  <si>
    <t xml:space="preserve">20.  Nombre de las Variables </t>
  </si>
  <si>
    <t>VARIABLE 1 - Numerador</t>
  </si>
  <si>
    <t>VARIABLE 2 - Denominador</t>
  </si>
  <si>
    <t xml:space="preserve">6. Proveer un ecosistema adecuado para la innovación y adopción  de nuevas y mejores tecnologías de movilidad y de información y comunicación </t>
  </si>
  <si>
    <t>21. Unidad de medida (de la variable)</t>
  </si>
  <si>
    <t xml:space="preserve">7. Prestar servicios eficientes, oportunos y de calidad a la ciudadanía, tanto en gestión como en trámites de la movilidad </t>
  </si>
  <si>
    <t>22. Descripción de la variable</t>
  </si>
  <si>
    <t>8. Contar con un excelente equipo humano y condiciones laborales que hagan de la Secretaría Distrital de Movilidad un lugar atractivo para trabajar y desarrollarse profesionalmente</t>
  </si>
  <si>
    <t>23. Inicio de la Serie</t>
  </si>
  <si>
    <t>25. Línea base</t>
  </si>
  <si>
    <t>24. Fin de la Serie</t>
  </si>
  <si>
    <t>26. Valor de la Meta</t>
  </si>
  <si>
    <t>27. Frecuencia del reporte</t>
  </si>
  <si>
    <t xml:space="preserve">28. Observación a la magnitud propuesta para la Meta </t>
  </si>
  <si>
    <t>SECCIÓN 2. Seguimiento al Indicador</t>
  </si>
  <si>
    <t>Mes</t>
  </si>
  <si>
    <t>29. Numerador (Variable 1)</t>
  </si>
  <si>
    <t>Numerador Acumulado (Variable 1)</t>
  </si>
  <si>
    <t>30. Denominador (Variable 2)</t>
  </si>
  <si>
    <t>Denominador Acumulado (Variable 2)</t>
  </si>
  <si>
    <t>% Cumplimiento del período reportado</t>
  </si>
  <si>
    <t>% Cumplimiento en la vigencia</t>
  </si>
  <si>
    <t>% Cumplimiento de la meta</t>
  </si>
  <si>
    <t xml:space="preserve">Enero </t>
  </si>
  <si>
    <t>Febrero</t>
  </si>
  <si>
    <t>Marzo</t>
  </si>
  <si>
    <t>Abril</t>
  </si>
  <si>
    <t>Mayo</t>
  </si>
  <si>
    <t>Junio</t>
  </si>
  <si>
    <t>Julio</t>
  </si>
  <si>
    <t>Agosto</t>
  </si>
  <si>
    <t>Septiembre</t>
  </si>
  <si>
    <t>Octubre</t>
  </si>
  <si>
    <t>Noviembre</t>
  </si>
  <si>
    <t>Diciembre</t>
  </si>
  <si>
    <t>31. Observaciones del avance de meta en el periodo</t>
  </si>
  <si>
    <t>SECCIÓN 3. Análisis de tendencia del Indicador</t>
  </si>
  <si>
    <t>32. Avances y logros</t>
  </si>
  <si>
    <t>33.Retrasos y soluciones</t>
  </si>
  <si>
    <t>34. Beneficios para la Comunidad/Entidad</t>
  </si>
  <si>
    <t>SECCIÓN 4. Actualización y Responsables del reporte</t>
  </si>
  <si>
    <t>35. Control de actualizaciones</t>
  </si>
  <si>
    <t xml:space="preserve">36. Fecha </t>
  </si>
  <si>
    <t>37. Campo modificado</t>
  </si>
  <si>
    <t>38.Modificación realizada.</t>
  </si>
  <si>
    <t>39. Responsable del Análisis</t>
  </si>
  <si>
    <t>40. Responsable del reporte</t>
  </si>
  <si>
    <t>41. Director / Jefe de Oficina / Subdirector</t>
  </si>
  <si>
    <t>44. Subsecretario (a) / Ordenador (a) de gasto</t>
  </si>
  <si>
    <t>42. Firma Director / Jefe Oficina</t>
  </si>
  <si>
    <t>45. Firma Subsecretario  (a) / Ordenador (a) de gasto</t>
  </si>
  <si>
    <t>43. Firma Subdirector</t>
  </si>
  <si>
    <t>07- Eje Transversal Gobierno legítimo, fortalecimiento local y eficiencia</t>
  </si>
  <si>
    <t>188 - Servicio a la ciudadanía para la movilidad</t>
  </si>
  <si>
    <t>COMPONENTES DE LA MISIÓN</t>
  </si>
  <si>
    <t>Porcentaje</t>
  </si>
  <si>
    <t>Porcentaje de avance en actividades ejecutadas</t>
  </si>
  <si>
    <t>Sección No. 2: EJECUCIÓN</t>
  </si>
  <si>
    <t>2. ACTIVIDADES PRIMARIAS</t>
  </si>
  <si>
    <t>4. No.</t>
  </si>
  <si>
    <t>5. ACTIVIDADES SECUNDARIAS</t>
  </si>
  <si>
    <t>SUBSECRETARÍA RESPONSABLE:</t>
  </si>
  <si>
    <t>1. NÚMERO</t>
  </si>
  <si>
    <t>SUBSECRETARÍA DE GESTIÓN CORPORATIVA</t>
  </si>
  <si>
    <t>NASLY JENNIFER RUÍZ GONZÁLEZ</t>
  </si>
  <si>
    <t>Ser referente mundial al contar con un equipo humano comprometido y competente.</t>
  </si>
  <si>
    <t>N.A.</t>
  </si>
  <si>
    <t>Mantener el 80% de satisfacción con los servicios prestados por las entidades del Sector Movilidad</t>
  </si>
  <si>
    <t xml:space="preserve">ESTIMACIONES DE POBLACIÓN 1985-2005  (4) Y PROYECCIONES DE POBLACIÓN 2005-2020 NACIONAL, DEPARTAMENTAL Y MUNICIPAL POR SEXO, GRUPOS QUINQUENALES DE EDAD </t>
  </si>
  <si>
    <t>965 - Movilidad transparente y contra la corrupción</t>
  </si>
  <si>
    <t>Porcentaje de satisfacción</t>
  </si>
  <si>
    <t>CONSTANTE</t>
  </si>
  <si>
    <t>965 - MOVILIDAD TRANSPARENTE Y CONTRA LA CORRUPCIÓN</t>
  </si>
  <si>
    <t>Implementar el 100% de la estrategia anual sobre Transparencia, Ética y Probidad - TEP</t>
  </si>
  <si>
    <t>PE01</t>
  </si>
  <si>
    <t>Movilidad Transparente y contra la Corrupción.</t>
  </si>
  <si>
    <t>Estrategia TEP</t>
  </si>
  <si>
    <t>Medir el cumplimiento en la ejecución de las actividades propuestas para la implementación de la estrategia de Transparencia, la Ética y la Probidad en la SDM</t>
  </si>
  <si>
    <t>Registros y soportes administrativos - P.A.A.</t>
  </si>
  <si>
    <t>Porcentaje de avance en actividades ejecutadas / Porcentaje total  de avance de actividades programado en la vigencia</t>
  </si>
  <si>
    <t>Son las actividades ponderadas porcentualmente que en el periodo de reporte se culminaron y se registran en el anexo de actividades</t>
  </si>
  <si>
    <t>Porcentaje total  de avance de actividades programado en la vigencia</t>
  </si>
  <si>
    <t>Total de porcentaje de actividades primarias y/o secundarias programado en la vigencia</t>
  </si>
  <si>
    <t>Julieth Rojas Betancour</t>
  </si>
  <si>
    <t>Nasly Jennifer Ruíz G.</t>
  </si>
  <si>
    <t>Logística para actividades de Transparencia, Ética y Probidad - TEP</t>
  </si>
  <si>
    <t>Implementar el 100% de la estrategia anual para la sostenibilidad del Subsistema de Control Interno</t>
  </si>
  <si>
    <t>Oficina de Control Interno</t>
  </si>
  <si>
    <t>Movilidad Transparente y contra la Corrupción</t>
  </si>
  <si>
    <t>PV01</t>
  </si>
  <si>
    <t>Sostenibilidad del Subsistema de Control Interno</t>
  </si>
  <si>
    <t>Medir el cumplimiento en la ejecución de las actividades propuestas para la implementación de la estrategia de sostenibilidad del Subsistema de Control Interno</t>
  </si>
  <si>
    <t>N.A: Se relaciona la meta producto a la cual está asociado el proyecto 965 pero el reporte de la amgnitud está a cargo del proyecto 1044 de la Dirección de Servicio al Ciudadano</t>
  </si>
  <si>
    <t>42 - Transparencia, Gestión Pública y Servicio a la Ciudaanía</t>
  </si>
  <si>
    <t>Jaime Daniel Arias Guarin</t>
  </si>
  <si>
    <t>Nasly Jennifer Ruíz González</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</si>
  <si>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</si>
  <si>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3. PONDERACIÓN
ACTIVIDAD PRIMARIA</t>
  </si>
  <si>
    <t>6. PONDERACIÓN
ACTIVIDAD SECUNDARIA</t>
  </si>
  <si>
    <t>7. FECHA ESTIMADA DE  EJECUCIÓN</t>
  </si>
  <si>
    <t>8. AVANCE PONDERADO</t>
  </si>
  <si>
    <t>9. FECHA EJECUCIÓN</t>
  </si>
  <si>
    <t>10. OBSERVACIONES</t>
  </si>
  <si>
    <t>TOTAL MAGNITUD VIGENCIA</t>
  </si>
  <si>
    <t>5. Ser transparente, incluyente, equitativa en género y garantista de la participación e involucramiento ciudadanos y del sector privado</t>
  </si>
  <si>
    <t>SUBSECRETARÍA DE GESTIÓN CORPORATIVA 
OFICINA ASESORA DE PLANEACIÓN
OFICINA DE CONTROL INTERNO</t>
  </si>
  <si>
    <t>Formato de programación y seguimiento al Plan Operativo Anual de gestión con inversión</t>
  </si>
  <si>
    <r>
      <t>Formato de Anexo de Ac</t>
    </r>
    <r>
      <rPr>
        <b/>
        <sz val="10"/>
        <color indexed="8"/>
        <rFont val="Arial"/>
        <family val="2"/>
      </rPr>
      <t>tividades</t>
    </r>
  </si>
  <si>
    <t>CODIGO Y NOMBRE DEL PROYECTO DE INVERSIÓN O DEL POA SIN INVERSIÓN</t>
  </si>
  <si>
    <t>META POA ASOCIADA</t>
  </si>
  <si>
    <t>9 - Implementar el 100% de la estrategia anual para la sostenibilidad del Subsistema de Control Interno</t>
  </si>
  <si>
    <t>8 - Implementar el 100% de la estrategia anual sobre Transparencia, Ética y Probidad - TEP</t>
  </si>
  <si>
    <t>PILAR / EJES</t>
  </si>
  <si>
    <t>02- Pilar Democracia Urbana</t>
  </si>
  <si>
    <t>04- Eje Transversal Nuevo Ordenamiento Territorial</t>
  </si>
  <si>
    <t>1. Promoción de calidad de vida en términos de movilidad.</t>
  </si>
  <si>
    <t>2. Potencialización del desarrollo protegiendo la vida.</t>
  </si>
  <si>
    <t>3. Potencialización del desarrollo y competitividad protegiendo los derechos de manera incluyente.</t>
  </si>
  <si>
    <t>4. Potencialización del desarrollo y competitividad a través de la gestión ética y transparente.</t>
  </si>
  <si>
    <t>COMPONENTES DE LA VISIÓN</t>
  </si>
  <si>
    <t>1. Ser referente mundial en movilidad sostenible.</t>
  </si>
  <si>
    <t>2. Ser referente mundial en cultura ciudadana</t>
  </si>
  <si>
    <t>3. Ser referente mundial en credibilidad y confianza para Bogotá y su región.</t>
  </si>
  <si>
    <t>4. Ser referente en innovación y creatividad</t>
  </si>
  <si>
    <t>5. Ser referente mundial al contar con un equipo humano comprometido y competente.</t>
  </si>
  <si>
    <t>6. Ser referente mundial al  contar con un sistema de transporte multimodal que salvaguarda la vida en las vías.</t>
  </si>
  <si>
    <t>PROGRAMAS PDD</t>
  </si>
  <si>
    <t>18 - Mejor Movilidad para Todos</t>
  </si>
  <si>
    <t>29 - Articulación regional y planeación integral del transporte</t>
  </si>
  <si>
    <t>42 - Transparencia, gestión pública y servicio a la ciudadanía</t>
  </si>
  <si>
    <t>43 - Modernización institucional</t>
  </si>
  <si>
    <t>44 - Gobierno y ciudadanía digital</t>
  </si>
  <si>
    <t>PROYECTOS ESTRATÉGICOS PDD</t>
  </si>
  <si>
    <t>143 - Construcción y conservación de vías y calles completas para la ciudad</t>
  </si>
  <si>
    <t>144 - Gestión y control de la demanda de transporte</t>
  </si>
  <si>
    <t>145 - Peatones y bicicletas</t>
  </si>
  <si>
    <t>146 - Seguridad y comportamientos para la movilidad</t>
  </si>
  <si>
    <t>147 - Transporte público integrado y de calidad</t>
  </si>
  <si>
    <t>162 - Articulación regional y planeación integral del transporte</t>
  </si>
  <si>
    <t>179 - Ambiente Sano</t>
  </si>
  <si>
    <t>190 - Modernización Física</t>
  </si>
  <si>
    <t>192 - Fortalecimiento institucional a través del uso de TIC</t>
  </si>
  <si>
    <t>Diego Nairo Useche Rueda</t>
  </si>
  <si>
    <t>Adquisición material POP para incentivar cultura TEP</t>
  </si>
  <si>
    <t>1. Código Meta</t>
  </si>
  <si>
    <t xml:space="preserve">2.  Descripción Meta </t>
  </si>
  <si>
    <t>2.  Descripción Meta</t>
  </si>
  <si>
    <t>SISTEMA INTEGRADO DE GESTION DISTRITAL  BAJO EL ESTÁNDAR MIPG</t>
  </si>
  <si>
    <t>Versión: 1.0</t>
  </si>
  <si>
    <t>SISTEMA INTEGRADO DE GESTION DISTRITAL BAJO EL ESTÁNDAR MIPG</t>
  </si>
  <si>
    <t>VERSIÓN 1.0</t>
  </si>
  <si>
    <t>CÓDIGO: PE01-PR01-F07</t>
  </si>
  <si>
    <t>Enero de 2019</t>
  </si>
  <si>
    <t xml:space="preserve">SEGUIMIENTO PLAN OPERATIVO ANUAL - POA                                         VIGENCIA: 2019 </t>
  </si>
  <si>
    <t>Sección No. 1: PROGRAMACIÓN  VIGENCIA _2019_</t>
  </si>
  <si>
    <t>Plan Anual de Auditorías Internas - PAAI OCI de la vigencia 2019.</t>
  </si>
  <si>
    <t>Porcentaje de avance en actividades ejecutadas / Porcentaje total de actividades programadas en la vigencia 2019</t>
  </si>
  <si>
    <t>Porcentaje total  de actividades programadas en la vigencia 2019</t>
  </si>
  <si>
    <t>Suscribir los contratos para la consolidación del equipo técnico de la OCI</t>
  </si>
  <si>
    <t>Apoyar a la OCI en la realización de las actividades señaladas en el PAAI de la vigencia con los profesionales para el segundo trimestre</t>
  </si>
  <si>
    <t>Apoyar a la OCI en la realización de las actividades señaladas en el PAAI de la vigencia con los profesionales para el tercer trimestre</t>
  </si>
  <si>
    <t>Apoyar a la OCI en la realización de las actividades señaladas en el PAAI de la vigencia con los profesionales para el cuarto trimestre</t>
  </si>
  <si>
    <r>
      <t>Sección No. 1: PROGRAMACIÓN  VIGENCIA _</t>
    </r>
    <r>
      <rPr>
        <b/>
        <u/>
        <sz val="11"/>
        <color indexed="56"/>
        <rFont val="Calibri"/>
        <family val="2"/>
      </rPr>
      <t>2019</t>
    </r>
    <r>
      <rPr>
        <b/>
        <sz val="11"/>
        <color indexed="56"/>
        <rFont val="Calibri"/>
        <family val="2"/>
      </rPr>
      <t>_</t>
    </r>
  </si>
  <si>
    <t>Contratar la logística para el desarrollo de actividades de Transparencia Etica y Probidad 2019-2020</t>
  </si>
  <si>
    <t>Realizar cine foro TEP</t>
  </si>
  <si>
    <t>Contratar la producción de material P.O.P. TEP 2019-2020</t>
  </si>
  <si>
    <t>Aprobar la producción de material P.O.P. TEP</t>
  </si>
  <si>
    <r>
      <t xml:space="preserve">SEGUIMIENTO VIGENCIA </t>
    </r>
    <r>
      <rPr>
        <b/>
        <u/>
        <sz val="10"/>
        <rFont val="Arial"/>
        <family val="2"/>
      </rPr>
      <t>2019</t>
    </r>
  </si>
  <si>
    <t>Oficina Asesora de Planeación Institucional</t>
  </si>
  <si>
    <t xml:space="preserve">Deicy Astrid Beltrán Angel </t>
  </si>
  <si>
    <t>Estrategia para la sostenibilidad del Subsistema de Control Interno</t>
  </si>
  <si>
    <t>NA</t>
  </si>
  <si>
    <t>Durante el perido reportado y  de acuerdo con las modificaciones presentadas con ocasión al rediseño institucional no se realizó la suscripción de contratos  para apoyar las actividades programadas por la OCI en cumplimiento del PAAI 2019. Sin embargo se adelanta la gestión para lograr la suscripción en el mes de Abril como esta programada.</t>
  </si>
  <si>
    <t>N/A</t>
  </si>
  <si>
    <t>SEGUIMIENTO VIGENCIA 2019</t>
  </si>
  <si>
    <t>5. Ser transparente, incluyente, equitativa en género y garantista de la participación e involucramiento ciudadanos y del sector privado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</si>
  <si>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7. Prestar servicios eficientes, oportunos y de calidad a la ciudadanía, tanto en gestión como en trámites de la movilidad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</si>
  <si>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OBJETIVOS DE LA CALIDAD</t>
  </si>
  <si>
    <t>2. Prestar servicios eficientes, oportunos y de calidad a la ciudadanía, tanto en gestión como en trámites de la movilidad.</t>
  </si>
  <si>
    <t>30 de junio</t>
  </si>
  <si>
    <t>Se firmó contrato con COMPENSAR 1740-2019, para prestar servicios logisticos para  desarrollar las actividades de Transparencia, Ética y Probidad</t>
  </si>
  <si>
    <t>Realizar la segunda jornada de rendición de cuentas y diálogo ciudadano, sectoriales, respecto a la vigencia 2019</t>
  </si>
  <si>
    <t>Entegar material POP relacionado con integridad, y plegables de rendición de cuentas</t>
  </si>
  <si>
    <t xml:space="preserve">Se suscribieron los contratos de prestación de servicios (2019-732 y  2019-1276) de los profesionales para apoyar ejercicios de evaluación, seguimiento y auditoria a los componentes del sistema de control interno y a los subsistemas de gestión implementados. Se realizaron las actividades programadas para este periodo en el PAAI, el cual con corte a Junio presenta un avance del 51%.  </t>
  </si>
  <si>
    <t>Para el periodo de julio a septiembre  los contratistas vienen cumpliento el total de actividades peogamadas en el PAAI para la vigencia 2019,  se realizaron las actividades programadas para este periodo en el PAAI, el cual con corte a  Septiembre presenta un avance del 77.9%.</t>
  </si>
  <si>
    <t>Mediante mensajes de correro electrónico remitidos entre la Oficina Asesora de Comunicaciones y Cultura para la Movilidad y la Oficina Asesora de Planeación Institucional se realizó la aprobación del material necesario para la divulgación de la estategia TEP.</t>
  </si>
  <si>
    <t>Conjuntamente con el equipo de la Oficina Asesora de Planeación Institucional y con la participación de la Subsecretaria de Gestión Corporativa y la Oficina Asesora de Comunicaciones y Cultura para la Movilidad se logró adelantar esta actividad con la presentación de las  películas : Siete años, el niño que domó el viento y 99 casas. En total los participantes a estas jornadas de cine foro fueron de 491 colaboradores, los cuales asistieron en la sede calle 13 y en la sede Paloquemao.</t>
  </si>
  <si>
    <t>Teniendo en cuenta, la terminación de la actual administración, la Veeduría Distrital y la Secretaría Distrital de Planeación lideraron la rendición de cuentas con información de 2019, por lo tanto, el sector Movilidad en cabeza de la Secretaría Distrital de Movilidad adelantó los diálogos ciudadanos y la audiencia pública de rendición de cuentas 2019 el 2 de diciembre en las instalaciones de Compensar Av. 68 teatro planta baja.</t>
  </si>
  <si>
    <t>Mediante contrato 20191841 con afectación al certificado de registro presupuestal No. 715 de diciembre de 2019, se firmó con la Imprenta Nacional  la producción, impresión y entrega de material informativo alusivo al desarrollo de la estrategia TEP y el proceso de rendición de cuentas</t>
  </si>
  <si>
    <t>Se entregaron 500 plegables de rendición de cuentas en la audiencia pública realizada el 2 de diciembre con las acciones realizadas por el sector en la vigencia 2019 y a la Dirección de Atención al Ciudadano</t>
  </si>
  <si>
    <t xml:space="preserve">Fortalecimiento de la cultura de control social, transparencia y rendición de cuentas </t>
  </si>
  <si>
    <t>Nelly Karime Pérez</t>
  </si>
  <si>
    <t>En la SDM se han fortalecido los valores y principios de integridad a través de todas las activdades desarrolladas en la vigencia, y ahora se cuenta con más y mejores herramientas de denuncia y de lucha contra la corrupción. La SDM recibió reconocimiento distrital por ser una de las mejores estrategias 2019 de Transparencia por "Siempre TEP".</t>
  </si>
  <si>
    <t>Nelly Karime Pérez Díaz</t>
  </si>
  <si>
    <t>Para el periodo de octubre a diciembre los contratistas realizaron las actividades asignadas y programadas en el PAAI, lo cual permitió dar cumplimiento al mismo en un 100%. Producto de estas actividades, se presentaron a la alta dirección las oportunidades de mejora correspondiente, con miras a generar un valor agregado para la SDM.</t>
  </si>
  <si>
    <t xml:space="preserve">Para la vigencia fiscal evaluada, a través del equipo de trabajo asignado se logró dar cumplimiento al 100% del Plan Anual de Auditorias Internas versión 2019. Ahora bien, con la contratación de dos contratistas, se apoyó el ejercicio de evaluación, seguimiento y auditoria a los componentes del sistema de control interno y a los subsistemas de gestión implementados. Es así como a través de comunicados internos se informó permanentemente al Representante legal de las situaciones observadas y de las oportunidades de mejora identificadas, circunstancias que socializaron en los ocho (8) Comités Institucionales de Coordinación de Control Internos desarrollados durante el año 2019. </t>
  </si>
  <si>
    <t xml:space="preserve">Las labores realizadas a través de la Oficina de Control Interno (OCI), además de promover una mejor cultura de control, contibuyen al mejoramiento de los procesos y actividades de la SDM, al cumplimiento de los objetivos propuestos, así como a la generación de alertas de manera oportuna sobre hechos o riesgos potenciales que puedan afectar el desempeño institucional. Es así que la  OCI al ser el evaluador objetivo e independiente, contribuye a través de recomendaciones permanentes y de procesos de aseroria y acompañamiento a la toma de decisones por parte de la alta dirección. </t>
  </si>
  <si>
    <t>Conjuntamente con el equipo de la Oficina Asesora de Planeación Institucional y con la participación de la Subsecretaria de Gestión Corporativa y la Oficina Asesora de Comunicaciones y Cultura para la Movilidad se logró adelantar el Cine Foro TEP con la presentación de las  películas : Siete años, el niño que domo el viento y 99 casas. En total los participantes a estas jornadas de cine foro fueron de 491 colaboradores, los cuales asistieron en la sede calle 13 como en la sede Paloquemao.
Teniendo en cuenta, la terminación de la actual administración, la Veeduría Distrital y la Secretaría Distrital de Planeación lideraron la rendición de cuentas con información de 2019, por lo tanto, el sector Movilidad en cabeza de la Secretaría Distrital de Movilidad adelanto la audiencia pública de rendición de cuentas 2019 el 2 de diciembre en las instalaciones de Compensar Av. 68 teatro planta baja. Se entregaron 500 plegables de rendición de cuentas en la audiencia pública y en los puntos de atención con las acciones realizadas por el sector en la vigencia 2019</t>
  </si>
  <si>
    <t>OFICINA ASESORA DE PLANEACIÓN INSTITUCIONAL
OFICINA DE CONTROL INTERNO</t>
  </si>
  <si>
    <t>CODIGO Y NOMBRE DEL PROYECTO DE INVERSIÓN O DEL POA SIN INVERSIÓN: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</si>
</sst>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_);_(* \(#,##0.00\);_(* &quot;-&quot;??_);_(@_)"/>
    <numFmt numFmtId="165" formatCode="_-* #,##0.00\ &quot;€&quot;_-;\-* #,##0.00\ &quot;€&quot;_-;_-* &quot;-&quot;??\ &quot;€&quot;_-;_-@_-"/>
    <numFmt numFmtId="166" formatCode="_-* #,##0.00\ _€_-;\-* #,##0.00\ _€_-;_-* &quot;-&quot;??\ _€_-;_-@_-"/>
    <numFmt numFmtId="167" formatCode="_ * #,##0.00_ ;_ * \-#,##0.00_ ;_ * &quot;-&quot;??_ ;_ @_ "/>
    <numFmt numFmtId="168" formatCode="0.0%"/>
    <numFmt numFmtId="169" formatCode="&quot;$&quot;\ #,##0"/>
  </numFmts>
  <fonts count="57" x14ac:knownFonts="1">
    <font>
      <sz val="11"/>
      <color theme="1"/>
      <name val="Calibri"/>
      <family val="2"/>
      <scheme val="minor"/>
    </font>
    <font>
      <sz val="11"/>
      <color indexed="8"/>
      <name val="Calibri"/>
      <family val="2"/>
    </font>
    <font>
      <sz val="11"/>
      <color indexed="8"/>
      <name val="Calibri"/>
      <family val="2"/>
    </font>
    <font>
      <b/>
      <sz val="10"/>
      <name val="Arial"/>
      <family val="2"/>
    </font>
    <font>
      <sz val="10"/>
      <name val="Arial"/>
      <family val="2"/>
    </font>
    <font>
      <sz val="12"/>
      <name val="Arial"/>
      <family val="2"/>
    </font>
    <font>
      <sz val="8"/>
      <name val="Calibri"/>
      <family val="2"/>
    </font>
    <font>
      <sz val="10"/>
      <name val="Arial"/>
      <family val="2"/>
    </font>
    <font>
      <b/>
      <sz val="9"/>
      <name val="Arial"/>
      <family val="2"/>
    </font>
    <font>
      <sz val="9"/>
      <name val="Arial"/>
      <family val="2"/>
    </font>
    <font>
      <u/>
      <sz val="7"/>
      <color indexed="12"/>
      <name val="Arial"/>
      <family val="2"/>
    </font>
    <font>
      <sz val="9"/>
      <color indexed="8"/>
      <name val="Arial"/>
      <family val="2"/>
    </font>
    <font>
      <b/>
      <sz val="9"/>
      <color indexed="9"/>
      <name val="Arial"/>
      <family val="2"/>
    </font>
    <font>
      <b/>
      <sz val="11"/>
      <name val="Arial"/>
      <family val="2"/>
    </font>
    <font>
      <b/>
      <sz val="10"/>
      <color indexed="9"/>
      <name val="Arial"/>
      <family val="2"/>
    </font>
    <font>
      <sz val="11"/>
      <name val="Arial"/>
      <family val="2"/>
    </font>
    <font>
      <sz val="11"/>
      <color indexed="8"/>
      <name val="Arial"/>
      <family val="2"/>
    </font>
    <font>
      <b/>
      <sz val="8"/>
      <name val="Arial"/>
      <family val="2"/>
    </font>
    <font>
      <b/>
      <u/>
      <sz val="8"/>
      <name val="Arial"/>
      <family val="2"/>
    </font>
    <font>
      <sz val="8"/>
      <name val="Arial"/>
      <family val="2"/>
    </font>
    <font>
      <u/>
      <sz val="11"/>
      <name val="Arial"/>
      <family val="2"/>
    </font>
    <font>
      <u/>
      <sz val="9"/>
      <name val="Arial"/>
      <family val="2"/>
    </font>
    <font>
      <sz val="11"/>
      <name val="Calibri"/>
      <family val="2"/>
    </font>
    <font>
      <b/>
      <sz val="11"/>
      <color indexed="56"/>
      <name val="Calibri"/>
      <family val="2"/>
    </font>
    <font>
      <b/>
      <sz val="10"/>
      <color indexed="8"/>
      <name val="Arial"/>
      <family val="2"/>
    </font>
    <font>
      <b/>
      <u/>
      <sz val="11"/>
      <color indexed="56"/>
      <name val="Calibri"/>
      <family val="2"/>
    </font>
    <font>
      <b/>
      <u/>
      <sz val="10"/>
      <name val="Arial"/>
      <family val="2"/>
    </font>
    <font>
      <sz val="11"/>
      <color theme="1"/>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b/>
      <sz val="9"/>
      <color theme="1"/>
      <name val="Arial"/>
      <family val="2"/>
    </font>
    <font>
      <sz val="9"/>
      <color theme="1"/>
      <name val="Arial"/>
      <family val="2"/>
    </font>
    <font>
      <sz val="9"/>
      <color theme="1"/>
      <name val="Calibri"/>
      <family val="2"/>
      <scheme val="minor"/>
    </font>
    <font>
      <b/>
      <sz val="9"/>
      <color theme="1"/>
      <name val="Calibri"/>
      <family val="2"/>
      <scheme val="minor"/>
    </font>
    <font>
      <sz val="9"/>
      <color indexed="8"/>
      <name val="Calibri"/>
      <family val="2"/>
      <scheme val="minor"/>
    </font>
    <font>
      <b/>
      <sz val="18"/>
      <color theme="1"/>
      <name val="Arial"/>
      <family val="2"/>
    </font>
    <font>
      <b/>
      <sz val="11"/>
      <color theme="1"/>
      <name val="Arial"/>
      <family val="2"/>
    </font>
    <font>
      <sz val="11"/>
      <color theme="1"/>
      <name val="Arial"/>
      <family val="2"/>
    </font>
    <font>
      <sz val="9"/>
      <color theme="0" tint="-0.34998626667073579"/>
      <name val="Arial"/>
      <family val="2"/>
    </font>
    <font>
      <sz val="9"/>
      <color theme="0" tint="-0.249977111117893"/>
      <name val="Arial"/>
      <family val="2"/>
    </font>
    <font>
      <sz val="9"/>
      <color theme="4"/>
      <name val="Arial"/>
      <family val="2"/>
    </font>
    <font>
      <b/>
      <sz val="11"/>
      <color theme="1"/>
      <name val="Calibri"/>
      <family val="2"/>
    </font>
    <font>
      <sz val="10"/>
      <color rgb="FF000000"/>
      <name val="Arial"/>
      <family val="2"/>
    </font>
    <font>
      <b/>
      <sz val="10"/>
      <color theme="1"/>
      <name val="Arial"/>
      <family val="2"/>
    </font>
    <font>
      <sz val="10"/>
      <color theme="1"/>
      <name val="Arial"/>
      <family val="2"/>
    </font>
    <font>
      <sz val="12"/>
      <color theme="1"/>
      <name val="Calibri"/>
      <family val="2"/>
      <scheme val="minor"/>
    </font>
    <font>
      <sz val="9"/>
      <color theme="0" tint="-0.14999847407452621"/>
      <name val="Arial"/>
      <family val="2"/>
    </font>
    <font>
      <b/>
      <sz val="9"/>
      <color theme="4"/>
      <name val="Arial"/>
      <family val="2"/>
    </font>
    <font>
      <sz val="10"/>
      <color rgb="FFFF0000"/>
      <name val="Arial"/>
      <family val="2"/>
    </font>
    <font>
      <b/>
      <sz val="12"/>
      <color theme="1"/>
      <name val="Arial"/>
      <family val="2"/>
    </font>
    <font>
      <sz val="9"/>
      <color rgb="FF000000"/>
      <name val="Arial"/>
      <family val="2"/>
    </font>
    <font>
      <b/>
      <sz val="11"/>
      <color theme="3" tint="-0.499984740745262"/>
      <name val="Calibri"/>
      <family val="2"/>
      <scheme val="minor"/>
    </font>
    <font>
      <sz val="9"/>
      <color rgb="FFFF0000"/>
      <name val="Arial"/>
      <family val="2"/>
    </font>
    <font>
      <b/>
      <sz val="14"/>
      <color theme="1"/>
      <name val="Arial"/>
      <family val="2"/>
    </font>
    <font>
      <b/>
      <sz val="11"/>
      <color theme="0"/>
      <name val="Arial"/>
      <family val="2"/>
    </font>
  </fonts>
  <fills count="24">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rgb="FFFFFFFF"/>
        <bgColor indexed="64"/>
      </patternFill>
    </fill>
    <fill>
      <patternFill patternType="solid">
        <fgColor theme="0" tint="-0.14996795556505021"/>
        <bgColor theme="0" tint="-0.34998626667073579"/>
      </patternFill>
    </fill>
    <fill>
      <patternFill patternType="solid">
        <fgColor rgb="FF00CCFF"/>
        <bgColor indexed="64"/>
      </patternFill>
    </fill>
    <fill>
      <patternFill patternType="solid">
        <fgColor theme="4" tint="0.59999389629810485"/>
        <bgColor indexed="64"/>
      </patternFill>
    </fill>
    <fill>
      <patternFill patternType="solid">
        <fgColor rgb="FFFFFFFF"/>
        <bgColor rgb="FFFFFFFF"/>
      </patternFill>
    </fill>
    <fill>
      <patternFill patternType="solid">
        <fgColor theme="4" tint="-0.499984740745262"/>
        <bgColor indexed="64"/>
      </patternFill>
    </fill>
    <fill>
      <patternFill patternType="solid">
        <fgColor rgb="FF00B0F0"/>
        <bgColor indexed="64"/>
      </patternFill>
    </fill>
    <fill>
      <patternFill patternType="solid">
        <fgColor rgb="FFFFFF00"/>
        <bgColor indexed="64"/>
      </patternFill>
    </fill>
    <fill>
      <patternFill patternType="solid">
        <fgColor theme="0"/>
        <bgColor rgb="FFFFFFFF"/>
      </patternFill>
    </fill>
    <fill>
      <patternFill patternType="solid">
        <fgColor rgb="FF33CCFF"/>
        <bgColor indexed="64"/>
      </patternFill>
    </fill>
    <fill>
      <patternFill patternType="solid">
        <fgColor theme="3" tint="-0.499984740745262"/>
        <bgColor indexed="64"/>
      </patternFill>
    </fill>
    <fill>
      <patternFill patternType="solid">
        <fgColor theme="0" tint="-0.14999847407452621"/>
        <bgColor theme="0" tint="-0.34998626667073579"/>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hair">
        <color indexed="10"/>
      </top>
      <bottom style="hair">
        <color indexed="10"/>
      </bottom>
      <diagonal/>
    </border>
    <border>
      <left style="medium">
        <color indexed="64"/>
      </left>
      <right style="medium">
        <color indexed="64"/>
      </right>
      <top style="hair">
        <color indexed="10"/>
      </top>
      <bottom style="medium">
        <color indexed="64"/>
      </bottom>
      <diagonal/>
    </border>
    <border>
      <left style="medium">
        <color indexed="64"/>
      </left>
      <right style="hair">
        <color indexed="10"/>
      </right>
      <top style="hair">
        <color indexed="10"/>
      </top>
      <bottom style="medium">
        <color indexed="64"/>
      </bottom>
      <diagonal/>
    </border>
    <border>
      <left style="hair">
        <color indexed="10"/>
      </left>
      <right style="hair">
        <color indexed="10"/>
      </right>
      <top style="hair">
        <color indexed="10"/>
      </top>
      <bottom style="medium">
        <color indexed="64"/>
      </bottom>
      <diagonal/>
    </border>
    <border>
      <left style="hair">
        <color indexed="10"/>
      </left>
      <right style="medium">
        <color indexed="64"/>
      </right>
      <top style="hair">
        <color indexed="10"/>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hair">
        <color indexed="1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s>
  <cellStyleXfs count="22">
    <xf numFmtId="0" fontId="0" fillId="0" borderId="0"/>
    <xf numFmtId="167" fontId="7" fillId="0" borderId="0" applyFont="0" applyFill="0" applyBorder="0" applyAlignment="0" applyProtection="0"/>
    <xf numFmtId="167" fontId="4" fillId="0" borderId="0" applyFont="0" applyFill="0" applyBorder="0" applyAlignment="0" applyProtection="0"/>
    <xf numFmtId="0" fontId="10" fillId="0" borderId="0" applyNumberFormat="0" applyFill="0" applyBorder="0" applyAlignment="0" applyProtection="0">
      <alignment vertical="top"/>
      <protection locked="0"/>
    </xf>
    <xf numFmtId="164" fontId="27" fillId="0" borderId="0" applyFont="0" applyFill="0" applyBorder="0" applyAlignment="0" applyProtection="0"/>
    <xf numFmtId="164" fontId="27" fillId="0" borderId="0" applyFont="0" applyFill="0" applyBorder="0" applyAlignment="0" applyProtection="0"/>
    <xf numFmtId="43" fontId="27" fillId="0" borderId="0" applyFont="0" applyFill="0" applyBorder="0" applyAlignment="0" applyProtection="0"/>
    <xf numFmtId="167" fontId="4" fillId="0" borderId="0" applyFont="0" applyFill="0" applyBorder="0" applyAlignment="0" applyProtection="0"/>
    <xf numFmtId="166"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0" fontId="4" fillId="0" borderId="0"/>
    <xf numFmtId="0" fontId="4" fillId="0" borderId="0"/>
    <xf numFmtId="0" fontId="7" fillId="0" borderId="0"/>
    <xf numFmtId="0" fontId="4" fillId="0" borderId="0"/>
    <xf numFmtId="0" fontId="4" fillId="0" borderId="0"/>
    <xf numFmtId="0" fontId="9" fillId="0" borderId="0"/>
    <xf numFmtId="0" fontId="4" fillId="0" borderId="0"/>
    <xf numFmtId="9" fontId="27" fillId="0" borderId="0" applyFont="0" applyFill="0" applyBorder="0" applyAlignment="0" applyProtection="0"/>
    <xf numFmtId="9" fontId="4" fillId="0" borderId="0" applyFont="0" applyFill="0" applyBorder="0" applyAlignment="0" applyProtection="0"/>
  </cellStyleXfs>
  <cellXfs count="485">
    <xf numFmtId="0" fontId="0" fillId="0" borderId="0" xfId="0"/>
    <xf numFmtId="0" fontId="7" fillId="0" borderId="0" xfId="15"/>
    <xf numFmtId="0" fontId="7" fillId="0" borderId="0" xfId="15" applyAlignment="1">
      <alignment wrapText="1"/>
    </xf>
    <xf numFmtId="0" fontId="4" fillId="0" borderId="0" xfId="19"/>
    <xf numFmtId="3" fontId="3" fillId="2" borderId="0" xfId="19" applyNumberFormat="1" applyFont="1" applyFill="1" applyBorder="1" applyAlignment="1">
      <alignment vertical="center"/>
    </xf>
    <xf numFmtId="0" fontId="0" fillId="0" borderId="0" xfId="0" applyFill="1" applyProtection="1"/>
    <xf numFmtId="0" fontId="4" fillId="0" borderId="0" xfId="0" applyFont="1" applyFill="1" applyProtection="1"/>
    <xf numFmtId="0" fontId="30" fillId="0" borderId="0" xfId="0" applyFont="1" applyBorder="1" applyAlignment="1" applyProtection="1">
      <alignment horizontal="center" vertical="center" wrapText="1"/>
    </xf>
    <xf numFmtId="0" fontId="5" fillId="0" borderId="0" xfId="0" applyFont="1" applyFill="1" applyAlignment="1" applyProtection="1">
      <alignment horizontal="center"/>
    </xf>
    <xf numFmtId="0" fontId="0" fillId="0" borderId="0" xfId="0" applyProtection="1"/>
    <xf numFmtId="0" fontId="31" fillId="0" borderId="0" xfId="0" applyFont="1" applyBorder="1" applyAlignment="1">
      <alignment horizontal="center" vertical="center" wrapText="1"/>
    </xf>
    <xf numFmtId="0" fontId="0" fillId="5" borderId="0" xfId="0" applyFill="1" applyBorder="1" applyProtection="1"/>
    <xf numFmtId="0" fontId="7" fillId="0" borderId="0" xfId="15" applyBorder="1" applyAlignment="1">
      <alignment horizontal="center"/>
    </xf>
    <xf numFmtId="0" fontId="3" fillId="6" borderId="1" xfId="19" applyFont="1" applyFill="1" applyBorder="1" applyAlignment="1">
      <alignment horizontal="center" vertical="center"/>
    </xf>
    <xf numFmtId="0" fontId="4" fillId="0" borderId="1" xfId="19" applyBorder="1"/>
    <xf numFmtId="0" fontId="3" fillId="6" borderId="1" xfId="19" applyFont="1" applyFill="1" applyBorder="1" applyAlignment="1">
      <alignment horizontal="center"/>
    </xf>
    <xf numFmtId="0" fontId="4" fillId="0" borderId="1" xfId="0" applyFont="1" applyBorder="1" applyAlignment="1">
      <alignment vertical="center" wrapText="1"/>
    </xf>
    <xf numFmtId="0" fontId="4" fillId="0" borderId="0" xfId="19" applyAlignment="1">
      <alignment vertical="center"/>
    </xf>
    <xf numFmtId="0" fontId="4" fillId="0" borderId="0" xfId="19" applyAlignment="1">
      <alignment horizontal="center" vertical="center"/>
    </xf>
    <xf numFmtId="0" fontId="3" fillId="0" borderId="0" xfId="19" applyFont="1" applyBorder="1" applyAlignment="1">
      <alignment vertical="center"/>
    </xf>
    <xf numFmtId="0" fontId="4" fillId="0" borderId="0" xfId="19" applyBorder="1" applyAlignment="1">
      <alignment vertical="center"/>
    </xf>
    <xf numFmtId="0" fontId="4" fillId="0" borderId="1" xfId="19" applyBorder="1" applyAlignment="1">
      <alignment vertical="center"/>
    </xf>
    <xf numFmtId="0" fontId="4" fillId="0" borderId="1" xfId="19" applyBorder="1" applyAlignment="1">
      <alignment vertical="center" wrapText="1"/>
    </xf>
    <xf numFmtId="0" fontId="4" fillId="0" borderId="1" xfId="19" applyBorder="1" applyAlignment="1">
      <alignment horizontal="center" vertical="center"/>
    </xf>
    <xf numFmtId="0" fontId="32" fillId="0" borderId="0" xfId="0" applyFont="1" applyBorder="1" applyAlignment="1" applyProtection="1">
      <alignment horizontal="center" vertical="center" wrapText="1"/>
    </xf>
    <xf numFmtId="0" fontId="33" fillId="0" borderId="0" xfId="0" applyFont="1" applyFill="1" applyBorder="1" applyAlignment="1" applyProtection="1">
      <alignment horizontal="center" vertical="center" wrapText="1"/>
    </xf>
    <xf numFmtId="0" fontId="34" fillId="0" borderId="0" xfId="0" applyFont="1" applyBorder="1" applyProtection="1"/>
    <xf numFmtId="0" fontId="35" fillId="0" borderId="0" xfId="0" applyFont="1" applyBorder="1" applyAlignment="1" applyProtection="1">
      <alignment vertical="center" wrapText="1"/>
    </xf>
    <xf numFmtId="0" fontId="35" fillId="0" borderId="0" xfId="0" applyFont="1" applyBorder="1" applyAlignment="1" applyProtection="1">
      <alignment horizontal="center" vertical="center" wrapText="1"/>
    </xf>
    <xf numFmtId="0" fontId="34" fillId="0" borderId="0" xfId="0" applyFont="1" applyProtection="1"/>
    <xf numFmtId="0" fontId="9" fillId="0" borderId="0" xfId="0" applyFont="1" applyFill="1" applyBorder="1" applyAlignment="1" applyProtection="1">
      <alignment vertical="top" wrapText="1"/>
    </xf>
    <xf numFmtId="0" fontId="9" fillId="0" borderId="0" xfId="0" applyFont="1" applyFill="1" applyBorder="1" applyAlignment="1" applyProtection="1">
      <alignment horizontal="center" vertical="center" wrapText="1"/>
    </xf>
    <xf numFmtId="0" fontId="34" fillId="0" borderId="0" xfId="0" applyFont="1" applyFill="1" applyProtection="1"/>
    <xf numFmtId="0" fontId="36" fillId="0" borderId="0" xfId="0" applyFont="1" applyProtection="1"/>
    <xf numFmtId="0" fontId="36" fillId="0" borderId="0" xfId="0" applyFont="1" applyAlignment="1" applyProtection="1">
      <alignment horizontal="center" vertical="center"/>
    </xf>
    <xf numFmtId="0" fontId="9" fillId="0" borderId="0" xfId="15" applyFont="1" applyAlignment="1">
      <alignment wrapText="1"/>
    </xf>
    <xf numFmtId="0" fontId="9" fillId="0" borderId="0" xfId="15" applyFont="1"/>
    <xf numFmtId="0" fontId="9" fillId="0" borderId="2" xfId="15" applyFont="1" applyBorder="1" applyAlignment="1">
      <alignment horizontal="center" vertical="center"/>
    </xf>
    <xf numFmtId="0" fontId="9" fillId="0" borderId="3" xfId="19" applyFont="1" applyBorder="1" applyAlignment="1">
      <alignment horizontal="center" vertical="center"/>
    </xf>
    <xf numFmtId="169" fontId="9" fillId="0" borderId="2" xfId="15" applyNumberFormat="1" applyFont="1" applyBorder="1" applyAlignment="1">
      <alignment horizontal="right" vertical="center" wrapText="1"/>
    </xf>
    <xf numFmtId="169" fontId="9" fillId="0" borderId="4" xfId="15" applyNumberFormat="1" applyFont="1" applyBorder="1" applyAlignment="1">
      <alignment horizontal="right" vertical="center" wrapText="1"/>
    </xf>
    <xf numFmtId="168" fontId="9" fillId="0" borderId="4" xfId="15" applyNumberFormat="1" applyFont="1" applyBorder="1" applyAlignment="1">
      <alignment horizontal="right" vertical="center" wrapText="1"/>
    </xf>
    <xf numFmtId="169" fontId="9" fillId="0" borderId="2" xfId="15" applyNumberFormat="1" applyFont="1" applyBorder="1" applyAlignment="1" applyProtection="1">
      <alignment horizontal="right" vertical="center" wrapText="1"/>
      <protection locked="0"/>
    </xf>
    <xf numFmtId="169" fontId="9" fillId="0" borderId="4" xfId="15" applyNumberFormat="1" applyFont="1" applyBorder="1" applyAlignment="1" applyProtection="1">
      <alignment horizontal="center" vertical="center" wrapText="1"/>
      <protection locked="0"/>
    </xf>
    <xf numFmtId="168" fontId="9" fillId="0" borderId="4" xfId="15" applyNumberFormat="1" applyFont="1" applyBorder="1" applyAlignment="1" applyProtection="1">
      <alignment horizontal="right" vertical="center" wrapText="1"/>
      <protection locked="0"/>
    </xf>
    <xf numFmtId="168" fontId="9" fillId="0" borderId="5" xfId="15" applyNumberFormat="1" applyFont="1" applyBorder="1" applyAlignment="1" applyProtection="1">
      <alignment horizontal="right" vertical="center" wrapText="1"/>
      <protection locked="0"/>
    </xf>
    <xf numFmtId="0" fontId="9" fillId="0" borderId="6" xfId="15" applyFont="1" applyBorder="1" applyAlignment="1">
      <alignment horizontal="justify" vertical="center" wrapText="1"/>
    </xf>
    <xf numFmtId="0" fontId="9" fillId="0" borderId="5" xfId="15" applyFont="1" applyBorder="1"/>
    <xf numFmtId="0" fontId="9" fillId="0" borderId="4" xfId="15" applyFont="1" applyBorder="1"/>
    <xf numFmtId="0" fontId="9" fillId="0" borderId="3" xfId="15" applyFont="1" applyBorder="1"/>
    <xf numFmtId="0" fontId="9" fillId="0" borderId="7" xfId="19" applyFont="1" applyBorder="1" applyAlignment="1">
      <alignment horizontal="center" vertical="center"/>
    </xf>
    <xf numFmtId="169" fontId="9" fillId="0" borderId="8" xfId="15" applyNumberFormat="1" applyFont="1" applyBorder="1" applyAlignment="1" applyProtection="1">
      <alignment horizontal="right" vertical="center" wrapText="1"/>
      <protection locked="0"/>
    </xf>
    <xf numFmtId="169" fontId="9" fillId="0" borderId="9" xfId="15" applyNumberFormat="1" applyFont="1" applyBorder="1" applyAlignment="1" applyProtection="1">
      <alignment horizontal="center" vertical="center" wrapText="1"/>
      <protection locked="0"/>
    </xf>
    <xf numFmtId="168" fontId="9" fillId="0" borderId="9" xfId="15" applyNumberFormat="1" applyFont="1" applyBorder="1" applyAlignment="1" applyProtection="1">
      <alignment horizontal="right" vertical="center" wrapText="1"/>
      <protection locked="0"/>
    </xf>
    <xf numFmtId="168" fontId="9" fillId="0" borderId="1" xfId="15" applyNumberFormat="1" applyFont="1" applyBorder="1" applyAlignment="1" applyProtection="1">
      <alignment horizontal="right" vertical="center" wrapText="1"/>
      <protection locked="0"/>
    </xf>
    <xf numFmtId="0" fontId="9" fillId="0" borderId="10" xfId="15" applyFont="1" applyBorder="1" applyAlignment="1">
      <alignment horizontal="justify" vertical="center" wrapText="1"/>
    </xf>
    <xf numFmtId="0" fontId="9" fillId="0" borderId="8" xfId="15" applyFont="1" applyBorder="1" applyAlignment="1">
      <alignment horizontal="center" vertical="center"/>
    </xf>
    <xf numFmtId="169" fontId="9" fillId="0" borderId="8" xfId="15" applyNumberFormat="1" applyFont="1" applyBorder="1" applyAlignment="1">
      <alignment horizontal="right" vertical="center" wrapText="1"/>
    </xf>
    <xf numFmtId="169" fontId="9" fillId="0" borderId="9" xfId="15" applyNumberFormat="1" applyFont="1" applyBorder="1" applyAlignment="1">
      <alignment horizontal="right" vertical="center" wrapText="1"/>
    </xf>
    <xf numFmtId="168" fontId="9" fillId="0" borderId="9" xfId="15" applyNumberFormat="1" applyFont="1" applyBorder="1" applyAlignment="1">
      <alignment horizontal="right" vertical="center" wrapText="1"/>
    </xf>
    <xf numFmtId="0" fontId="9" fillId="0" borderId="1" xfId="15" applyFont="1" applyBorder="1"/>
    <xf numFmtId="0" fontId="9" fillId="0" borderId="9" xfId="15" applyFont="1" applyBorder="1"/>
    <xf numFmtId="0" fontId="9" fillId="0" borderId="7" xfId="15" applyFont="1" applyBorder="1"/>
    <xf numFmtId="0" fontId="9" fillId="0" borderId="11" xfId="15" applyFont="1" applyBorder="1" applyAlignment="1">
      <alignment horizontal="center" vertical="center"/>
    </xf>
    <xf numFmtId="0" fontId="9" fillId="0" borderId="12" xfId="19" applyFont="1" applyBorder="1" applyAlignment="1">
      <alignment horizontal="center" vertical="center"/>
    </xf>
    <xf numFmtId="169" fontId="9" fillId="0" borderId="13" xfId="15" applyNumberFormat="1" applyFont="1" applyBorder="1" applyAlignment="1">
      <alignment horizontal="right" vertical="center" wrapText="1"/>
    </xf>
    <xf numFmtId="169" fontId="9" fillId="0" borderId="14" xfId="15" applyNumberFormat="1" applyFont="1" applyBorder="1" applyAlignment="1">
      <alignment horizontal="right" vertical="center" wrapText="1"/>
    </xf>
    <xf numFmtId="168" fontId="9" fillId="0" borderId="14" xfId="15" applyNumberFormat="1" applyFont="1" applyBorder="1" applyAlignment="1">
      <alignment horizontal="right" vertical="center" wrapText="1"/>
    </xf>
    <xf numFmtId="169" fontId="9" fillId="0" borderId="15" xfId="15" applyNumberFormat="1" applyFont="1" applyBorder="1" applyAlignment="1" applyProtection="1">
      <alignment horizontal="right" vertical="center" wrapText="1"/>
      <protection locked="0"/>
    </xf>
    <xf numFmtId="169" fontId="9" fillId="0" borderId="16" xfId="15" applyNumberFormat="1" applyFont="1" applyBorder="1" applyAlignment="1" applyProtection="1">
      <alignment horizontal="center" vertical="center" wrapText="1"/>
      <protection locked="0"/>
    </xf>
    <xf numFmtId="168" fontId="9" fillId="0" borderId="16" xfId="15" applyNumberFormat="1" applyFont="1" applyBorder="1" applyAlignment="1" applyProtection="1">
      <alignment horizontal="right" vertical="center" wrapText="1"/>
      <protection locked="0"/>
    </xf>
    <xf numFmtId="0" fontId="9" fillId="0" borderId="17" xfId="15" applyFont="1" applyBorder="1" applyAlignment="1">
      <alignment horizontal="justify" vertical="center" wrapText="1"/>
    </xf>
    <xf numFmtId="0" fontId="9" fillId="0" borderId="18" xfId="15" applyFont="1" applyBorder="1"/>
    <xf numFmtId="0" fontId="9" fillId="0" borderId="14" xfId="15" applyFont="1" applyBorder="1"/>
    <xf numFmtId="0" fontId="9" fillId="0" borderId="12" xfId="15" applyFont="1" applyBorder="1"/>
    <xf numFmtId="169" fontId="9" fillId="7" borderId="19" xfId="15" applyNumberFormat="1" applyFont="1" applyFill="1" applyBorder="1" applyAlignment="1">
      <alignment horizontal="right" vertical="center" wrapText="1"/>
    </xf>
    <xf numFmtId="169" fontId="9" fillId="7" borderId="20" xfId="15" applyNumberFormat="1" applyFont="1" applyFill="1" applyBorder="1" applyAlignment="1">
      <alignment horizontal="right" vertical="center" wrapText="1"/>
    </xf>
    <xf numFmtId="168" fontId="9" fillId="7" borderId="20" xfId="15" applyNumberFormat="1" applyFont="1" applyFill="1" applyBorder="1" applyAlignment="1">
      <alignment horizontal="right" vertical="center" wrapText="1"/>
    </xf>
    <xf numFmtId="169" fontId="9" fillId="7" borderId="21" xfId="15" applyNumberFormat="1" applyFont="1" applyFill="1" applyBorder="1" applyAlignment="1">
      <alignment horizontal="right" vertical="center" wrapText="1"/>
    </xf>
    <xf numFmtId="169" fontId="9" fillId="7" borderId="20" xfId="15" applyNumberFormat="1" applyFont="1" applyFill="1" applyBorder="1" applyAlignment="1" applyProtection="1">
      <alignment horizontal="center" vertical="center" wrapText="1"/>
    </xf>
    <xf numFmtId="168" fontId="9" fillId="7" borderId="22" xfId="15" applyNumberFormat="1" applyFont="1" applyFill="1" applyBorder="1" applyAlignment="1">
      <alignment horizontal="right" vertical="center" wrapText="1"/>
    </xf>
    <xf numFmtId="168" fontId="9" fillId="7" borderId="23" xfId="15" applyNumberFormat="1" applyFont="1" applyFill="1" applyBorder="1" applyAlignment="1">
      <alignment horizontal="right" vertical="center" wrapText="1"/>
    </xf>
    <xf numFmtId="3" fontId="9" fillId="7" borderId="22" xfId="15" applyNumberFormat="1" applyFont="1" applyFill="1" applyBorder="1" applyAlignment="1">
      <alignment horizontal="right"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pplyProtection="1">
      <alignment vertical="center" wrapText="1"/>
    </xf>
    <xf numFmtId="0" fontId="37" fillId="0" borderId="0" xfId="0" applyFont="1" applyBorder="1" applyAlignment="1">
      <alignment horizontal="center" vertical="center" wrapText="1"/>
    </xf>
    <xf numFmtId="0" fontId="4" fillId="0" borderId="0" xfId="15" applyFont="1" applyAlignment="1">
      <alignment wrapText="1"/>
    </xf>
    <xf numFmtId="0" fontId="4" fillId="0" borderId="0" xfId="15" applyFont="1"/>
    <xf numFmtId="0" fontId="32" fillId="0" borderId="0" xfId="0" applyFont="1" applyBorder="1" applyAlignment="1">
      <alignment horizontal="center" vertical="center" wrapText="1"/>
    </xf>
    <xf numFmtId="0" fontId="4" fillId="0" borderId="1" xfId="16" applyBorder="1" applyAlignment="1">
      <alignment vertical="center"/>
    </xf>
    <xf numFmtId="0" fontId="8" fillId="6" borderId="1" xfId="16" applyFont="1" applyFill="1" applyBorder="1" applyAlignment="1">
      <alignment horizontal="center" vertical="center"/>
    </xf>
    <xf numFmtId="0" fontId="4" fillId="0" borderId="0" xfId="16"/>
    <xf numFmtId="0" fontId="8" fillId="6" borderId="1" xfId="16" applyFont="1" applyFill="1" applyBorder="1" applyAlignment="1">
      <alignment horizontal="center" wrapText="1"/>
    </xf>
    <xf numFmtId="0" fontId="4" fillId="0" borderId="1" xfId="16" applyBorder="1" applyAlignment="1">
      <alignment wrapText="1"/>
    </xf>
    <xf numFmtId="0" fontId="12" fillId="3" borderId="24" xfId="18" applyFont="1" applyFill="1" applyBorder="1" applyAlignment="1">
      <alignment horizontal="center" vertical="center"/>
    </xf>
    <xf numFmtId="0" fontId="12" fillId="3" borderId="25" xfId="18" applyFont="1" applyFill="1" applyBorder="1" applyAlignment="1">
      <alignment horizontal="center" vertical="center"/>
    </xf>
    <xf numFmtId="0" fontId="12" fillId="3" borderId="26" xfId="18" applyFont="1" applyFill="1" applyBorder="1" applyAlignment="1">
      <alignment horizontal="center" vertical="center"/>
    </xf>
    <xf numFmtId="0" fontId="8" fillId="6" borderId="1" xfId="16" applyFont="1" applyFill="1" applyBorder="1" applyAlignment="1">
      <alignment horizontal="center" vertical="center" wrapText="1"/>
    </xf>
    <xf numFmtId="0" fontId="4" fillId="0" borderId="1" xfId="16" applyBorder="1"/>
    <xf numFmtId="3" fontId="8" fillId="0" borderId="1" xfId="16" applyNumberFormat="1" applyFont="1" applyFill="1" applyBorder="1" applyAlignment="1">
      <alignment horizontal="right"/>
    </xf>
    <xf numFmtId="0" fontId="12" fillId="3" borderId="27" xfId="18" applyFont="1" applyFill="1" applyBorder="1" applyAlignment="1">
      <alignment horizontal="center" vertical="center" wrapText="1"/>
    </xf>
    <xf numFmtId="0" fontId="12" fillId="3" borderId="28" xfId="18" applyFont="1" applyFill="1" applyBorder="1" applyAlignment="1">
      <alignment horizontal="center" vertical="center" wrapText="1"/>
    </xf>
    <xf numFmtId="0" fontId="12" fillId="3" borderId="29" xfId="18" applyFont="1" applyFill="1" applyBorder="1" applyAlignment="1">
      <alignment horizontal="center" vertical="center" wrapText="1"/>
    </xf>
    <xf numFmtId="0" fontId="8" fillId="0" borderId="1" xfId="16" applyFont="1" applyFill="1" applyBorder="1" applyAlignment="1">
      <alignment horizontal="center"/>
    </xf>
    <xf numFmtId="0" fontId="8" fillId="4" borderId="30" xfId="18" applyFont="1" applyFill="1" applyBorder="1"/>
    <xf numFmtId="0" fontId="9" fillId="4" borderId="31" xfId="18" applyFont="1" applyFill="1" applyBorder="1" applyAlignment="1">
      <alignment horizontal="center"/>
    </xf>
    <xf numFmtId="0" fontId="9" fillId="4" borderId="0" xfId="18" applyFont="1" applyFill="1" applyBorder="1" applyAlignment="1">
      <alignment horizontal="center"/>
    </xf>
    <xf numFmtId="0" fontId="9" fillId="4" borderId="32" xfId="18" applyFont="1" applyFill="1" applyBorder="1" applyAlignment="1">
      <alignment horizontal="center"/>
    </xf>
    <xf numFmtId="3" fontId="9" fillId="0" borderId="1" xfId="16" applyNumberFormat="1" applyFont="1" applyFill="1" applyBorder="1" applyAlignment="1"/>
    <xf numFmtId="0" fontId="9" fillId="0" borderId="33" xfId="18" applyFont="1" applyFill="1" applyBorder="1" applyAlignment="1">
      <alignment horizontal="center"/>
    </xf>
    <xf numFmtId="3" fontId="9" fillId="0" borderId="27" xfId="18" applyNumberFormat="1" applyFont="1" applyFill="1" applyBorder="1" applyAlignment="1"/>
    <xf numFmtId="3" fontId="9" fillId="0" borderId="28" xfId="18" applyNumberFormat="1" applyFont="1" applyFill="1" applyBorder="1" applyAlignment="1"/>
    <xf numFmtId="3" fontId="9" fillId="0" borderId="29" xfId="18" applyNumberFormat="1" applyFont="1" applyFill="1" applyBorder="1" applyAlignment="1"/>
    <xf numFmtId="0" fontId="9" fillId="0" borderId="34" xfId="18" applyFont="1" applyFill="1" applyBorder="1" applyAlignment="1">
      <alignment horizontal="center"/>
    </xf>
    <xf numFmtId="3" fontId="9" fillId="0" borderId="35" xfId="18" applyNumberFormat="1" applyFont="1" applyFill="1" applyBorder="1" applyAlignment="1"/>
    <xf numFmtId="3" fontId="9" fillId="0" borderId="36" xfId="18" applyNumberFormat="1" applyFont="1" applyFill="1" applyBorder="1" applyAlignment="1"/>
    <xf numFmtId="3" fontId="9" fillId="0" borderId="37" xfId="18" applyNumberFormat="1" applyFont="1" applyFill="1" applyBorder="1" applyAlignment="1"/>
    <xf numFmtId="3" fontId="4" fillId="0" borderId="1" xfId="16" applyNumberFormat="1" applyBorder="1"/>
    <xf numFmtId="0" fontId="4" fillId="0" borderId="0" xfId="19" applyFont="1"/>
    <xf numFmtId="0" fontId="4" fillId="0" borderId="1" xfId="19" applyFont="1" applyBorder="1" applyAlignment="1">
      <alignment vertical="center"/>
    </xf>
    <xf numFmtId="0" fontId="4" fillId="0" borderId="0" xfId="19" applyFont="1" applyAlignment="1">
      <alignment vertical="center"/>
    </xf>
    <xf numFmtId="0" fontId="4" fillId="0" borderId="0" xfId="19" applyFont="1" applyBorder="1" applyAlignment="1">
      <alignment horizontal="center" vertical="center"/>
    </xf>
    <xf numFmtId="3" fontId="4" fillId="0" borderId="1" xfId="16" applyNumberFormat="1" applyFont="1" applyFill="1" applyBorder="1" applyAlignment="1"/>
    <xf numFmtId="0" fontId="4" fillId="0" borderId="0" xfId="16" applyFont="1"/>
    <xf numFmtId="0" fontId="14" fillId="3" borderId="24" xfId="18" applyFont="1" applyFill="1" applyBorder="1" applyAlignment="1">
      <alignment horizontal="centerContinuous" vertical="center"/>
    </xf>
    <xf numFmtId="0" fontId="14" fillId="3" borderId="25" xfId="18" applyFont="1" applyFill="1" applyBorder="1" applyAlignment="1">
      <alignment horizontal="centerContinuous" vertical="center"/>
    </xf>
    <xf numFmtId="0" fontId="14" fillId="3" borderId="26" xfId="18" applyFont="1" applyFill="1" applyBorder="1" applyAlignment="1">
      <alignment horizontal="centerContinuous" vertical="center"/>
    </xf>
    <xf numFmtId="0" fontId="4" fillId="0" borderId="0" xfId="19" applyFont="1" applyAlignment="1">
      <alignment horizontal="center" vertical="center"/>
    </xf>
    <xf numFmtId="0" fontId="14" fillId="3" borderId="27" xfId="18" applyFont="1" applyFill="1" applyBorder="1" applyAlignment="1">
      <alignment horizontal="center" vertical="center" wrapText="1"/>
    </xf>
    <xf numFmtId="0" fontId="14" fillId="3" borderId="28" xfId="18" applyFont="1" applyFill="1" applyBorder="1" applyAlignment="1">
      <alignment horizontal="center" vertical="center" wrapText="1"/>
    </xf>
    <xf numFmtId="0" fontId="14" fillId="3" borderId="29" xfId="18" applyFont="1" applyFill="1" applyBorder="1" applyAlignment="1">
      <alignment horizontal="center" vertical="center" wrapText="1"/>
    </xf>
    <xf numFmtId="0" fontId="3" fillId="4" borderId="30" xfId="18" applyFont="1" applyFill="1" applyBorder="1"/>
    <xf numFmtId="0" fontId="4" fillId="4" borderId="31" xfId="18" applyFont="1" applyFill="1" applyBorder="1" applyAlignment="1">
      <alignment horizontal="center"/>
    </xf>
    <xf numFmtId="0" fontId="4" fillId="4" borderId="0" xfId="18" applyFont="1" applyFill="1" applyBorder="1" applyAlignment="1">
      <alignment horizontal="center"/>
    </xf>
    <xf numFmtId="0" fontId="4" fillId="4" borderId="32" xfId="18" applyFont="1" applyFill="1" applyBorder="1" applyAlignment="1">
      <alignment horizontal="center"/>
    </xf>
    <xf numFmtId="0" fontId="3" fillId="0" borderId="33" xfId="18" applyFont="1" applyFill="1" applyBorder="1" applyAlignment="1">
      <alignment horizontal="center"/>
    </xf>
    <xf numFmtId="3" fontId="3" fillId="0" borderId="27" xfId="18" applyNumberFormat="1" applyFont="1" applyFill="1" applyBorder="1" applyAlignment="1">
      <alignment horizontal="right"/>
    </xf>
    <xf numFmtId="3" fontId="3" fillId="0" borderId="28" xfId="18" applyNumberFormat="1" applyFont="1" applyFill="1" applyBorder="1" applyAlignment="1">
      <alignment horizontal="right"/>
    </xf>
    <xf numFmtId="3" fontId="3" fillId="0" borderId="29" xfId="18" applyNumberFormat="1" applyFont="1" applyFill="1" applyBorder="1" applyAlignment="1">
      <alignment horizontal="right"/>
    </xf>
    <xf numFmtId="0" fontId="4" fillId="0" borderId="33" xfId="18" applyFont="1" applyFill="1" applyBorder="1" applyAlignment="1">
      <alignment horizontal="center"/>
    </xf>
    <xf numFmtId="3" fontId="4" fillId="0" borderId="27" xfId="18" applyNumberFormat="1" applyFont="1" applyFill="1" applyBorder="1" applyAlignment="1"/>
    <xf numFmtId="3" fontId="4" fillId="0" borderId="28" xfId="18" applyNumberFormat="1" applyFont="1" applyFill="1" applyBorder="1" applyAlignment="1"/>
    <xf numFmtId="3" fontId="4" fillId="0" borderId="29" xfId="18" applyNumberFormat="1" applyFont="1" applyFill="1" applyBorder="1" applyAlignment="1"/>
    <xf numFmtId="0" fontId="33" fillId="0" borderId="0" xfId="0" applyFont="1" applyFill="1" applyBorder="1" applyAlignment="1" applyProtection="1">
      <alignment horizontal="center" vertical="center" wrapText="1"/>
    </xf>
    <xf numFmtId="0" fontId="8" fillId="8" borderId="18" xfId="0" applyFont="1" applyFill="1" applyBorder="1" applyAlignment="1" applyProtection="1">
      <alignment horizontal="center" vertical="center" wrapText="1"/>
    </xf>
    <xf numFmtId="0" fontId="8" fillId="8" borderId="1" xfId="0" applyFont="1" applyFill="1" applyBorder="1" applyAlignment="1" applyProtection="1">
      <alignment horizontal="center" vertical="center" wrapText="1"/>
    </xf>
    <xf numFmtId="10" fontId="13" fillId="8" borderId="1" xfId="13" applyNumberFormat="1" applyFont="1" applyFill="1" applyBorder="1" applyAlignment="1" applyProtection="1">
      <alignment horizontal="center" vertical="center" wrapText="1"/>
    </xf>
    <xf numFmtId="0" fontId="3" fillId="8"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3" fillId="8" borderId="1" xfId="15" applyFont="1" applyFill="1" applyBorder="1" applyAlignment="1">
      <alignment horizontal="center" vertical="center" wrapText="1"/>
    </xf>
    <xf numFmtId="0" fontId="4" fillId="9" borderId="1" xfId="0" applyFont="1" applyFill="1" applyBorder="1" applyAlignment="1" applyProtection="1">
      <alignment horizontal="center" vertical="center" wrapText="1"/>
    </xf>
    <xf numFmtId="0" fontId="38" fillId="0" borderId="1" xfId="0" applyFont="1" applyFill="1" applyBorder="1" applyAlignment="1" applyProtection="1">
      <alignment horizontal="center" vertical="center"/>
    </xf>
    <xf numFmtId="169" fontId="9" fillId="0" borderId="38" xfId="15" applyNumberFormat="1" applyFont="1" applyBorder="1" applyAlignment="1">
      <alignment horizontal="right" vertical="center" wrapText="1"/>
    </xf>
    <xf numFmtId="169" fontId="9" fillId="0" borderId="39" xfId="15" applyNumberFormat="1" applyFont="1" applyBorder="1" applyAlignment="1">
      <alignment horizontal="right" vertical="center" wrapText="1"/>
    </xf>
    <xf numFmtId="169" fontId="9" fillId="0" borderId="40" xfId="15" applyNumberFormat="1" applyFont="1" applyBorder="1" applyAlignment="1">
      <alignment horizontal="right" vertical="center" wrapText="1"/>
    </xf>
    <xf numFmtId="169" fontId="9" fillId="7" borderId="41" xfId="15" applyNumberFormat="1" applyFont="1" applyFill="1" applyBorder="1" applyAlignment="1">
      <alignment horizontal="right" vertical="center" wrapText="1"/>
    </xf>
    <xf numFmtId="0" fontId="17" fillId="8" borderId="1" xfId="15" applyFont="1" applyFill="1" applyBorder="1" applyAlignment="1">
      <alignment horizontal="center" vertical="center" wrapText="1"/>
    </xf>
    <xf numFmtId="0" fontId="19" fillId="7" borderId="9" xfId="15" applyFont="1" applyFill="1" applyBorder="1" applyAlignment="1"/>
    <xf numFmtId="0" fontId="19" fillId="7" borderId="39" xfId="15" applyFont="1" applyFill="1" applyBorder="1" applyAlignment="1"/>
    <xf numFmtId="0" fontId="19" fillId="7" borderId="10" xfId="15" applyFont="1" applyFill="1" applyBorder="1" applyAlignment="1"/>
    <xf numFmtId="3" fontId="19" fillId="7" borderId="1" xfId="15" applyNumberFormat="1" applyFont="1" applyFill="1" applyBorder="1" applyAlignment="1">
      <alignment horizontal="right" vertical="center" wrapText="1"/>
    </xf>
    <xf numFmtId="0" fontId="9" fillId="0" borderId="1" xfId="15" applyFont="1" applyBorder="1" applyAlignment="1">
      <alignment horizontal="center" vertical="center"/>
    </xf>
    <xf numFmtId="0" fontId="9" fillId="0" borderId="1" xfId="19" applyFont="1" applyBorder="1" applyAlignment="1">
      <alignment horizontal="center" vertical="center"/>
    </xf>
    <xf numFmtId="0" fontId="4" fillId="5" borderId="1" xfId="0" applyFont="1" applyFill="1" applyBorder="1" applyAlignment="1" applyProtection="1">
      <alignment horizontal="center" vertical="center" wrapText="1"/>
    </xf>
    <xf numFmtId="0" fontId="8" fillId="8" borderId="10" xfId="0" applyFont="1" applyFill="1" applyBorder="1" applyAlignment="1" applyProtection="1">
      <alignment horizontal="center" vertical="center" wrapText="1"/>
    </xf>
    <xf numFmtId="168" fontId="15"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39" fillId="0" borderId="0" xfId="0" applyFont="1" applyFill="1" applyProtection="1"/>
    <xf numFmtId="0" fontId="39" fillId="0" borderId="0" xfId="0" applyFont="1" applyFill="1" applyAlignment="1" applyProtection="1">
      <alignment horizontal="center" vertical="center"/>
    </xf>
    <xf numFmtId="10" fontId="39" fillId="5" borderId="1" xfId="20" applyNumberFormat="1" applyFont="1" applyFill="1" applyBorder="1" applyAlignment="1" applyProtection="1">
      <alignment horizontal="center" vertical="center" wrapText="1"/>
    </xf>
    <xf numFmtId="0" fontId="39" fillId="0" borderId="0" xfId="0" applyFont="1" applyProtection="1"/>
    <xf numFmtId="0" fontId="40" fillId="0" borderId="0" xfId="13" applyFont="1" applyFill="1" applyAlignment="1" applyProtection="1">
      <alignment vertical="center" wrapText="1"/>
    </xf>
    <xf numFmtId="0" fontId="3" fillId="0" borderId="0" xfId="17" applyFont="1" applyFill="1" applyBorder="1" applyAlignment="1" applyProtection="1">
      <alignment horizontal="center" vertical="center"/>
    </xf>
    <xf numFmtId="0" fontId="40" fillId="0" borderId="0" xfId="13" applyFont="1" applyFill="1" applyAlignment="1" applyProtection="1">
      <alignment vertical="center"/>
    </xf>
    <xf numFmtId="0" fontId="41" fillId="0" borderId="0" xfId="13" applyFont="1" applyFill="1" applyAlignment="1" applyProtection="1">
      <alignment vertical="center"/>
    </xf>
    <xf numFmtId="0" fontId="9" fillId="2" borderId="1" xfId="17" applyFont="1" applyFill="1" applyBorder="1" applyAlignment="1" applyProtection="1">
      <alignment vertical="center" wrapText="1"/>
      <protection locked="0"/>
    </xf>
    <xf numFmtId="10" fontId="42" fillId="5" borderId="1" xfId="20" applyNumberFormat="1" applyFont="1" applyFill="1" applyBorder="1" applyAlignment="1" applyProtection="1">
      <alignment horizontal="center" vertical="center" wrapText="1"/>
      <protection locked="0"/>
    </xf>
    <xf numFmtId="0" fontId="0" fillId="0" borderId="0" xfId="0" applyAlignment="1">
      <alignment horizontal="center"/>
    </xf>
    <xf numFmtId="0" fontId="29" fillId="0" borderId="0" xfId="0" applyFont="1" applyFill="1" applyBorder="1" applyAlignment="1">
      <alignment horizontal="center" vertical="center" wrapText="1"/>
    </xf>
    <xf numFmtId="0" fontId="0" fillId="0" borderId="1" xfId="0" applyBorder="1" applyAlignment="1">
      <alignment horizontal="center" vertical="center" wrapText="1"/>
    </xf>
    <xf numFmtId="0" fontId="8" fillId="5" borderId="1" xfId="18" applyFont="1" applyFill="1" applyBorder="1" applyAlignment="1">
      <alignment horizontal="center"/>
    </xf>
    <xf numFmtId="3" fontId="8" fillId="5" borderId="1" xfId="13" applyNumberFormat="1" applyFont="1" applyFill="1" applyBorder="1" applyAlignment="1">
      <alignment horizontal="right"/>
    </xf>
    <xf numFmtId="0" fontId="9" fillId="5" borderId="1" xfId="18" applyFont="1" applyFill="1" applyBorder="1" applyAlignment="1">
      <alignment horizontal="center"/>
    </xf>
    <xf numFmtId="3" fontId="9" fillId="5" borderId="1" xfId="13" applyNumberFormat="1" applyFont="1" applyFill="1" applyBorder="1" applyAlignment="1"/>
    <xf numFmtId="0" fontId="15" fillId="0" borderId="1" xfId="13" applyFont="1" applyFill="1" applyBorder="1" applyAlignment="1" applyProtection="1">
      <alignment vertical="center" wrapText="1"/>
    </xf>
    <xf numFmtId="9" fontId="15" fillId="0" borderId="1" xfId="0" applyNumberFormat="1" applyFont="1" applyFill="1" applyBorder="1" applyAlignment="1" applyProtection="1">
      <alignment horizontal="center" vertical="center" wrapText="1"/>
    </xf>
    <xf numFmtId="0" fontId="0" fillId="5" borderId="1" xfId="0" applyFill="1" applyBorder="1" applyAlignment="1">
      <alignment vertical="center" wrapText="1"/>
    </xf>
    <xf numFmtId="17" fontId="0" fillId="5" borderId="1" xfId="0" applyNumberFormat="1" applyFill="1" applyBorder="1" applyAlignment="1">
      <alignment horizontal="center" vertical="center" wrapText="1"/>
    </xf>
    <xf numFmtId="0" fontId="29" fillId="10" borderId="18" xfId="0" applyFont="1" applyFill="1" applyBorder="1" applyAlignment="1">
      <alignment horizontal="center" vertical="center" wrapText="1"/>
    </xf>
    <xf numFmtId="0" fontId="29" fillId="11" borderId="1" xfId="0" applyFont="1" applyFill="1" applyBorder="1" applyAlignment="1">
      <alignment horizontal="center" vertical="center" wrapText="1"/>
    </xf>
    <xf numFmtId="10" fontId="43" fillId="10" borderId="1" xfId="20" applyNumberFormat="1" applyFont="1" applyFill="1" applyBorder="1" applyAlignment="1">
      <alignment horizontal="center" vertical="center" wrapText="1"/>
    </xf>
    <xf numFmtId="0" fontId="29" fillId="11" borderId="1" xfId="0" applyFont="1" applyFill="1" applyBorder="1" applyAlignment="1">
      <alignment vertical="center" wrapText="1"/>
    </xf>
    <xf numFmtId="0" fontId="3" fillId="6" borderId="1" xfId="16" applyFont="1" applyFill="1" applyBorder="1" applyAlignment="1">
      <alignment horizontal="center" vertical="center"/>
    </xf>
    <xf numFmtId="14" fontId="9" fillId="0" borderId="1" xfId="17" applyNumberFormat="1" applyFont="1" applyFill="1" applyBorder="1" applyAlignment="1" applyProtection="1">
      <alignment vertical="center" wrapText="1"/>
      <protection locked="0"/>
    </xf>
    <xf numFmtId="0" fontId="44" fillId="12" borderId="1" xfId="0" applyFont="1" applyFill="1" applyBorder="1" applyAlignment="1">
      <alignment horizontal="justify" vertical="center" wrapText="1"/>
    </xf>
    <xf numFmtId="0" fontId="44" fillId="0" borderId="1" xfId="0" applyFont="1" applyBorder="1" applyAlignment="1">
      <alignment horizontal="justify" vertical="center" wrapText="1"/>
    </xf>
    <xf numFmtId="0" fontId="0" fillId="0" borderId="1" xfId="0" applyFont="1" applyBorder="1" applyAlignment="1"/>
    <xf numFmtId="17" fontId="0" fillId="0" borderId="1" xfId="0" applyNumberFormat="1" applyFill="1" applyBorder="1" applyAlignment="1">
      <alignment horizontal="center" vertical="center" wrapText="1"/>
    </xf>
    <xf numFmtId="9" fontId="27" fillId="5" borderId="1" xfId="20" applyNumberFormat="1" applyFont="1" applyFill="1" applyBorder="1" applyAlignment="1">
      <alignment horizontal="center" vertical="center"/>
    </xf>
    <xf numFmtId="9" fontId="27" fillId="0" borderId="1" xfId="20" applyNumberFormat="1" applyFont="1" applyBorder="1" applyAlignment="1">
      <alignment horizontal="center" vertical="center"/>
    </xf>
    <xf numFmtId="9" fontId="43" fillId="10" borderId="1" xfId="20" applyNumberFormat="1" applyFont="1" applyFill="1" applyBorder="1" applyAlignment="1">
      <alignment horizontal="center" vertical="center" wrapText="1"/>
    </xf>
    <xf numFmtId="10" fontId="4" fillId="0" borderId="1" xfId="20" applyNumberFormat="1" applyFont="1" applyBorder="1" applyAlignment="1" applyProtection="1">
      <alignment horizontal="center" vertical="center" wrapText="1"/>
    </xf>
    <xf numFmtId="10" fontId="4" fillId="5" borderId="1" xfId="20" applyNumberFormat="1" applyFont="1" applyFill="1" applyBorder="1" applyAlignment="1" applyProtection="1">
      <alignment horizontal="center" vertical="center" wrapText="1"/>
      <protection locked="0"/>
    </xf>
    <xf numFmtId="10" fontId="39" fillId="0" borderId="1" xfId="20" applyNumberFormat="1" applyFont="1" applyFill="1" applyBorder="1" applyAlignment="1" applyProtection="1">
      <alignment horizontal="center" vertical="center" wrapText="1"/>
    </xf>
    <xf numFmtId="0" fontId="45" fillId="0" borderId="0" xfId="0" applyFont="1" applyFill="1" applyProtection="1"/>
    <xf numFmtId="0" fontId="0" fillId="0" borderId="0" xfId="0" applyFont="1" applyAlignment="1"/>
    <xf numFmtId="168" fontId="42" fillId="5" borderId="1" xfId="20" applyNumberFormat="1" applyFont="1" applyFill="1" applyBorder="1" applyAlignment="1" applyProtection="1">
      <alignment horizontal="center" vertical="center" wrapText="1"/>
      <protection locked="0"/>
    </xf>
    <xf numFmtId="9" fontId="27" fillId="0" borderId="1" xfId="20" applyNumberFormat="1" applyFont="1" applyFill="1" applyBorder="1" applyAlignment="1">
      <alignment horizontal="center" vertical="center"/>
    </xf>
    <xf numFmtId="9" fontId="29" fillId="11" borderId="1" xfId="20" applyNumberFormat="1" applyFont="1" applyFill="1" applyBorder="1" applyAlignment="1">
      <alignment horizontal="center" vertical="center" wrapText="1"/>
    </xf>
    <xf numFmtId="17" fontId="0" fillId="0" borderId="1" xfId="0" applyNumberFormat="1" applyBorder="1" applyAlignment="1">
      <alignment horizontal="justify" vertical="center" wrapText="1"/>
    </xf>
    <xf numFmtId="10" fontId="39" fillId="0" borderId="1" xfId="20" applyNumberFormat="1" applyFont="1" applyFill="1" applyBorder="1" applyAlignment="1" applyProtection="1">
      <alignment horizontal="center" vertical="center" wrapText="1"/>
      <protection locked="0"/>
    </xf>
    <xf numFmtId="10" fontId="39" fillId="0" borderId="1" xfId="20" applyNumberFormat="1" applyFont="1" applyBorder="1" applyAlignment="1" applyProtection="1">
      <alignment horizontal="center" vertical="center" wrapText="1"/>
      <protection locked="0"/>
    </xf>
    <xf numFmtId="9" fontId="38" fillId="0" borderId="1" xfId="0" applyNumberFormat="1" applyFont="1" applyFill="1" applyBorder="1" applyAlignment="1" applyProtection="1">
      <alignment horizontal="center" vertical="center"/>
      <protection locked="0"/>
    </xf>
    <xf numFmtId="9" fontId="38" fillId="0" borderId="1" xfId="0" applyNumberFormat="1" applyFont="1" applyBorder="1" applyAlignment="1" applyProtection="1">
      <alignment horizontal="center" vertical="center"/>
      <protection locked="0"/>
    </xf>
    <xf numFmtId="0" fontId="13" fillId="8" borderId="1" xfId="13" applyFont="1" applyFill="1" applyBorder="1" applyAlignment="1" applyProtection="1">
      <alignment horizontal="center" vertical="center" wrapText="1"/>
    </xf>
    <xf numFmtId="10" fontId="15" fillId="0" borderId="1" xfId="0" applyNumberFormat="1" applyFont="1" applyFill="1" applyBorder="1" applyAlignment="1" applyProtection="1">
      <alignment horizontal="center" vertical="center" wrapText="1"/>
    </xf>
    <xf numFmtId="10" fontId="4" fillId="5" borderId="1" xfId="20" applyNumberFormat="1" applyFont="1" applyFill="1" applyBorder="1" applyAlignment="1" applyProtection="1">
      <alignment horizontal="center" vertical="center" wrapText="1"/>
    </xf>
    <xf numFmtId="10" fontId="4" fillId="7" borderId="1" xfId="2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0" fontId="4" fillId="0" borderId="0" xfId="0" applyFont="1" applyBorder="1" applyAlignment="1" applyProtection="1">
      <alignment horizontal="center" vertical="center"/>
    </xf>
    <xf numFmtId="169" fontId="4" fillId="0" borderId="1" xfId="4" applyNumberFormat="1" applyFont="1" applyBorder="1" applyAlignment="1" applyProtection="1">
      <alignment horizontal="center" vertical="center" wrapText="1"/>
    </xf>
    <xf numFmtId="169" fontId="4" fillId="5" borderId="1" xfId="4" applyNumberFormat="1" applyFont="1" applyFill="1" applyBorder="1" applyAlignment="1" applyProtection="1">
      <alignment horizontal="center" vertical="center"/>
      <protection locked="0"/>
    </xf>
    <xf numFmtId="169" fontId="4" fillId="0" borderId="1" xfId="4" applyNumberFormat="1" applyFont="1" applyFill="1" applyBorder="1" applyAlignment="1" applyProtection="1">
      <alignment horizontal="center" vertical="center"/>
    </xf>
    <xf numFmtId="169" fontId="4" fillId="5" borderId="1" xfId="4" applyNumberFormat="1" applyFont="1" applyFill="1" applyBorder="1" applyAlignment="1" applyProtection="1">
      <alignment horizontal="center" vertical="center" wrapText="1"/>
    </xf>
    <xf numFmtId="169" fontId="4" fillId="0" borderId="1" xfId="8" applyNumberFormat="1" applyFont="1" applyBorder="1" applyAlignment="1" applyProtection="1">
      <alignment horizontal="center" vertical="center" wrapText="1"/>
    </xf>
    <xf numFmtId="169" fontId="4" fillId="7" borderId="1" xfId="4" applyNumberFormat="1" applyFont="1" applyFill="1" applyBorder="1" applyAlignment="1" applyProtection="1">
      <alignment horizontal="center" vertical="center" wrapText="1"/>
    </xf>
    <xf numFmtId="0" fontId="47" fillId="0" borderId="0" xfId="0" applyFont="1" applyFill="1" applyProtection="1"/>
    <xf numFmtId="0" fontId="15" fillId="9" borderId="1" xfId="0" applyNumberFormat="1" applyFont="1" applyFill="1" applyBorder="1" applyAlignment="1" applyProtection="1">
      <alignment horizontal="left" vertical="center" wrapText="1"/>
    </xf>
    <xf numFmtId="0" fontId="0" fillId="0" borderId="0" xfId="0" applyFill="1" applyAlignment="1" applyProtection="1">
      <alignment horizontal="center" vertical="center"/>
    </xf>
    <xf numFmtId="0" fontId="0" fillId="0" borderId="0" xfId="0" applyAlignment="1" applyProtection="1">
      <alignment horizontal="center" vertical="center"/>
    </xf>
    <xf numFmtId="0" fontId="0" fillId="5" borderId="0" xfId="0" applyFill="1" applyAlignment="1">
      <alignment horizontal="center"/>
    </xf>
    <xf numFmtId="0" fontId="0" fillId="5" borderId="0" xfId="0" applyFill="1"/>
    <xf numFmtId="0" fontId="45" fillId="5" borderId="0" xfId="0" applyFont="1" applyFill="1" applyBorder="1" applyAlignment="1" applyProtection="1">
      <alignment horizontal="center" vertical="center" wrapText="1"/>
      <protection locked="0"/>
    </xf>
    <xf numFmtId="0" fontId="29" fillId="5" borderId="0" xfId="0" applyFont="1" applyFill="1" applyBorder="1" applyAlignment="1">
      <alignment horizontal="center"/>
    </xf>
    <xf numFmtId="0" fontId="32" fillId="5" borderId="1" xfId="0" applyFont="1" applyFill="1" applyBorder="1" applyAlignment="1" applyProtection="1">
      <alignment horizontal="justify" vertical="center" wrapText="1"/>
    </xf>
    <xf numFmtId="0" fontId="32" fillId="5" borderId="1" xfId="0" applyFont="1" applyFill="1" applyBorder="1" applyAlignment="1" applyProtection="1">
      <alignment vertical="center" wrapText="1"/>
    </xf>
    <xf numFmtId="0" fontId="29" fillId="10" borderId="1" xfId="0" applyFont="1" applyFill="1" applyBorder="1" applyAlignment="1">
      <alignment horizontal="center" vertical="center" wrapText="1"/>
    </xf>
    <xf numFmtId="0" fontId="0" fillId="0" borderId="1" xfId="0" applyFont="1" applyBorder="1" applyAlignment="1">
      <alignment horizontal="justify" vertical="center" wrapText="1"/>
    </xf>
    <xf numFmtId="9" fontId="0" fillId="5" borderId="1" xfId="0" applyNumberFormat="1" applyFont="1" applyFill="1" applyBorder="1" applyAlignment="1">
      <alignment horizontal="center" vertical="center" wrapText="1"/>
    </xf>
    <xf numFmtId="17" fontId="0" fillId="0" borderId="1" xfId="0" applyNumberFormat="1" applyFont="1" applyBorder="1" applyAlignment="1">
      <alignment horizontal="center" vertical="center" wrapText="1"/>
    </xf>
    <xf numFmtId="9" fontId="0" fillId="0" borderId="1" xfId="0" applyNumberFormat="1" applyFont="1" applyBorder="1" applyAlignment="1">
      <alignment horizontal="center" vertical="center" wrapText="1"/>
    </xf>
    <xf numFmtId="168" fontId="0" fillId="0" borderId="1" xfId="0" applyNumberFormat="1" applyFont="1" applyBorder="1" applyAlignment="1">
      <alignment horizontal="center" vertical="center" wrapText="1"/>
    </xf>
    <xf numFmtId="168" fontId="0" fillId="5" borderId="1" xfId="0" applyNumberFormat="1" applyFont="1" applyFill="1" applyBorder="1" applyAlignment="1">
      <alignment horizontal="center" vertical="center" wrapText="1"/>
    </xf>
    <xf numFmtId="0" fontId="0" fillId="0" borderId="0" xfId="0" applyAlignment="1">
      <alignment vertical="center"/>
    </xf>
    <xf numFmtId="0" fontId="32" fillId="0" borderId="1" xfId="0" applyFont="1" applyBorder="1" applyAlignment="1" applyProtection="1">
      <alignment vertical="center" wrapText="1"/>
    </xf>
    <xf numFmtId="0" fontId="46" fillId="5" borderId="0" xfId="0" applyFont="1" applyFill="1" applyBorder="1" applyAlignment="1" applyProtection="1">
      <alignment horizontal="center"/>
      <protection locked="0"/>
    </xf>
    <xf numFmtId="168" fontId="13" fillId="9" borderId="1" xfId="0" applyNumberFormat="1" applyFont="1" applyFill="1" applyBorder="1" applyAlignment="1" applyProtection="1">
      <alignment horizontal="left" vertical="center" wrapText="1"/>
    </xf>
    <xf numFmtId="9" fontId="4" fillId="5" borderId="1" xfId="20" applyFont="1" applyFill="1" applyBorder="1" applyAlignment="1" applyProtection="1">
      <alignment horizontal="center" vertical="center"/>
    </xf>
    <xf numFmtId="9" fontId="3" fillId="0" borderId="1" xfId="20" applyFont="1" applyFill="1" applyBorder="1" applyAlignment="1" applyProtection="1">
      <alignment horizontal="center" vertical="center"/>
    </xf>
    <xf numFmtId="9" fontId="4" fillId="9" borderId="1" xfId="20" applyFont="1" applyFill="1" applyBorder="1" applyAlignment="1" applyProtection="1">
      <alignment horizontal="center" vertical="center" wrapText="1"/>
    </xf>
    <xf numFmtId="9" fontId="4" fillId="0" borderId="1" xfId="20" applyFont="1" applyBorder="1" applyAlignment="1" applyProtection="1">
      <alignment horizontal="center" vertical="center" wrapText="1"/>
    </xf>
    <xf numFmtId="9" fontId="4" fillId="5" borderId="1" xfId="20" applyFont="1" applyFill="1" applyBorder="1" applyAlignment="1" applyProtection="1">
      <alignment horizontal="center" vertical="center" wrapText="1"/>
    </xf>
    <xf numFmtId="9" fontId="4" fillId="5" borderId="1" xfId="20" applyFont="1" applyFill="1" applyBorder="1" applyAlignment="1" applyProtection="1">
      <alignment horizontal="center" vertical="center" wrapText="1"/>
      <protection locked="0"/>
    </xf>
    <xf numFmtId="9" fontId="4" fillId="7" borderId="1" xfId="20" applyFont="1" applyFill="1" applyBorder="1" applyAlignment="1" applyProtection="1">
      <alignment horizontal="center" vertical="center" wrapText="1"/>
    </xf>
    <xf numFmtId="9" fontId="46" fillId="0" borderId="0" xfId="20" applyFont="1" applyFill="1" applyAlignment="1" applyProtection="1">
      <alignment horizontal="center" vertical="center"/>
    </xf>
    <xf numFmtId="169" fontId="3" fillId="7" borderId="1" xfId="4" applyNumberFormat="1" applyFont="1" applyFill="1" applyBorder="1" applyAlignment="1" applyProtection="1">
      <alignment horizontal="center" vertical="center" wrapText="1"/>
    </xf>
    <xf numFmtId="0" fontId="4" fillId="0" borderId="0" xfId="19" applyAlignment="1">
      <alignment wrapText="1"/>
    </xf>
    <xf numFmtId="0" fontId="0" fillId="0" borderId="1" xfId="0" applyFont="1" applyBorder="1" applyAlignment="1">
      <alignment wrapText="1"/>
    </xf>
    <xf numFmtId="169" fontId="4" fillId="5" borderId="1" xfId="4" applyNumberFormat="1" applyFont="1" applyFill="1" applyBorder="1" applyAlignment="1" applyProtection="1">
      <alignment horizontal="center" vertical="center"/>
    </xf>
    <xf numFmtId="169" fontId="4" fillId="5" borderId="1" xfId="4" applyNumberFormat="1" applyFont="1" applyFill="1" applyBorder="1" applyAlignment="1" applyProtection="1">
      <alignment horizontal="center" vertical="center" wrapText="1"/>
      <protection locked="0"/>
    </xf>
    <xf numFmtId="168" fontId="4" fillId="13" borderId="1" xfId="0" applyNumberFormat="1" applyFont="1" applyFill="1" applyBorder="1" applyAlignment="1" applyProtection="1">
      <alignment horizontal="center" vertical="center" wrapText="1"/>
      <protection locked="0"/>
    </xf>
    <xf numFmtId="169" fontId="4" fillId="13" borderId="1" xfId="0" applyNumberFormat="1" applyFont="1" applyFill="1" applyBorder="1" applyAlignment="1" applyProtection="1">
      <alignment horizontal="center" vertical="center" wrapText="1"/>
      <protection locked="0"/>
    </xf>
    <xf numFmtId="169" fontId="4" fillId="13" borderId="1" xfId="4" applyNumberFormat="1" applyFont="1" applyFill="1" applyBorder="1" applyAlignment="1" applyProtection="1">
      <alignment horizontal="center" vertical="center" wrapText="1"/>
      <protection locked="0"/>
    </xf>
    <xf numFmtId="9" fontId="4" fillId="13" borderId="1" xfId="20" applyFont="1" applyFill="1" applyBorder="1" applyAlignment="1" applyProtection="1">
      <alignment horizontal="center" vertical="center" wrapText="1"/>
      <protection locked="0"/>
    </xf>
    <xf numFmtId="169" fontId="4" fillId="0" borderId="1" xfId="4" applyNumberFormat="1" applyFont="1" applyFill="1" applyBorder="1" applyAlignment="1" applyProtection="1">
      <alignment horizontal="center" vertical="center"/>
      <protection locked="0"/>
    </xf>
    <xf numFmtId="169" fontId="4" fillId="0" borderId="1" xfId="4" applyNumberFormat="1" applyFont="1" applyBorder="1" applyAlignment="1" applyProtection="1">
      <alignment horizontal="center" vertical="center" wrapText="1"/>
      <protection locked="0"/>
    </xf>
    <xf numFmtId="0" fontId="0" fillId="5" borderId="0" xfId="0" applyFont="1" applyFill="1" applyAlignment="1"/>
    <xf numFmtId="0" fontId="45" fillId="0" borderId="0" xfId="0" applyFont="1" applyFill="1" applyBorder="1" applyAlignment="1" applyProtection="1">
      <alignment horizontal="center" vertical="center" wrapText="1"/>
    </xf>
    <xf numFmtId="0" fontId="33" fillId="0" borderId="0" xfId="0" applyFont="1" applyFill="1" applyProtection="1"/>
    <xf numFmtId="0" fontId="33" fillId="0" borderId="0" xfId="0" applyFont="1" applyProtection="1"/>
    <xf numFmtId="0" fontId="46" fillId="0" borderId="0" xfId="0" applyFont="1" applyProtection="1"/>
    <xf numFmtId="0" fontId="45" fillId="0" borderId="0" xfId="17" applyFont="1" applyFill="1" applyBorder="1" applyAlignment="1" applyProtection="1">
      <alignment horizontal="center" vertical="center"/>
    </xf>
    <xf numFmtId="0" fontId="38" fillId="0" borderId="0" xfId="17" applyFont="1" applyFill="1" applyBorder="1" applyAlignment="1" applyProtection="1">
      <alignment horizontal="center" vertical="center"/>
    </xf>
    <xf numFmtId="0" fontId="48" fillId="0" borderId="0" xfId="0" applyFont="1" applyFill="1" applyProtection="1"/>
    <xf numFmtId="0" fontId="15" fillId="0" borderId="0" xfId="17" applyFont="1" applyFill="1" applyBorder="1" applyAlignment="1" applyProtection="1">
      <alignment horizontal="center" vertical="top" wrapText="1"/>
    </xf>
    <xf numFmtId="0" fontId="8" fillId="11" borderId="1" xfId="17" applyFont="1" applyFill="1" applyBorder="1" applyAlignment="1" applyProtection="1">
      <alignment vertical="center" wrapText="1"/>
    </xf>
    <xf numFmtId="0" fontId="15" fillId="0" borderId="0" xfId="17" applyFont="1" applyFill="1" applyBorder="1" applyAlignment="1" applyProtection="1">
      <alignment horizontal="center" vertical="center"/>
    </xf>
    <xf numFmtId="1" fontId="13" fillId="0" borderId="0" xfId="7" applyNumberFormat="1" applyFont="1" applyFill="1" applyBorder="1" applyAlignment="1" applyProtection="1">
      <alignment horizontal="center" vertical="center" wrapText="1"/>
    </xf>
    <xf numFmtId="0" fontId="13" fillId="0" borderId="0" xfId="21" applyNumberFormat="1" applyFont="1" applyFill="1" applyBorder="1" applyAlignment="1" applyProtection="1">
      <alignment horizontal="center" vertical="center" wrapText="1"/>
    </xf>
    <xf numFmtId="0" fontId="15" fillId="0" borderId="0" xfId="17" applyFont="1" applyFill="1" applyBorder="1" applyAlignment="1" applyProtection="1">
      <alignment horizontal="left" vertical="center" wrapText="1"/>
    </xf>
    <xf numFmtId="0" fontId="15" fillId="0" borderId="0" xfId="17" applyFont="1" applyFill="1" applyBorder="1" applyAlignment="1" applyProtection="1">
      <alignment horizontal="center" vertical="center" wrapText="1"/>
    </xf>
    <xf numFmtId="0" fontId="13" fillId="0" borderId="0" xfId="17" applyFont="1" applyFill="1" applyBorder="1" applyAlignment="1" applyProtection="1">
      <alignment horizontal="center" vertical="center" wrapText="1"/>
    </xf>
    <xf numFmtId="0" fontId="20" fillId="0" borderId="0" xfId="17" applyFont="1" applyFill="1" applyBorder="1" applyAlignment="1" applyProtection="1">
      <alignment horizontal="center" vertical="center"/>
    </xf>
    <xf numFmtId="9" fontId="13" fillId="0" borderId="0" xfId="21" applyFont="1" applyFill="1" applyBorder="1" applyAlignment="1" applyProtection="1">
      <alignment horizontal="center" vertical="center"/>
    </xf>
    <xf numFmtId="168" fontId="15" fillId="0" borderId="0" xfId="21" applyNumberFormat="1" applyFont="1" applyFill="1" applyBorder="1" applyAlignment="1" applyProtection="1">
      <alignment horizontal="center" vertical="top" wrapText="1"/>
    </xf>
    <xf numFmtId="9" fontId="15" fillId="0" borderId="0" xfId="21" applyFont="1" applyFill="1" applyBorder="1" applyAlignment="1" applyProtection="1">
      <alignment horizontal="center" vertical="top" wrapText="1"/>
    </xf>
    <xf numFmtId="0" fontId="8" fillId="11" borderId="1" xfId="17" applyFont="1" applyFill="1" applyBorder="1" applyAlignment="1" applyProtection="1">
      <alignment vertical="top" wrapText="1"/>
    </xf>
    <xf numFmtId="0" fontId="8" fillId="11" borderId="1" xfId="0" applyFont="1" applyFill="1" applyBorder="1" applyAlignment="1" applyProtection="1">
      <alignment horizontal="center" vertical="center" wrapText="1"/>
    </xf>
    <xf numFmtId="10" fontId="9" fillId="2" borderId="1" xfId="20" applyNumberFormat="1" applyFont="1" applyFill="1" applyBorder="1" applyAlignment="1" applyProtection="1">
      <alignment horizontal="center" vertical="center"/>
    </xf>
    <xf numFmtId="10" fontId="9" fillId="5" borderId="1" xfId="20" applyNumberFormat="1" applyFont="1" applyFill="1" applyBorder="1" applyAlignment="1" applyProtection="1">
      <alignment horizontal="center" vertical="center" wrapText="1"/>
    </xf>
    <xf numFmtId="10" fontId="49" fillId="0" borderId="1" xfId="20" applyNumberFormat="1" applyFont="1" applyBorder="1" applyAlignment="1" applyProtection="1">
      <alignment horizontal="center" vertical="center" wrapText="1"/>
    </xf>
    <xf numFmtId="10" fontId="42" fillId="0" borderId="1" xfId="20" applyNumberFormat="1" applyFont="1" applyBorder="1" applyAlignment="1" applyProtection="1">
      <alignment horizontal="center" vertical="center" wrapText="1"/>
    </xf>
    <xf numFmtId="10" fontId="33" fillId="0" borderId="1" xfId="20" applyNumberFormat="1" applyFont="1" applyBorder="1" applyAlignment="1" applyProtection="1">
      <alignment horizontal="center" vertical="center" wrapText="1"/>
    </xf>
    <xf numFmtId="9" fontId="39" fillId="0" borderId="0" xfId="20" applyFont="1" applyFill="1" applyBorder="1" applyAlignment="1" applyProtection="1">
      <alignment horizontal="center" vertical="center" wrapText="1"/>
    </xf>
    <xf numFmtId="0" fontId="50" fillId="0" borderId="0" xfId="17"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xf>
    <xf numFmtId="0" fontId="3" fillId="0" borderId="0" xfId="17" applyFont="1" applyFill="1" applyBorder="1" applyAlignment="1" applyProtection="1">
      <alignment horizontal="center" vertical="center" wrapText="1"/>
    </xf>
    <xf numFmtId="0" fontId="4" fillId="0" borderId="0" xfId="17" applyFont="1" applyFill="1" applyBorder="1" applyAlignment="1" applyProtection="1">
      <alignment horizontal="center" vertical="center"/>
    </xf>
    <xf numFmtId="0" fontId="4" fillId="0" borderId="0" xfId="17" applyFont="1" applyFill="1" applyBorder="1" applyAlignment="1" applyProtection="1">
      <alignment vertical="center" wrapText="1"/>
    </xf>
    <xf numFmtId="0" fontId="45" fillId="0" borderId="0" xfId="0" applyFont="1" applyAlignment="1" applyProtection="1">
      <alignment horizontal="center"/>
    </xf>
    <xf numFmtId="0" fontId="45" fillId="0" borderId="0" xfId="0" applyFont="1" applyProtection="1"/>
    <xf numFmtId="0" fontId="46" fillId="0" borderId="0" xfId="0" applyFont="1" applyFill="1" applyProtection="1"/>
    <xf numFmtId="10" fontId="42" fillId="2" borderId="1" xfId="20" applyNumberFormat="1" applyFont="1" applyFill="1" applyBorder="1" applyAlignment="1" applyProtection="1">
      <alignment horizontal="center" vertical="center"/>
      <protection locked="0"/>
    </xf>
    <xf numFmtId="9" fontId="43" fillId="10" borderId="1" xfId="20" applyFont="1" applyFill="1" applyBorder="1" applyAlignment="1">
      <alignment horizontal="center" vertical="center" wrapText="1"/>
    </xf>
    <xf numFmtId="17" fontId="0" fillId="5" borderId="1" xfId="0" applyNumberFormat="1" applyFont="1" applyFill="1" applyBorder="1" applyAlignment="1">
      <alignment horizontal="center" vertical="center" wrapText="1"/>
    </xf>
    <xf numFmtId="0" fontId="0" fillId="5" borderId="1" xfId="0" applyFill="1" applyBorder="1" applyAlignment="1">
      <alignment horizontal="justify" vertical="center" wrapText="1"/>
    </xf>
    <xf numFmtId="169" fontId="3" fillId="23" borderId="1" xfId="0" applyNumberFormat="1" applyFont="1" applyFill="1" applyBorder="1" applyAlignment="1" applyProtection="1">
      <alignment horizontal="center" vertical="center" wrapText="1"/>
    </xf>
    <xf numFmtId="17" fontId="0" fillId="0" borderId="1" xfId="0" applyNumberFormat="1" applyBorder="1" applyAlignment="1">
      <alignment horizontal="left" vertical="center" wrapText="1"/>
    </xf>
    <xf numFmtId="0" fontId="0" fillId="0" borderId="1" xfId="0" applyBorder="1" applyAlignment="1">
      <alignment horizontal="left" vertical="center" wrapText="1"/>
    </xf>
    <xf numFmtId="9" fontId="0" fillId="5" borderId="0" xfId="20" applyFont="1" applyFill="1"/>
    <xf numFmtId="2" fontId="0" fillId="5" borderId="0" xfId="0" applyNumberFormat="1" applyFill="1"/>
    <xf numFmtId="0" fontId="0" fillId="0" borderId="1" xfId="0" applyFill="1" applyBorder="1" applyAlignment="1">
      <alignment horizontal="justify" vertical="center" wrapText="1"/>
    </xf>
    <xf numFmtId="0" fontId="0" fillId="5" borderId="0" xfId="0" applyFill="1" applyAlignment="1">
      <alignment horizontal="center" vertical="center"/>
    </xf>
    <xf numFmtId="0" fontId="0" fillId="5" borderId="0" xfId="0" applyFill="1" applyAlignment="1">
      <alignment vertical="center"/>
    </xf>
    <xf numFmtId="9" fontId="0" fillId="5" borderId="0" xfId="20" applyFont="1" applyFill="1" applyAlignment="1">
      <alignment vertical="center"/>
    </xf>
    <xf numFmtId="2" fontId="0" fillId="5" borderId="0" xfId="20" applyNumberFormat="1" applyFont="1" applyFill="1" applyAlignment="1">
      <alignment vertical="center"/>
    </xf>
    <xf numFmtId="0" fontId="29" fillId="5" borderId="0" xfId="0" applyFont="1" applyFill="1" applyBorder="1" applyAlignment="1">
      <alignment horizontal="center" vertical="center"/>
    </xf>
    <xf numFmtId="0" fontId="8" fillId="11" borderId="1" xfId="17" applyFont="1" applyFill="1" applyBorder="1" applyAlignment="1" applyProtection="1">
      <alignment horizontal="justify" vertical="center" wrapText="1"/>
    </xf>
    <xf numFmtId="0" fontId="8" fillId="11" borderId="1" xfId="17" applyFont="1" applyFill="1" applyBorder="1" applyAlignment="1" applyProtection="1">
      <alignment horizontal="left" vertical="center" wrapText="1"/>
    </xf>
    <xf numFmtId="0" fontId="8" fillId="11" borderId="1" xfId="17" applyFont="1" applyFill="1" applyBorder="1" applyAlignment="1" applyProtection="1">
      <alignment horizontal="center" vertical="center" wrapText="1"/>
    </xf>
    <xf numFmtId="0" fontId="9" fillId="5" borderId="1" xfId="17" applyFont="1" applyFill="1" applyBorder="1" applyAlignment="1" applyProtection="1">
      <alignment horizontal="center" vertical="center"/>
    </xf>
    <xf numFmtId="0" fontId="8" fillId="11" borderId="1" xfId="17" applyFont="1" applyFill="1" applyBorder="1" applyAlignment="1" applyProtection="1">
      <alignment horizontal="center" vertical="center"/>
    </xf>
    <xf numFmtId="0" fontId="0" fillId="0" borderId="1" xfId="0" applyFont="1" applyFill="1" applyBorder="1" applyAlignment="1" applyProtection="1">
      <alignment horizontal="center"/>
    </xf>
    <xf numFmtId="0" fontId="38" fillId="0" borderId="1" xfId="0" applyFont="1" applyFill="1" applyBorder="1" applyAlignment="1" applyProtection="1">
      <alignment horizontal="center" vertical="center" wrapText="1"/>
    </xf>
    <xf numFmtId="0" fontId="38" fillId="0" borderId="1" xfId="0" applyFont="1" applyFill="1" applyBorder="1" applyAlignment="1" applyProtection="1">
      <alignment horizontal="center" vertical="center"/>
    </xf>
    <xf numFmtId="0" fontId="33" fillId="0" borderId="0" xfId="0" applyFont="1" applyBorder="1" applyAlignment="1" applyProtection="1">
      <alignment horizontal="center" vertical="center" wrapText="1"/>
    </xf>
    <xf numFmtId="0" fontId="33" fillId="0" borderId="0" xfId="0" applyFont="1" applyFill="1" applyBorder="1" applyAlignment="1" applyProtection="1">
      <alignment horizontal="center" vertical="center" wrapText="1"/>
    </xf>
    <xf numFmtId="0" fontId="13" fillId="14" borderId="1" xfId="0" applyFont="1" applyFill="1" applyBorder="1" applyAlignment="1" applyProtection="1">
      <alignment horizontal="center" vertical="center"/>
    </xf>
    <xf numFmtId="0" fontId="32" fillId="0" borderId="1" xfId="0" applyFont="1" applyBorder="1" applyAlignment="1" applyProtection="1">
      <alignment horizontal="center" vertical="center" wrapText="1"/>
    </xf>
    <xf numFmtId="0" fontId="39" fillId="0" borderId="1" xfId="0" applyFont="1" applyFill="1" applyBorder="1" applyAlignment="1" applyProtection="1">
      <alignment horizontal="justify" vertical="center" wrapText="1"/>
    </xf>
    <xf numFmtId="0" fontId="39" fillId="0"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3" fillId="8" borderId="1" xfId="13" applyFont="1" applyFill="1" applyBorder="1" applyAlignment="1" applyProtection="1">
      <alignment horizontal="center" vertical="center" wrapText="1"/>
    </xf>
    <xf numFmtId="0" fontId="39" fillId="0" borderId="1" xfId="0" applyFont="1" applyBorder="1" applyAlignment="1" applyProtection="1">
      <alignment horizontal="center" vertical="center" wrapText="1"/>
    </xf>
    <xf numFmtId="0" fontId="39" fillId="5" borderId="1" xfId="0" applyFont="1" applyFill="1" applyBorder="1" applyAlignment="1" applyProtection="1">
      <alignment horizontal="justify" vertical="center" wrapText="1"/>
    </xf>
    <xf numFmtId="10" fontId="39" fillId="5" borderId="1" xfId="20" applyNumberFormat="1" applyFont="1" applyFill="1" applyBorder="1" applyAlignment="1" applyProtection="1">
      <alignment horizontal="justify" vertical="center" wrapText="1"/>
    </xf>
    <xf numFmtId="0" fontId="13" fillId="8" borderId="1" xfId="0" applyFont="1" applyFill="1" applyBorder="1" applyAlignment="1" applyProtection="1">
      <alignment horizontal="center" vertical="center" wrapText="1"/>
    </xf>
    <xf numFmtId="10" fontId="39" fillId="0" borderId="1" xfId="20" applyNumberFormat="1" applyFont="1" applyFill="1" applyBorder="1" applyAlignment="1" applyProtection="1">
      <alignment horizontal="justify" vertical="center" wrapText="1"/>
    </xf>
    <xf numFmtId="0" fontId="38"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3" fillId="14" borderId="1" xfId="0" applyFont="1" applyFill="1" applyBorder="1" applyAlignment="1" applyProtection="1">
      <alignment horizontal="center" vertical="center" wrapText="1"/>
    </xf>
    <xf numFmtId="0" fontId="47" fillId="0" borderId="1" xfId="0" applyFont="1" applyFill="1" applyBorder="1" applyAlignment="1" applyProtection="1">
      <alignment horizontal="center"/>
    </xf>
    <xf numFmtId="0" fontId="51" fillId="0" borderId="9" xfId="0" applyFont="1" applyFill="1" applyBorder="1" applyAlignment="1" applyProtection="1">
      <alignment horizontal="center" vertical="center" wrapText="1"/>
    </xf>
    <xf numFmtId="0" fontId="51" fillId="0" borderId="39" xfId="0" applyFont="1" applyFill="1" applyBorder="1" applyAlignment="1" applyProtection="1">
      <alignment horizontal="center" vertical="center" wrapText="1"/>
    </xf>
    <xf numFmtId="0" fontId="51" fillId="0" borderId="10" xfId="0" applyFont="1" applyFill="1" applyBorder="1" applyAlignment="1" applyProtection="1">
      <alignment horizontal="center" vertical="center" wrapText="1"/>
    </xf>
    <xf numFmtId="0" fontId="51" fillId="0" borderId="9" xfId="0" applyFont="1" applyFill="1" applyBorder="1" applyAlignment="1" applyProtection="1">
      <alignment horizontal="center" vertical="center"/>
    </xf>
    <xf numFmtId="0" fontId="51" fillId="0" borderId="39" xfId="0" applyFont="1" applyFill="1" applyBorder="1" applyAlignment="1" applyProtection="1">
      <alignment horizontal="center" vertical="center"/>
    </xf>
    <xf numFmtId="0" fontId="51" fillId="0" borderId="10" xfId="0" applyFont="1" applyFill="1" applyBorder="1" applyAlignment="1" applyProtection="1">
      <alignment horizontal="center" vertical="center"/>
    </xf>
    <xf numFmtId="0" fontId="13" fillId="14" borderId="9" xfId="0" applyFont="1" applyFill="1" applyBorder="1" applyAlignment="1" applyProtection="1">
      <alignment horizontal="center" vertical="center" wrapText="1"/>
    </xf>
    <xf numFmtId="0" fontId="13" fillId="14" borderId="39" xfId="0" applyFont="1" applyFill="1" applyBorder="1" applyAlignment="1" applyProtection="1">
      <alignment horizontal="center" vertical="center" wrapText="1"/>
    </xf>
    <xf numFmtId="0" fontId="13" fillId="14" borderId="10" xfId="0" applyFont="1" applyFill="1" applyBorder="1" applyAlignment="1" applyProtection="1">
      <alignment horizontal="center" vertical="center" wrapText="1"/>
    </xf>
    <xf numFmtId="0" fontId="3" fillId="14" borderId="14" xfId="0" applyFont="1" applyFill="1" applyBorder="1" applyAlignment="1" applyProtection="1">
      <alignment horizontal="center" vertical="center" wrapText="1"/>
    </xf>
    <xf numFmtId="0" fontId="3" fillId="14" borderId="40" xfId="0" applyFont="1" applyFill="1" applyBorder="1" applyAlignment="1" applyProtection="1">
      <alignment horizontal="center" vertical="center" wrapText="1"/>
    </xf>
    <xf numFmtId="0" fontId="3" fillId="14" borderId="42" xfId="0" applyFont="1" applyFill="1" applyBorder="1" applyAlignment="1" applyProtection="1">
      <alignment horizontal="center" vertical="center" wrapText="1"/>
    </xf>
    <xf numFmtId="0" fontId="13" fillId="14"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3" fillId="2" borderId="1" xfId="17" applyFont="1" applyFill="1" applyBorder="1" applyAlignment="1" applyProtection="1">
      <alignment horizontal="center" vertical="center"/>
    </xf>
    <xf numFmtId="0" fontId="9" fillId="2" borderId="1" xfId="17" applyFont="1" applyFill="1" applyBorder="1" applyAlignment="1" applyProtection="1">
      <alignment horizontal="center" vertical="center" wrapText="1"/>
      <protection locked="0"/>
    </xf>
    <xf numFmtId="0" fontId="8" fillId="11" borderId="1" xfId="17" applyFont="1" applyFill="1" applyBorder="1" applyAlignment="1" applyProtection="1">
      <alignment horizontal="justify" vertical="center" wrapText="1"/>
    </xf>
    <xf numFmtId="0" fontId="9" fillId="2" borderId="1" xfId="17" applyFont="1" applyFill="1" applyBorder="1" applyAlignment="1" applyProtection="1">
      <alignment horizontal="center" vertical="center"/>
      <protection locked="0"/>
    </xf>
    <xf numFmtId="0" fontId="8" fillId="11" borderId="1" xfId="17" applyFont="1" applyFill="1" applyBorder="1" applyAlignment="1" applyProtection="1">
      <alignment horizontal="left" vertical="center" wrapText="1"/>
    </xf>
    <xf numFmtId="0" fontId="8" fillId="11" borderId="1" xfId="17" applyFont="1" applyFill="1" applyBorder="1" applyAlignment="1" applyProtection="1">
      <alignment horizontal="center" vertical="center" wrapText="1"/>
    </xf>
    <xf numFmtId="0" fontId="8" fillId="2" borderId="1" xfId="17" applyFont="1" applyFill="1" applyBorder="1" applyAlignment="1" applyProtection="1">
      <alignment horizontal="center" vertical="center" wrapText="1"/>
      <protection locked="0"/>
    </xf>
    <xf numFmtId="0" fontId="8" fillId="11" borderId="1" xfId="17" applyFont="1" applyFill="1" applyBorder="1" applyAlignment="1" applyProtection="1">
      <alignment horizontal="justify" vertical="center"/>
    </xf>
    <xf numFmtId="0" fontId="32" fillId="15" borderId="1" xfId="17" applyFont="1" applyFill="1" applyBorder="1" applyAlignment="1" applyProtection="1">
      <alignment horizontal="center" vertical="center"/>
    </xf>
    <xf numFmtId="14" fontId="9" fillId="2" borderId="1" xfId="17" applyNumberFormat="1" applyFont="1" applyFill="1" applyBorder="1" applyAlignment="1" applyProtection="1">
      <alignment horizontal="center" vertical="center" wrapText="1"/>
    </xf>
    <xf numFmtId="0" fontId="9" fillId="5" borderId="1" xfId="17" applyFont="1" applyFill="1" applyBorder="1" applyAlignment="1" applyProtection="1">
      <alignment horizontal="center" vertical="center" wrapText="1"/>
    </xf>
    <xf numFmtId="168" fontId="9" fillId="0" borderId="1" xfId="21" applyNumberFormat="1" applyFont="1" applyFill="1" applyBorder="1" applyAlignment="1" applyProtection="1">
      <alignment horizontal="center" vertical="center" wrapText="1"/>
    </xf>
    <xf numFmtId="0" fontId="9" fillId="5" borderId="1" xfId="17" applyFont="1" applyFill="1" applyBorder="1" applyAlignment="1" applyProtection="1">
      <alignment horizontal="center" vertical="center"/>
    </xf>
    <xf numFmtId="9" fontId="8" fillId="0" borderId="1" xfId="21" applyFont="1" applyFill="1" applyBorder="1" applyAlignment="1" applyProtection="1">
      <alignment horizontal="center" vertical="center"/>
      <protection locked="0"/>
    </xf>
    <xf numFmtId="0" fontId="4" fillId="16" borderId="1" xfId="0" applyFont="1" applyFill="1" applyBorder="1" applyAlignment="1" applyProtection="1">
      <alignment horizontal="left" vertical="center" wrapText="1"/>
      <protection locked="0"/>
    </xf>
    <xf numFmtId="0" fontId="32" fillId="0" borderId="1" xfId="17" applyFont="1" applyFill="1" applyBorder="1" applyAlignment="1" applyProtection="1">
      <alignment horizontal="center" vertical="center"/>
    </xf>
    <xf numFmtId="0" fontId="44" fillId="16" borderId="1" xfId="0" applyFont="1" applyFill="1" applyBorder="1" applyAlignment="1" applyProtection="1">
      <alignment horizontal="left" vertical="center" wrapText="1"/>
      <protection locked="0"/>
    </xf>
    <xf numFmtId="0" fontId="21" fillId="2" borderId="1" xfId="17" applyFont="1" applyFill="1" applyBorder="1" applyAlignment="1" applyProtection="1">
      <alignment horizontal="center" vertical="center"/>
    </xf>
    <xf numFmtId="0" fontId="8" fillId="11" borderId="1" xfId="17" applyFont="1" applyFill="1" applyBorder="1" applyAlignment="1" applyProtection="1">
      <alignment horizontal="center" vertical="center"/>
    </xf>
    <xf numFmtId="9" fontId="8" fillId="11" borderId="1" xfId="21" applyFont="1" applyFill="1" applyBorder="1" applyAlignment="1" applyProtection="1">
      <alignment horizontal="center" vertical="center"/>
    </xf>
    <xf numFmtId="0" fontId="8" fillId="5" borderId="1" xfId="17" applyFont="1" applyFill="1" applyBorder="1" applyAlignment="1" applyProtection="1">
      <alignment horizontal="center" vertical="center" wrapText="1"/>
    </xf>
    <xf numFmtId="0" fontId="9" fillId="0" borderId="1" xfId="17" applyFont="1" applyBorder="1" applyAlignment="1" applyProtection="1">
      <alignment horizontal="center" vertical="center" wrapText="1"/>
    </xf>
    <xf numFmtId="1" fontId="9" fillId="5" borderId="1" xfId="7" applyNumberFormat="1" applyFont="1" applyFill="1" applyBorder="1" applyAlignment="1" applyProtection="1">
      <alignment horizontal="center" vertical="center" wrapText="1"/>
    </xf>
    <xf numFmtId="9" fontId="9" fillId="2" borderId="1" xfId="21" applyFont="1" applyFill="1" applyBorder="1" applyAlignment="1" applyProtection="1">
      <alignment horizontal="center" vertical="center"/>
    </xf>
    <xf numFmtId="0" fontId="9" fillId="5" borderId="1" xfId="21" applyNumberFormat="1" applyFont="1" applyFill="1" applyBorder="1" applyAlignment="1" applyProtection="1">
      <alignment horizontal="center" vertical="center" wrapText="1"/>
    </xf>
    <xf numFmtId="0" fontId="9" fillId="0" borderId="1" xfId="17" applyFont="1" applyFill="1" applyBorder="1" applyAlignment="1" applyProtection="1">
      <alignment horizontal="center" vertical="center" wrapText="1"/>
    </xf>
    <xf numFmtId="0" fontId="9" fillId="0" borderId="1" xfId="17" applyFont="1" applyFill="1" applyBorder="1" applyAlignment="1" applyProtection="1">
      <alignment horizontal="center" vertical="center"/>
    </xf>
    <xf numFmtId="49" fontId="9" fillId="2" borderId="1" xfId="17" applyNumberFormat="1" applyFont="1" applyFill="1" applyBorder="1" applyAlignment="1" applyProtection="1">
      <alignment horizontal="center" vertical="center"/>
    </xf>
    <xf numFmtId="0" fontId="33" fillId="5" borderId="1" xfId="0" applyFont="1" applyFill="1" applyBorder="1" applyAlignment="1" applyProtection="1">
      <alignment horizontal="center" vertical="center"/>
    </xf>
    <xf numFmtId="0" fontId="38" fillId="0" borderId="1" xfId="17" applyFont="1" applyFill="1" applyBorder="1" applyAlignment="1" applyProtection="1">
      <alignment horizontal="center" vertical="center"/>
    </xf>
    <xf numFmtId="0" fontId="38" fillId="15" borderId="1" xfId="17" applyFont="1" applyFill="1" applyBorder="1" applyAlignment="1" applyProtection="1">
      <alignment horizontal="center" vertical="center"/>
    </xf>
    <xf numFmtId="0" fontId="46" fillId="0" borderId="1" xfId="0" applyFont="1" applyBorder="1" applyAlignment="1" applyProtection="1">
      <alignment horizontal="center"/>
    </xf>
    <xf numFmtId="0" fontId="38" fillId="5" borderId="1" xfId="0" applyFont="1" applyFill="1" applyBorder="1" applyAlignment="1" applyProtection="1">
      <alignment horizontal="center" vertical="center" wrapText="1"/>
    </xf>
    <xf numFmtId="0" fontId="29" fillId="10" borderId="9" xfId="0" applyFont="1" applyFill="1" applyBorder="1" applyAlignment="1">
      <alignment horizontal="center" vertical="center" wrapText="1"/>
    </xf>
    <xf numFmtId="0" fontId="29" fillId="10" borderId="10" xfId="0" applyFont="1" applyFill="1" applyBorder="1" applyAlignment="1">
      <alignment horizontal="center" vertical="center" wrapText="1"/>
    </xf>
    <xf numFmtId="9" fontId="43" fillId="10" borderId="9" xfId="20" applyFont="1" applyFill="1" applyBorder="1" applyAlignment="1">
      <alignment horizontal="center" vertical="center" wrapText="1"/>
    </xf>
    <xf numFmtId="9" fontId="43" fillId="10" borderId="10" xfId="20" applyFont="1" applyFill="1" applyBorder="1" applyAlignment="1">
      <alignment horizontal="center" vertical="center" wrapText="1"/>
    </xf>
    <xf numFmtId="0" fontId="0" fillId="0" borderId="18" xfId="0" applyBorder="1" applyAlignment="1">
      <alignment horizontal="center" vertical="center"/>
    </xf>
    <xf numFmtId="0" fontId="0" fillId="0" borderId="44" xfId="0" applyBorder="1" applyAlignment="1">
      <alignment horizontal="center" vertical="center"/>
    </xf>
    <xf numFmtId="0" fontId="0" fillId="0" borderId="5" xfId="0" applyBorder="1" applyAlignment="1">
      <alignment horizontal="center" vertical="center"/>
    </xf>
    <xf numFmtId="0" fontId="0" fillId="0" borderId="18" xfId="0" applyBorder="1" applyAlignment="1">
      <alignment horizontal="center" vertical="center" wrapText="1"/>
    </xf>
    <xf numFmtId="0" fontId="0" fillId="0" borderId="44" xfId="0" applyBorder="1" applyAlignment="1">
      <alignment horizontal="center" vertical="center" wrapText="1"/>
    </xf>
    <xf numFmtId="9" fontId="27" fillId="5" borderId="18" xfId="20" applyNumberFormat="1" applyFont="1" applyFill="1" applyBorder="1" applyAlignment="1">
      <alignment horizontal="center" vertical="center"/>
    </xf>
    <xf numFmtId="9" fontId="27" fillId="5" borderId="44" xfId="20" applyNumberFormat="1" applyFont="1" applyFill="1" applyBorder="1" applyAlignment="1">
      <alignment horizontal="center" vertical="center"/>
    </xf>
    <xf numFmtId="9" fontId="27" fillId="5" borderId="5" xfId="20" applyNumberFormat="1" applyFont="1" applyFill="1" applyBorder="1" applyAlignment="1">
      <alignment horizontal="center" vertical="center"/>
    </xf>
    <xf numFmtId="0" fontId="0" fillId="0" borderId="5" xfId="0" applyBorder="1" applyAlignment="1">
      <alignment horizontal="center" vertical="center" wrapText="1"/>
    </xf>
    <xf numFmtId="9" fontId="27" fillId="0" borderId="18" xfId="20" applyNumberFormat="1" applyFont="1" applyBorder="1" applyAlignment="1">
      <alignment horizontal="center" vertical="center"/>
    </xf>
    <xf numFmtId="9" fontId="27" fillId="0" borderId="44" xfId="20" applyNumberFormat="1" applyFont="1" applyBorder="1" applyAlignment="1">
      <alignment horizontal="center" vertical="center"/>
    </xf>
    <xf numFmtId="9" fontId="27" fillId="0" borderId="5" xfId="20" applyNumberFormat="1" applyFont="1" applyBorder="1" applyAlignment="1">
      <alignment horizontal="center" vertical="center"/>
    </xf>
    <xf numFmtId="0" fontId="28" fillId="17" borderId="43" xfId="0" applyFont="1" applyFill="1" applyBorder="1" applyAlignment="1">
      <alignment horizontal="center" vertical="center"/>
    </xf>
    <xf numFmtId="0" fontId="28" fillId="17" borderId="0" xfId="0" applyFont="1" applyFill="1" applyBorder="1" applyAlignment="1">
      <alignment horizontal="center" vertical="center"/>
    </xf>
    <xf numFmtId="0" fontId="53" fillId="18" borderId="9" xfId="0" applyFont="1" applyFill="1" applyBorder="1" applyAlignment="1">
      <alignment horizontal="center" vertical="center"/>
    </xf>
    <xf numFmtId="0" fontId="53" fillId="18" borderId="39" xfId="0" applyFont="1" applyFill="1" applyBorder="1" applyAlignment="1">
      <alignment horizontal="center" vertical="center"/>
    </xf>
    <xf numFmtId="0" fontId="53" fillId="18" borderId="10" xfId="0" applyFont="1" applyFill="1" applyBorder="1" applyAlignment="1">
      <alignment horizontal="center" vertical="center"/>
    </xf>
    <xf numFmtId="0" fontId="45" fillId="5" borderId="1" xfId="0" applyFont="1" applyFill="1" applyBorder="1" applyAlignment="1" applyProtection="1">
      <alignment horizontal="center" vertical="center" wrapText="1"/>
      <protection locked="0"/>
    </xf>
    <xf numFmtId="0" fontId="32" fillId="5" borderId="1" xfId="0" applyFont="1" applyFill="1" applyBorder="1" applyAlignment="1" applyProtection="1">
      <alignment horizontal="center" vertical="center" wrapText="1"/>
    </xf>
    <xf numFmtId="0" fontId="29" fillId="5" borderId="1" xfId="0" applyFont="1" applyFill="1" applyBorder="1" applyAlignment="1">
      <alignment horizontal="center" vertical="center"/>
    </xf>
    <xf numFmtId="0" fontId="46" fillId="5" borderId="1" xfId="0" applyFont="1" applyFill="1" applyBorder="1" applyAlignment="1" applyProtection="1">
      <alignment horizontal="center"/>
      <protection locked="0"/>
    </xf>
    <xf numFmtId="0" fontId="54" fillId="5" borderId="1" xfId="17" applyFont="1" applyFill="1" applyBorder="1" applyAlignment="1" applyProtection="1">
      <alignment horizontal="center" vertical="center" wrapText="1"/>
    </xf>
    <xf numFmtId="0" fontId="9" fillId="19" borderId="1" xfId="17" applyFont="1" applyFill="1" applyBorder="1" applyAlignment="1" applyProtection="1">
      <alignment horizontal="center" vertical="center"/>
    </xf>
    <xf numFmtId="0" fontId="9" fillId="5" borderId="1" xfId="17" applyFont="1" applyFill="1" applyBorder="1" applyAlignment="1" applyProtection="1">
      <alignment horizontal="justify" vertical="center" wrapText="1"/>
    </xf>
    <xf numFmtId="9" fontId="9" fillId="0" borderId="1" xfId="21" applyFont="1" applyFill="1" applyBorder="1" applyAlignment="1" applyProtection="1">
      <alignment horizontal="center" vertical="center"/>
      <protection locked="0"/>
    </xf>
    <xf numFmtId="17" fontId="9" fillId="20" borderId="1" xfId="0" applyNumberFormat="1" applyFont="1" applyFill="1" applyBorder="1" applyAlignment="1" applyProtection="1">
      <alignment horizontal="justify" vertical="center" wrapText="1"/>
      <protection locked="0"/>
    </xf>
    <xf numFmtId="0" fontId="22" fillId="5" borderId="1" xfId="0" applyFont="1" applyFill="1" applyBorder="1" applyAlignment="1" applyProtection="1">
      <alignment horizontal="justify" vertical="center" wrapText="1"/>
      <protection locked="0"/>
    </xf>
    <xf numFmtId="0" fontId="9" fillId="5" borderId="1" xfId="0" applyFont="1" applyFill="1" applyBorder="1" applyAlignment="1" applyProtection="1">
      <alignment horizontal="justify" vertical="center" wrapText="1"/>
      <protection locked="0"/>
    </xf>
    <xf numFmtId="0" fontId="52" fillId="5" borderId="1" xfId="0" applyFont="1" applyFill="1" applyBorder="1" applyAlignment="1" applyProtection="1">
      <alignment horizontal="justify" vertical="center" wrapText="1"/>
      <protection locked="0"/>
    </xf>
    <xf numFmtId="0" fontId="9" fillId="0" borderId="1" xfId="17" applyFont="1" applyFill="1" applyBorder="1" applyAlignment="1" applyProtection="1">
      <alignment horizontal="center" vertical="center" wrapText="1"/>
      <protection locked="0"/>
    </xf>
    <xf numFmtId="0" fontId="8" fillId="0" borderId="1" xfId="17" applyFont="1" applyFill="1" applyBorder="1" applyAlignment="1" applyProtection="1">
      <alignment horizontal="center" vertical="center" wrapText="1"/>
      <protection locked="0"/>
    </xf>
    <xf numFmtId="0" fontId="0" fillId="0" borderId="1" xfId="0" applyFont="1" applyBorder="1" applyAlignment="1">
      <alignment horizontal="center" vertical="center" wrapText="1"/>
    </xf>
    <xf numFmtId="0" fontId="22" fillId="0" borderId="1" xfId="0" applyFont="1" applyBorder="1"/>
    <xf numFmtId="9" fontId="0" fillId="0" borderId="1" xfId="0" applyNumberFormat="1" applyFont="1" applyBorder="1" applyAlignment="1">
      <alignment horizontal="center" vertical="center"/>
    </xf>
    <xf numFmtId="0" fontId="29" fillId="10" borderId="1" xfId="0" applyFont="1" applyFill="1" applyBorder="1" applyAlignment="1">
      <alignment horizontal="center" vertical="center" wrapText="1"/>
    </xf>
    <xf numFmtId="9" fontId="43" fillId="10" borderId="1" xfId="20" applyFont="1" applyFill="1" applyBorder="1" applyAlignment="1">
      <alignment horizontal="center" vertical="center" wrapText="1"/>
    </xf>
    <xf numFmtId="0" fontId="0" fillId="0" borderId="1" xfId="0" applyFont="1" applyBorder="1" applyAlignment="1">
      <alignment horizontal="center" vertical="center"/>
    </xf>
    <xf numFmtId="0" fontId="53" fillId="18" borderId="1" xfId="0" applyFont="1" applyFill="1" applyBorder="1" applyAlignment="1">
      <alignment horizontal="center" vertical="center"/>
    </xf>
    <xf numFmtId="0" fontId="28" fillId="17" borderId="1" xfId="0" applyFont="1" applyFill="1" applyBorder="1" applyAlignment="1">
      <alignment horizontal="center" vertical="center"/>
    </xf>
    <xf numFmtId="49" fontId="14" fillId="3" borderId="52" xfId="18" applyNumberFormat="1" applyFont="1" applyFill="1" applyBorder="1" applyAlignment="1">
      <alignment horizontal="center" vertical="center" wrapText="1"/>
    </xf>
    <xf numFmtId="49" fontId="14" fillId="3" borderId="33" xfId="18" applyNumberFormat="1" applyFont="1" applyFill="1" applyBorder="1" applyAlignment="1">
      <alignment horizontal="center" vertical="center" wrapText="1"/>
    </xf>
    <xf numFmtId="0" fontId="3" fillId="0" borderId="1" xfId="18" applyFont="1" applyBorder="1" applyAlignment="1">
      <alignment horizontal="center" vertical="center" wrapText="1"/>
    </xf>
    <xf numFmtId="3" fontId="3" fillId="6" borderId="10" xfId="19" applyNumberFormat="1" applyFont="1" applyFill="1" applyBorder="1" applyAlignment="1">
      <alignment horizontal="center" vertical="center"/>
    </xf>
    <xf numFmtId="3" fontId="3" fillId="6" borderId="1" xfId="19" applyNumberFormat="1" applyFont="1" applyFill="1" applyBorder="1" applyAlignment="1">
      <alignment horizontal="center" vertical="center"/>
    </xf>
    <xf numFmtId="0" fontId="3" fillId="6" borderId="1" xfId="16" applyFont="1" applyFill="1" applyBorder="1" applyAlignment="1">
      <alignment horizontal="center" vertical="center"/>
    </xf>
    <xf numFmtId="0" fontId="3" fillId="0" borderId="45" xfId="18" applyFont="1" applyFill="1" applyBorder="1" applyAlignment="1">
      <alignment horizontal="center" vertical="center" wrapText="1"/>
    </xf>
    <xf numFmtId="0" fontId="3" fillId="0" borderId="23" xfId="18" applyFont="1" applyFill="1" applyBorder="1" applyAlignment="1">
      <alignment horizontal="center" vertical="center" wrapText="1"/>
    </xf>
    <xf numFmtId="0" fontId="3" fillId="0" borderId="46" xfId="18" applyFont="1" applyFill="1" applyBorder="1" applyAlignment="1">
      <alignment horizontal="center" vertical="center" wrapText="1"/>
    </xf>
    <xf numFmtId="49" fontId="12" fillId="3" borderId="47" xfId="18" applyNumberFormat="1" applyFont="1" applyFill="1" applyBorder="1" applyAlignment="1">
      <alignment horizontal="center" vertical="center" wrapText="1"/>
    </xf>
    <xf numFmtId="49" fontId="12" fillId="3" borderId="48" xfId="18" applyNumberFormat="1" applyFont="1" applyFill="1" applyBorder="1" applyAlignment="1">
      <alignment horizontal="center" vertical="center" wrapText="1"/>
    </xf>
    <xf numFmtId="0" fontId="3" fillId="0" borderId="49" xfId="18" applyFont="1" applyBorder="1" applyAlignment="1">
      <alignment horizontal="center" vertical="center" wrapText="1"/>
    </xf>
    <xf numFmtId="0" fontId="3" fillId="0" borderId="50" xfId="18" applyFont="1" applyBorder="1" applyAlignment="1">
      <alignment horizontal="center" vertical="center" wrapText="1"/>
    </xf>
    <xf numFmtId="0" fontId="3" fillId="0" borderId="51" xfId="18" applyFont="1" applyBorder="1" applyAlignment="1">
      <alignment horizontal="center" vertical="center" wrapText="1"/>
    </xf>
    <xf numFmtId="0" fontId="55" fillId="0" borderId="1" xfId="0" applyFont="1" applyFill="1" applyBorder="1" applyAlignment="1" applyProtection="1">
      <alignment horizontal="center" vertical="center" wrapText="1"/>
    </xf>
    <xf numFmtId="0" fontId="17" fillId="21" borderId="1" xfId="15" applyFont="1" applyFill="1" applyBorder="1" applyAlignment="1">
      <alignment horizontal="center" vertical="center" wrapText="1"/>
    </xf>
    <xf numFmtId="0" fontId="38" fillId="5" borderId="1" xfId="0" applyFont="1" applyFill="1" applyBorder="1" applyAlignment="1" applyProtection="1">
      <alignment horizontal="center" vertical="center"/>
    </xf>
    <xf numFmtId="169" fontId="13" fillId="7" borderId="9" xfId="15" applyNumberFormat="1" applyFont="1" applyFill="1" applyBorder="1" applyAlignment="1">
      <alignment horizontal="center" vertical="center" wrapText="1"/>
    </xf>
    <xf numFmtId="169" fontId="13" fillId="7" borderId="39" xfId="15" applyNumberFormat="1" applyFont="1" applyFill="1" applyBorder="1" applyAlignment="1">
      <alignment horizontal="center" vertical="center" wrapText="1"/>
    </xf>
    <xf numFmtId="169" fontId="13" fillId="7" borderId="10" xfId="15" applyNumberFormat="1" applyFont="1" applyFill="1" applyBorder="1" applyAlignment="1">
      <alignment horizontal="center" vertical="center" wrapText="1"/>
    </xf>
    <xf numFmtId="0" fontId="15" fillId="0" borderId="1" xfId="15" applyFont="1" applyBorder="1" applyAlignment="1" applyProtection="1">
      <alignment horizontal="center" vertical="center" wrapText="1"/>
      <protection locked="0"/>
    </xf>
    <xf numFmtId="0" fontId="13" fillId="21" borderId="1" xfId="15" applyFont="1" applyFill="1" applyBorder="1" applyAlignment="1">
      <alignment horizontal="center" vertical="center" wrapText="1"/>
    </xf>
    <xf numFmtId="0" fontId="56" fillId="22" borderId="1" xfId="15" applyFont="1" applyFill="1" applyBorder="1" applyAlignment="1">
      <alignment horizontal="center" vertical="center" wrapText="1"/>
    </xf>
    <xf numFmtId="167" fontId="15" fillId="0" borderId="1" xfId="1" applyFont="1" applyBorder="1" applyAlignment="1">
      <alignment horizontal="center" vertical="center" wrapText="1"/>
    </xf>
    <xf numFmtId="169" fontId="15" fillId="8" borderId="14" xfId="15" applyNumberFormat="1" applyFont="1" applyFill="1" applyBorder="1" applyAlignment="1">
      <alignment horizontal="center" vertical="center" wrapText="1"/>
    </xf>
    <xf numFmtId="169" fontId="15" fillId="8" borderId="40" xfId="15" applyNumberFormat="1" applyFont="1" applyFill="1" applyBorder="1" applyAlignment="1">
      <alignment horizontal="center" vertical="center" wrapText="1"/>
    </xf>
    <xf numFmtId="169" fontId="15" fillId="8" borderId="42" xfId="15" applyNumberFormat="1" applyFont="1" applyFill="1" applyBorder="1" applyAlignment="1">
      <alignment horizontal="center" vertical="center" wrapText="1"/>
    </xf>
    <xf numFmtId="169" fontId="15" fillId="8" borderId="43" xfId="15" applyNumberFormat="1" applyFont="1" applyFill="1" applyBorder="1" applyAlignment="1">
      <alignment horizontal="center" vertical="center" wrapText="1"/>
    </xf>
    <xf numFmtId="169" fontId="15" fillId="8" borderId="0" xfId="15" applyNumberFormat="1" applyFont="1" applyFill="1" applyBorder="1" applyAlignment="1">
      <alignment horizontal="center" vertical="center" wrapText="1"/>
    </xf>
    <xf numFmtId="169" fontId="15" fillId="8" borderId="53" xfId="15" applyNumberFormat="1" applyFont="1" applyFill="1" applyBorder="1" applyAlignment="1">
      <alignment horizontal="center" vertical="center" wrapText="1"/>
    </xf>
    <xf numFmtId="169" fontId="15" fillId="8" borderId="4" xfId="15" applyNumberFormat="1" applyFont="1" applyFill="1" applyBorder="1" applyAlignment="1">
      <alignment horizontal="center" vertical="center" wrapText="1"/>
    </xf>
    <xf numFmtId="169" fontId="15" fillId="8" borderId="38" xfId="15" applyNumberFormat="1" applyFont="1" applyFill="1" applyBorder="1" applyAlignment="1">
      <alignment horizontal="center" vertical="center" wrapText="1"/>
    </xf>
    <xf numFmtId="169" fontId="15" fillId="8" borderId="6" xfId="15"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11" fillId="0" borderId="55" xfId="15" applyFont="1" applyFill="1" applyBorder="1" applyAlignment="1">
      <alignment horizontal="center" vertical="center" wrapText="1"/>
    </xf>
    <xf numFmtId="0" fontId="11" fillId="0" borderId="56" xfId="15" applyFont="1" applyFill="1" applyBorder="1" applyAlignment="1">
      <alignment horizontal="center" vertical="center" wrapText="1"/>
    </xf>
    <xf numFmtId="0" fontId="11" fillId="0" borderId="57" xfId="15" applyFont="1" applyFill="1" applyBorder="1" applyAlignment="1">
      <alignment horizontal="center" vertical="center" wrapText="1"/>
    </xf>
    <xf numFmtId="0" fontId="8" fillId="7" borderId="21" xfId="15" applyFont="1" applyFill="1" applyBorder="1" applyAlignment="1">
      <alignment horizontal="center" vertical="center"/>
    </xf>
    <xf numFmtId="0" fontId="8" fillId="7" borderId="58" xfId="15"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16" fillId="0" borderId="1" xfId="15" applyFont="1" applyFill="1" applyBorder="1" applyAlignment="1">
      <alignment horizontal="center" vertical="center" wrapText="1"/>
    </xf>
    <xf numFmtId="169" fontId="17" fillId="7" borderId="9" xfId="15" applyNumberFormat="1" applyFont="1" applyFill="1" applyBorder="1" applyAlignment="1" applyProtection="1">
      <alignment horizontal="center" vertical="center" wrapText="1"/>
    </xf>
    <xf numFmtId="169" fontId="17" fillId="7" borderId="39" xfId="15" applyNumberFormat="1" applyFont="1" applyFill="1" applyBorder="1" applyAlignment="1" applyProtection="1">
      <alignment horizontal="center" vertical="center" wrapText="1"/>
    </xf>
    <xf numFmtId="169" fontId="17" fillId="7" borderId="10" xfId="15" applyNumberFormat="1" applyFont="1" applyFill="1" applyBorder="1" applyAlignment="1" applyProtection="1">
      <alignment horizontal="center" vertical="center" wrapText="1"/>
    </xf>
    <xf numFmtId="168" fontId="17" fillId="7" borderId="9" xfId="15" applyNumberFormat="1" applyFont="1" applyFill="1" applyBorder="1" applyAlignment="1" applyProtection="1">
      <alignment horizontal="center" vertical="center" wrapText="1"/>
    </xf>
    <xf numFmtId="168" fontId="17" fillId="7" borderId="39" xfId="15" applyNumberFormat="1" applyFont="1" applyFill="1" applyBorder="1" applyAlignment="1" applyProtection="1">
      <alignment horizontal="center" vertical="center" wrapText="1"/>
    </xf>
    <xf numFmtId="168" fontId="17" fillId="7" borderId="10" xfId="15" applyNumberFormat="1" applyFont="1" applyFill="1" applyBorder="1" applyAlignment="1" applyProtection="1">
      <alignment horizontal="center" vertical="center" wrapText="1"/>
    </xf>
    <xf numFmtId="0" fontId="13" fillId="7" borderId="1" xfId="15" applyFont="1" applyFill="1" applyBorder="1" applyAlignment="1">
      <alignment horizontal="center" vertical="center"/>
    </xf>
    <xf numFmtId="0" fontId="9" fillId="7" borderId="21" xfId="15" applyFont="1" applyFill="1" applyBorder="1" applyAlignment="1">
      <alignment horizontal="center"/>
    </xf>
    <xf numFmtId="0" fontId="9" fillId="7" borderId="41" xfId="15" applyFont="1" applyFill="1" applyBorder="1" applyAlignment="1">
      <alignment horizontal="center"/>
    </xf>
    <xf numFmtId="0" fontId="9" fillId="7" borderId="54" xfId="15" applyFont="1" applyFill="1" applyBorder="1" applyAlignment="1">
      <alignment horizontal="center"/>
    </xf>
    <xf numFmtId="168" fontId="15" fillId="5" borderId="1" xfId="15" applyNumberFormat="1" applyFont="1" applyFill="1" applyBorder="1" applyAlignment="1" applyProtection="1">
      <alignment horizontal="center" vertical="center" wrapText="1"/>
      <protection locked="0"/>
    </xf>
  </cellXfs>
  <cellStyles count="22">
    <cellStyle name="Coma 2" xfId="1"/>
    <cellStyle name="Coma 2 2" xfId="2"/>
    <cellStyle name="Hipervínculo 2" xfId="3"/>
    <cellStyle name="Millares" xfId="4" builtinId="3"/>
    <cellStyle name="Millares 2" xfId="5"/>
    <cellStyle name="Millares 2 2" xfId="6"/>
    <cellStyle name="Millares 3" xfId="7"/>
    <cellStyle name="Millares 5" xfId="8"/>
    <cellStyle name="Millares 8" xfId="9"/>
    <cellStyle name="Millares 8 2" xfId="10"/>
    <cellStyle name="Moneda 2" xfId="11"/>
    <cellStyle name="Moneda 2 2" xfId="12"/>
    <cellStyle name="Normal" xfId="0" builtinId="0"/>
    <cellStyle name="Normal 2" xfId="13"/>
    <cellStyle name="Normal 2 2" xfId="14"/>
    <cellStyle name="Normal 3" xfId="15"/>
    <cellStyle name="Normal 3 2" xfId="16"/>
    <cellStyle name="Normal 4" xfId="17"/>
    <cellStyle name="Normal 8" xfId="18"/>
    <cellStyle name="Normal_573_2009_ Actualizado 22_12_2009" xfId="19"/>
    <cellStyle name="Porcentaje" xfId="20" builtinId="5"/>
    <cellStyle name="Porcentual 2" xfId="21"/>
  </cellStyles>
  <dxfs count="7">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0" tint="-4.9989318521683403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Porcentaje de avance en actividades ejecutadas</c:v>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Lit>
              <c:formatCode>0.00%</c:formatCode>
              <c:ptCount val="12"/>
              <c:pt idx="0">
                <c:v>0</c:v>
              </c:pt>
              <c:pt idx="1">
                <c:v>0</c:v>
              </c:pt>
              <c:pt idx="2">
                <c:v>0</c:v>
              </c:pt>
              <c:pt idx="3">
                <c:v>0</c:v>
              </c:pt>
              <c:pt idx="4">
                <c:v>0.02</c:v>
              </c:pt>
              <c:pt idx="5">
                <c:v>0.05</c:v>
              </c:pt>
              <c:pt idx="6">
                <c:v>0.05</c:v>
              </c:pt>
              <c:pt idx="7">
                <c:v>0.05</c:v>
              </c:pt>
              <c:pt idx="8">
                <c:v>8.8699999999999973E-2</c:v>
              </c:pt>
              <c:pt idx="9">
                <c:v>8.8699999999999973E-2</c:v>
              </c:pt>
              <c:pt idx="10">
                <c:v>0.12669999999999998</c:v>
              </c:pt>
              <c:pt idx="11">
                <c:v>0.19000000000000006</c:v>
              </c:pt>
            </c:numLit>
          </c:val>
          <c:smooth val="0"/>
          <c:extLst>
            <c:ext xmlns:c16="http://schemas.microsoft.com/office/drawing/2014/chart" uri="{C3380CC4-5D6E-409C-BE32-E72D297353CC}">
              <c16:uniqueId val="{00000000-9836-4852-96D1-035834C9010E}"/>
            </c:ext>
          </c:extLst>
        </c:ser>
        <c:ser>
          <c:idx val="1"/>
          <c:order val="1"/>
          <c:tx>
            <c:v>Porcentaje total  de avance de actividades programado en la vigencia</c:v>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Lit>
              <c:formatCode>0.00%</c:formatCode>
              <c:ptCount val="12"/>
              <c:pt idx="0">
                <c:v>0</c:v>
              </c:pt>
              <c:pt idx="1">
                <c:v>0</c:v>
              </c:pt>
              <c:pt idx="2">
                <c:v>0</c:v>
              </c:pt>
              <c:pt idx="3">
                <c:v>0</c:v>
              </c:pt>
              <c:pt idx="4">
                <c:v>0.05</c:v>
              </c:pt>
              <c:pt idx="5">
                <c:v>0.05</c:v>
              </c:pt>
              <c:pt idx="6">
                <c:v>0.05</c:v>
              </c:pt>
              <c:pt idx="7">
                <c:v>0.05</c:v>
              </c:pt>
              <c:pt idx="8">
                <c:v>8.8699999999999973E-2</c:v>
              </c:pt>
              <c:pt idx="9">
                <c:v>0.15933333333333333</c:v>
              </c:pt>
              <c:pt idx="10">
                <c:v>0.15933333333333333</c:v>
              </c:pt>
              <c:pt idx="11">
                <c:v>0.19000000000000003</c:v>
              </c:pt>
            </c:numLit>
          </c:val>
          <c:smooth val="0"/>
          <c:extLst>
            <c:ext xmlns:c16="http://schemas.microsoft.com/office/drawing/2014/chart" uri="{C3380CC4-5D6E-409C-BE32-E72D297353CC}">
              <c16:uniqueId val="{00000001-9836-4852-96D1-035834C9010E}"/>
            </c:ext>
          </c:extLst>
        </c:ser>
        <c:dLbls>
          <c:showLegendKey val="0"/>
          <c:showVal val="0"/>
          <c:showCatName val="0"/>
          <c:showSerName val="0"/>
          <c:showPercent val="0"/>
          <c:showBubbleSize val="0"/>
        </c:dLbls>
        <c:smooth val="0"/>
        <c:axId val="641947976"/>
        <c:axId val="641954248"/>
      </c:lineChart>
      <c:catAx>
        <c:axId val="641947976"/>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1954248"/>
        <c:crosses val="autoZero"/>
        <c:auto val="1"/>
        <c:lblAlgn val="ctr"/>
        <c:lblOffset val="100"/>
        <c:noMultiLvlLbl val="0"/>
      </c:catAx>
      <c:valAx>
        <c:axId val="641954248"/>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1947976"/>
        <c:crosses val="autoZero"/>
        <c:crossBetween val="between"/>
      </c:valAx>
      <c:spPr>
        <a:noFill/>
        <a:ln>
          <a:noFill/>
        </a:ln>
        <a:effectLst/>
      </c:spPr>
    </c:plotArea>
    <c:legend>
      <c:legendPos val="t"/>
      <c:layout>
        <c:manualLayout>
          <c:xMode val="edge"/>
          <c:yMode val="edge"/>
          <c:x val="0.11564263888888889"/>
          <c:y val="1.3592352092352092E-2"/>
          <c:w val="0.88435750000000002"/>
          <c:h val="7.9375555555555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Porcentaje de avance en actividades ejecutadas</c:v>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Lit>
              <c:formatCode>0.00%</c:formatCode>
              <c:ptCount val="12"/>
              <c:pt idx="0">
                <c:v>0</c:v>
              </c:pt>
              <c:pt idx="1">
                <c:v>0</c:v>
              </c:pt>
              <c:pt idx="2">
                <c:v>0</c:v>
              </c:pt>
              <c:pt idx="3">
                <c:v>0</c:v>
              </c:pt>
              <c:pt idx="4">
                <c:v>0.02</c:v>
              </c:pt>
              <c:pt idx="5">
                <c:v>0.05</c:v>
              </c:pt>
              <c:pt idx="6">
                <c:v>0.05</c:v>
              </c:pt>
              <c:pt idx="7">
                <c:v>0.05</c:v>
              </c:pt>
              <c:pt idx="8">
                <c:v>8.8699999999999973E-2</c:v>
              </c:pt>
              <c:pt idx="9">
                <c:v>8.8699999999999973E-2</c:v>
              </c:pt>
              <c:pt idx="10">
                <c:v>0.12669999999999998</c:v>
              </c:pt>
              <c:pt idx="11">
                <c:v>0.19000000000000006</c:v>
              </c:pt>
            </c:numLit>
          </c:val>
          <c:smooth val="0"/>
          <c:extLst>
            <c:ext xmlns:c16="http://schemas.microsoft.com/office/drawing/2014/chart" uri="{C3380CC4-5D6E-409C-BE32-E72D297353CC}">
              <c16:uniqueId val="{00000000-91CF-40A8-B46B-00AC8D67583B}"/>
            </c:ext>
          </c:extLst>
        </c:ser>
        <c:ser>
          <c:idx val="1"/>
          <c:order val="1"/>
          <c:tx>
            <c:v>Porcentaje total  de avance de actividades programado en la vigencia</c:v>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Lit>
              <c:formatCode>0.00%</c:formatCode>
              <c:ptCount val="12"/>
              <c:pt idx="0">
                <c:v>0</c:v>
              </c:pt>
              <c:pt idx="1">
                <c:v>0</c:v>
              </c:pt>
              <c:pt idx="2">
                <c:v>0</c:v>
              </c:pt>
              <c:pt idx="3">
                <c:v>0</c:v>
              </c:pt>
              <c:pt idx="4">
                <c:v>0.05</c:v>
              </c:pt>
              <c:pt idx="5">
                <c:v>0.05</c:v>
              </c:pt>
              <c:pt idx="6">
                <c:v>0.05</c:v>
              </c:pt>
              <c:pt idx="7">
                <c:v>0.05</c:v>
              </c:pt>
              <c:pt idx="8">
                <c:v>8.8699999999999973E-2</c:v>
              </c:pt>
              <c:pt idx="9">
                <c:v>0.15933333333333333</c:v>
              </c:pt>
              <c:pt idx="10">
                <c:v>0.15933333333333333</c:v>
              </c:pt>
              <c:pt idx="11">
                <c:v>0.19000000000000003</c:v>
              </c:pt>
            </c:numLit>
          </c:val>
          <c:smooth val="0"/>
          <c:extLst>
            <c:ext xmlns:c16="http://schemas.microsoft.com/office/drawing/2014/chart" uri="{C3380CC4-5D6E-409C-BE32-E72D297353CC}">
              <c16:uniqueId val="{00000001-91CF-40A8-B46B-00AC8D67583B}"/>
            </c:ext>
          </c:extLst>
        </c:ser>
        <c:dLbls>
          <c:showLegendKey val="0"/>
          <c:showVal val="0"/>
          <c:showCatName val="0"/>
          <c:showSerName val="0"/>
          <c:showPercent val="0"/>
          <c:showBubbleSize val="0"/>
        </c:dLbls>
        <c:smooth val="0"/>
        <c:axId val="641947976"/>
        <c:axId val="641954248"/>
      </c:lineChart>
      <c:catAx>
        <c:axId val="641947976"/>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1954248"/>
        <c:crosses val="autoZero"/>
        <c:auto val="1"/>
        <c:lblAlgn val="ctr"/>
        <c:lblOffset val="100"/>
        <c:noMultiLvlLbl val="0"/>
      </c:catAx>
      <c:valAx>
        <c:axId val="641954248"/>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1947976"/>
        <c:crosses val="autoZero"/>
        <c:crossBetween val="between"/>
      </c:valAx>
      <c:spPr>
        <a:noFill/>
        <a:ln>
          <a:noFill/>
        </a:ln>
        <a:effectLst/>
      </c:spPr>
    </c:plotArea>
    <c:legend>
      <c:legendPos val="t"/>
      <c:layout>
        <c:manualLayout>
          <c:xMode val="edge"/>
          <c:yMode val="edge"/>
          <c:x val="0.11564263888888889"/>
          <c:y val="1.3592352092352092E-2"/>
          <c:w val="0.88435750000000002"/>
          <c:h val="7.9375555555555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7">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38100" cap="flat" cmpd="dbl" algn="ctr">
        <a:solidFill>
          <a:schemeClr val="phClr"/>
        </a:solidFill>
        <a:miter lim="800000"/>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lt1"/>
        </a:solidFill>
        <a:round/>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tx1"/>
    </cs:fontRef>
    <cs:spPr>
      <a:ln w="9525">
        <a:solidFill>
          <a:schemeClr val="tx1">
            <a:lumMod val="35000"/>
            <a:lumOff val="65000"/>
          </a:schemeClr>
        </a:solidFill>
      </a:ln>
    </cs:spPr>
  </cs:dropLine>
  <cs:errorBar>
    <cs:lnRef idx="0"/>
    <cs:fillRef idx="0"/>
    <cs:effectRef idx="0"/>
    <cs:fontRef idx="minor">
      <a:schemeClr val="tx1"/>
    </cs:fontRef>
    <cs:spPr>
      <a:ln w="9525">
        <a:solidFill>
          <a:schemeClr val="tx1">
            <a:lumMod val="65000"/>
            <a:lumOff val="35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alpha val="32000"/>
          </a:schemeClr>
        </a:solidFill>
        <a:round/>
      </a:ln>
    </cs:spPr>
  </cs:gridlineMajor>
  <cs:gridlineMinor>
    <cs:lnRef idx="0"/>
    <cs:fillRef idx="0"/>
    <cs:effectRef idx="0"/>
    <cs:fontRef idx="minor">
      <a:schemeClr val="tx1"/>
    </cs:fontRef>
    <cs:spPr>
      <a:ln>
        <a:solidFill>
          <a:schemeClr val="tx1">
            <a:lumMod val="5000"/>
            <a:lumOff val="95000"/>
            <a:alpha val="32000"/>
          </a:schemeClr>
        </a:solidFill>
      </a:ln>
    </cs:spPr>
  </cs:gridlineMinor>
  <cs:hiLoLine>
    <cs:lnRef idx="0"/>
    <cs:fillRef idx="0"/>
    <cs:effectRef idx="0"/>
    <cs:fontRef idx="minor">
      <a:schemeClr val="tx1"/>
    </cs:fontRef>
    <cs:spPr>
      <a:ln w="9525">
        <a:solidFill>
          <a:schemeClr val="tx1"/>
        </a:solidFill>
      </a:ln>
    </cs:spPr>
  </cs:hiLoLine>
  <cs:leaderLine>
    <cs:lnRef idx="0"/>
    <cs:fillRef idx="0"/>
    <cs:effectRef idx="0"/>
    <cs:fontRef idx="minor">
      <a:schemeClr val="tx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spPr>
      <a:ln w="3175" cap="flat" cmpd="sng" algn="ctr">
        <a:solidFill>
          <a:schemeClr val="tx1">
            <a:lumMod val="15000"/>
            <a:lumOff val="85000"/>
          </a:schemeClr>
        </a:solidFill>
        <a:round/>
        <a:tailEnd type="none" w="med" len="lg"/>
      </a:ln>
    </cs:spPr>
    <cs:defRPr sz="900" kern="1200"/>
  </cs:seriesAxis>
  <cs:seriesLine>
    <cs:lnRef idx="0"/>
    <cs:fillRef idx="0"/>
    <cs:effectRef idx="0"/>
    <cs:fontRef idx="minor">
      <a:schemeClr val="tx1"/>
    </cs:fontRef>
    <cs:spPr>
      <a:ln w="9525">
        <a:solidFill>
          <a:schemeClr val="tx1">
            <a:lumMod val="35000"/>
            <a:lumOff val="65000"/>
          </a:schemeClr>
        </a:solidFill>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tx1"/>
    </cs:fontRef>
    <cs:spPr>
      <a:ln w="12700" cap="rnd"/>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37">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38100" cap="flat" cmpd="dbl" algn="ctr">
        <a:solidFill>
          <a:schemeClr val="phClr"/>
        </a:solidFill>
        <a:miter lim="800000"/>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lt1"/>
        </a:solidFill>
        <a:round/>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tx1"/>
    </cs:fontRef>
    <cs:spPr>
      <a:ln w="9525">
        <a:solidFill>
          <a:schemeClr val="tx1">
            <a:lumMod val="35000"/>
            <a:lumOff val="65000"/>
          </a:schemeClr>
        </a:solidFill>
      </a:ln>
    </cs:spPr>
  </cs:dropLine>
  <cs:errorBar>
    <cs:lnRef idx="0"/>
    <cs:fillRef idx="0"/>
    <cs:effectRef idx="0"/>
    <cs:fontRef idx="minor">
      <a:schemeClr val="tx1"/>
    </cs:fontRef>
    <cs:spPr>
      <a:ln w="9525">
        <a:solidFill>
          <a:schemeClr val="tx1">
            <a:lumMod val="65000"/>
            <a:lumOff val="35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alpha val="32000"/>
          </a:schemeClr>
        </a:solidFill>
        <a:round/>
      </a:ln>
    </cs:spPr>
  </cs:gridlineMajor>
  <cs:gridlineMinor>
    <cs:lnRef idx="0"/>
    <cs:fillRef idx="0"/>
    <cs:effectRef idx="0"/>
    <cs:fontRef idx="minor">
      <a:schemeClr val="tx1"/>
    </cs:fontRef>
    <cs:spPr>
      <a:ln>
        <a:solidFill>
          <a:schemeClr val="tx1">
            <a:lumMod val="5000"/>
            <a:lumOff val="95000"/>
            <a:alpha val="32000"/>
          </a:schemeClr>
        </a:solidFill>
      </a:ln>
    </cs:spPr>
  </cs:gridlineMinor>
  <cs:hiLoLine>
    <cs:lnRef idx="0"/>
    <cs:fillRef idx="0"/>
    <cs:effectRef idx="0"/>
    <cs:fontRef idx="minor">
      <a:schemeClr val="tx1"/>
    </cs:fontRef>
    <cs:spPr>
      <a:ln w="9525">
        <a:solidFill>
          <a:schemeClr val="tx1"/>
        </a:solidFill>
      </a:ln>
    </cs:spPr>
  </cs:hiLoLine>
  <cs:leaderLine>
    <cs:lnRef idx="0"/>
    <cs:fillRef idx="0"/>
    <cs:effectRef idx="0"/>
    <cs:fontRef idx="minor">
      <a:schemeClr val="tx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spPr>
      <a:ln w="3175" cap="flat" cmpd="sng" algn="ctr">
        <a:solidFill>
          <a:schemeClr val="tx1">
            <a:lumMod val="15000"/>
            <a:lumOff val="85000"/>
          </a:schemeClr>
        </a:solidFill>
        <a:round/>
        <a:tailEnd type="none" w="med" len="lg"/>
      </a:ln>
    </cs:spPr>
    <cs:defRPr sz="900" kern="1200"/>
  </cs:seriesAxis>
  <cs:seriesLine>
    <cs:lnRef idx="0"/>
    <cs:fillRef idx="0"/>
    <cs:effectRef idx="0"/>
    <cs:fontRef idx="minor">
      <a:schemeClr val="tx1"/>
    </cs:fontRef>
    <cs:spPr>
      <a:ln w="9525">
        <a:solidFill>
          <a:schemeClr val="tx1">
            <a:lumMod val="35000"/>
            <a:lumOff val="65000"/>
          </a:schemeClr>
        </a:solidFill>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tx1"/>
    </cs:fontRef>
    <cs:spPr>
      <a:ln w="12700" cap="rnd"/>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398318</xdr:colOff>
      <xdr:row>0</xdr:row>
      <xdr:rowOff>17318</xdr:rowOff>
    </xdr:from>
    <xdr:to>
      <xdr:col>1</xdr:col>
      <xdr:colOff>993321</xdr:colOff>
      <xdr:row>3</xdr:row>
      <xdr:rowOff>306596</xdr:rowOff>
    </xdr:to>
    <xdr:pic>
      <xdr:nvPicPr>
        <xdr:cNvPr id="5"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398318" y="17318"/>
          <a:ext cx="1183821" cy="143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341538</xdr:colOff>
      <xdr:row>0</xdr:row>
      <xdr:rowOff>76572</xdr:rowOff>
    </xdr:from>
    <xdr:to>
      <xdr:col>1</xdr:col>
      <xdr:colOff>1027338</xdr:colOff>
      <xdr:row>3</xdr:row>
      <xdr:rowOff>352797</xdr:rowOff>
    </xdr:to>
    <xdr:pic>
      <xdr:nvPicPr>
        <xdr:cNvPr id="986676"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41538" y="76572"/>
          <a:ext cx="1189264" cy="1541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639536</xdr:colOff>
      <xdr:row>0</xdr:row>
      <xdr:rowOff>1</xdr:rowOff>
    </xdr:from>
    <xdr:to>
      <xdr:col>1</xdr:col>
      <xdr:colOff>753798</xdr:colOff>
      <xdr:row>4</xdr:row>
      <xdr:rowOff>1</xdr:rowOff>
    </xdr:to>
    <xdr:pic>
      <xdr:nvPicPr>
        <xdr:cNvPr id="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639536" y="1"/>
          <a:ext cx="1175619"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258536</xdr:colOff>
      <xdr:row>0</xdr:row>
      <xdr:rowOff>68035</xdr:rowOff>
    </xdr:from>
    <xdr:to>
      <xdr:col>0</xdr:col>
      <xdr:colOff>1442357</xdr:colOff>
      <xdr:row>3</xdr:row>
      <xdr:rowOff>357313</xdr:rowOff>
    </xdr:to>
    <xdr:pic>
      <xdr:nvPicPr>
        <xdr:cNvPr id="638389"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58536" y="68035"/>
          <a:ext cx="1183821" cy="143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421821</xdr:colOff>
      <xdr:row>42</xdr:row>
      <xdr:rowOff>81643</xdr:rowOff>
    </xdr:from>
    <xdr:to>
      <xdr:col>6</xdr:col>
      <xdr:colOff>682178</xdr:colOff>
      <xdr:row>46</xdr:row>
      <xdr:rowOff>495643</xdr:rowOff>
    </xdr:to>
    <xdr:graphicFrame macro="">
      <xdr:nvGraphicFramePr>
        <xdr:cNvPr id="4"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190499</xdr:colOff>
      <xdr:row>0</xdr:row>
      <xdr:rowOff>51955</xdr:rowOff>
    </xdr:from>
    <xdr:to>
      <xdr:col>1</xdr:col>
      <xdr:colOff>1374320</xdr:colOff>
      <xdr:row>3</xdr:row>
      <xdr:rowOff>341233</xdr:rowOff>
    </xdr:to>
    <xdr:pic>
      <xdr:nvPicPr>
        <xdr:cNvPr id="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3954" y="51955"/>
          <a:ext cx="1183821" cy="143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190500</xdr:colOff>
      <xdr:row>0</xdr:row>
      <xdr:rowOff>40822</xdr:rowOff>
    </xdr:from>
    <xdr:to>
      <xdr:col>0</xdr:col>
      <xdr:colOff>1374321</xdr:colOff>
      <xdr:row>3</xdr:row>
      <xdr:rowOff>330100</xdr:rowOff>
    </xdr:to>
    <xdr:pic>
      <xdr:nvPicPr>
        <xdr:cNvPr id="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190500" y="40822"/>
          <a:ext cx="1183821" cy="143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312964</xdr:colOff>
      <xdr:row>42</xdr:row>
      <xdr:rowOff>68036</xdr:rowOff>
    </xdr:from>
    <xdr:to>
      <xdr:col>6</xdr:col>
      <xdr:colOff>573321</xdr:colOff>
      <xdr:row>46</xdr:row>
      <xdr:rowOff>482036</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612322</xdr:colOff>
      <xdr:row>0</xdr:row>
      <xdr:rowOff>40822</xdr:rowOff>
    </xdr:from>
    <xdr:to>
      <xdr:col>1</xdr:col>
      <xdr:colOff>1129393</xdr:colOff>
      <xdr:row>3</xdr:row>
      <xdr:rowOff>330100</xdr:rowOff>
    </xdr:to>
    <xdr:pic>
      <xdr:nvPicPr>
        <xdr:cNvPr id="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612322" y="40822"/>
          <a:ext cx="1183821" cy="143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992466"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92467"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92468"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92469"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92470"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92471"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92472"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92473"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92474"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92475"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92476"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92477"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92478"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92479"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15</xdr:col>
      <xdr:colOff>0</xdr:colOff>
      <xdr:row>1</xdr:row>
      <xdr:rowOff>352425</xdr:rowOff>
    </xdr:to>
    <xdr:pic>
      <xdr:nvPicPr>
        <xdr:cNvPr id="993325"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44875" y="0"/>
          <a:ext cx="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57150</xdr:rowOff>
    </xdr:from>
    <xdr:to>
      <xdr:col>0</xdr:col>
      <xdr:colOff>1971675</xdr:colOff>
      <xdr:row>3</xdr:row>
      <xdr:rowOff>342900</xdr:rowOff>
    </xdr:to>
    <xdr:pic>
      <xdr:nvPicPr>
        <xdr:cNvPr id="993326"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9107" t="7639" r="19038" b="10522"/>
        <a:stretch>
          <a:fillRect/>
        </a:stretch>
      </xdr:blipFill>
      <xdr:spPr bwMode="auto">
        <a:xfrm>
          <a:off x="95250" y="57150"/>
          <a:ext cx="13716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285750</xdr:colOff>
      <xdr:row>0</xdr:row>
      <xdr:rowOff>104775</xdr:rowOff>
    </xdr:from>
    <xdr:to>
      <xdr:col>18</xdr:col>
      <xdr:colOff>723900</xdr:colOff>
      <xdr:row>3</xdr:row>
      <xdr:rowOff>381000</xdr:rowOff>
    </xdr:to>
    <xdr:pic>
      <xdr:nvPicPr>
        <xdr:cNvPr id="993327" name="Imagen 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6048" t="5251" r="18559" b="2000"/>
        <a:stretch>
          <a:fillRect/>
        </a:stretch>
      </xdr:blipFill>
      <xdr:spPr bwMode="auto">
        <a:xfrm>
          <a:off x="17649825" y="104775"/>
          <a:ext cx="14573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DISTRITO"/>
      <sheetName val="01d_planaccioncompgestioninvers"/>
      <sheetName val="MENU"/>
      <sheetName val="ACTUALIZACION DATOS"/>
      <sheetName val="F1"/>
      <sheetName val="BD1"/>
      <sheetName val="BD-resultados"/>
      <sheetName val="Hoja2"/>
      <sheetName val="FORMATO REPORTE INFORME JEFES C"/>
      <sheetName val="PROPUESTA HERRAMIENTA INFORMEv2"/>
      <sheetName val="20170726539713551597459"/>
      <sheetName val="cleaned"/>
      <sheetName val="MAPA DE RIESGOS "/>
      <sheetName val="MATRIZ CALIFICACIÓN"/>
      <sheetName val="CALIFICACIÓN DEL RIESGO"/>
      <sheetName val="OPCIONES DE MANEJO DEL RIESGO"/>
      <sheetName val="DETERMINACIÓN DEL IMPACTO"/>
      <sheetName val="CONTROLES DE LOS RIESGOS "/>
      <sheetName val="Hoja1"/>
      <sheetName val="CONTROL DE CAMBIOS"/>
      <sheetName val="DEFINICIÓN RIESGOS CORRUPCIÓN"/>
      <sheetName val="DETERMINACIÓN DE LA PROBABILIDA"/>
      <sheetName val="EVALUACIÓN DE LOS CONTROLES  "/>
      <sheetName val="PAA-CONSOL-SDM-2017"/>
      <sheetName val="SECOP"/>
      <sheetName val="Plantilla SECOP"/>
      <sheetName val="MOV. 9 DE MARZO"/>
      <sheetName val="Hoja4"/>
      <sheetName val="INSTRUCCIONES"/>
      <sheetName val="INF. GRAL Y COMP. LABOR."/>
      <sheetName val="PORTAFOLIO DE EVIDENCIAS FC"/>
      <sheetName val="fijacion de compromisos"/>
      <sheetName val="F. GENERAL"/>
      <sheetName val="F. COMPORTAMENTAL"/>
      <sheetName val="SEGUIMIENTOCOMPRLAB"/>
      <sheetName val="F. DE EVIDENCIAS"/>
      <sheetName val="PORTAFOLIO DE EVIDENCIAS SG"/>
      <sheetName val="F3. SEGUIMIENTO A LA EDL"/>
      <sheetName val="F. PLAN DE MEJORAMIENTO"/>
      <sheetName val="F. EVA.  ÁREAS O DEPENDENCIAS"/>
      <sheetName val="F. EVA ÁREAS O DEP, CACI"/>
      <sheetName val="F. REPORTES DE EVALAUCIÓN"/>
      <sheetName val="Hoja3"/>
      <sheetName val="F6. COMPORTAMENTAL"/>
      <sheetName val="F7. EIGPD"/>
      <sheetName val="COMPORTAMENTAL"/>
      <sheetName val="ANEXO 1 - EV. PARCIAL EVENTUAL"/>
      <sheetName val="ANEXO 2 - EV. EXTRAORDINARIA"/>
      <sheetName val="calificación"/>
      <sheetName val="COMPETENCIAS COMPORTAMENTALES"/>
      <sheetName val="compor asesor"/>
      <sheetName val="compor prof"/>
      <sheetName val="compor tecnico"/>
      <sheetName val="compor asistencial"/>
      <sheetName val="Hoja7"/>
      <sheetName val="Hoja5"/>
      <sheetName val="F. EVENTUAL"/>
      <sheetName val="Hoja9"/>
      <sheetName val="F. EVA DEPENDENCIAS"/>
      <sheetName val="F. REPORTES DE EVALAUCIÓN (2)"/>
      <sheetName val="FORMATOS EDL  EVENTUAL"/>
      <sheetName val="F. EXTRAOORDINARIA"/>
      <sheetName val="DATOS"/>
      <sheetName val="INDICE"/>
      <sheetName val="F1. INF. GENERAL"/>
      <sheetName val="F2. COMP. LAB Y COM COMPOR"/>
      <sheetName val="F3. EVIDENCIAS"/>
      <sheetName val="F4. CALF. COM. COMPORT."/>
      <sheetName val="F5. EVA. ÁREAS O DEPENDENCIAS."/>
      <sheetName val="F6. REPOR CLF PRD ANUAL U ORD"/>
      <sheetName val="F7. PLAN DE MEJORAMIENTO"/>
      <sheetName val="F8. EVA. EVENTUAL (1)"/>
      <sheetName val="F8. EVA. EVENTUAL (2)"/>
      <sheetName val="F9. EV. EXTRAORDINARIA"/>
      <sheetName val="F10. EVA. INFERIOR A 1 AÑO"/>
      <sheetName val="F11. EVA P. PRUEBA"/>
      <sheetName val="FORMATO CON EJEMPLO DE EVENTUAL"/>
      <sheetName val="F8. EVA. EVENTUAL (Semestre 1)"/>
      <sheetName val="F8. EVA. EVENTUAL (Semestre 2)"/>
      <sheetName val="Formatos_EDL-2017"/>
      <sheetName val="F6. REPOR CLF PRD ANUAL U ORD."/>
      <sheetName val="F8. EVA. EVENTUAL"/>
      <sheetName val="EJECUCION BH"/>
      <sheetName val="EJECUCION BMT"/>
      <sheetName val="TOTAL"/>
      <sheetName val="PASIVOS "/>
      <sheetName val="RESERVAS"/>
      <sheetName val="RESERVAS 2-1-2017"/>
      <sheetName val="Conceptos UNIDAD1"/>
      <sheetName val="Conceptos UNIDAD2"/>
      <sheetName val="PAA -FUNCTO 2017"/>
      <sheetName val="Plantilla SECOP 11"/>
      <sheetName val="Publi WEB "/>
      <sheetName val="Plantilla SECOP II Agrupa"/>
      <sheetName val="PAA-CONSOL-SDM 100%-2017"/>
      <sheetName val="Predis"/>
      <sheetName val="Metas JULIO"/>
      <sheetName val="Multi-proceso"/>
      <sheetName val="PAA-Pendientes"/>
      <sheetName val="MODAL CONTRA"/>
      <sheetName val="Metas Vigencia 2017"/>
      <sheetName val="Puntos Inv 2017"/>
      <sheetName val="GRAF TEN"/>
      <sheetName val="PERSONAL "/>
      <sheetName val="Conceptos SDH 25 Ago 2017"/>
      <sheetName val="PERSONAL GRUPOS"/>
      <sheetName val="COD PI CORP"/>
      <sheetName val="Codigos PI POLI"/>
      <sheetName val="HOJA INFORMACION"/>
      <sheetName val="Resumen"/>
      <sheetName val="CONSOLIDADO PAA V12018"/>
      <sheetName val="PAA POLITICA 2018 V1"/>
      <sheetName val="PAA SERVICIOS V2"/>
      <sheetName val="PERSONAL 2018"/>
      <sheetName val="PERSONAL 2017-2018"/>
      <sheetName val="PUNTOS INVER 2015"/>
      <sheetName val="GRUPOS PERSONAL"/>
      <sheetName val="MODALIDAD CONTRATAR"/>
      <sheetName val="FUENTES Y CONCEPTOS"/>
      <sheetName val="21-10-2016"/>
      <sheetName val="28-10-2016"/>
      <sheetName val="Hoja6"/>
      <sheetName val="PAA INVERSION CONSOLID"/>
      <sheetName val="PUNTOS 2016"/>
      <sheetName val="Metas 2DO SEMESTRE 2016"/>
      <sheetName val="PPTO"/>
      <sheetName val="CDP"/>
      <sheetName val="285"/>
      <sheetName val="Meta 11"/>
      <sheetName val="Meta12"/>
      <sheetName val="Variables"/>
      <sheetName val="PE01-PR10-F01"/>
      <sheetName val="GUIA"/>
      <sheetName val="Ingresos"/>
      <sheetName val="GastosFuncionamiento"/>
      <sheetName val="Inversion"/>
      <sheetName val="FuentesFuncionamiento"/>
      <sheetName val="FuentesInversion"/>
      <sheetName val="VIGENCIAS FUTURAS"/>
      <sheetName val="CUENTAS POR PAGAR "/>
      <sheetName val="FondoSaludEjecucion"/>
      <sheetName val="Fuentes EjecucionFS"/>
      <sheetName val="TESORERIA FONDO SALUD"/>
      <sheetName val="SERVICIO DE DEUDA"/>
      <sheetName val="EXCEDENTES LIQUIDEZ"/>
      <sheetName val="Metas Agosto"/>
      <sheetName val="PERSONAL 2017"/>
      <sheetName val="PUNTOS INVERSIÓN 2017"/>
      <sheetName val="MULTIPROCESOS"/>
      <sheetName val="CONTEO PERSONAL"/>
      <sheetName val="DATOS SECOP II"/>
      <sheetName val="Metas Septiembre"/>
      <sheetName val="Sección 1. Metas - Magnitud"/>
      <sheetName val="Sección 2. Metas - Presupuesto"/>
      <sheetName val="Sección 3. Metas Producto"/>
      <sheetName val="120"/>
      <sheetName val="ACT_120"/>
      <sheetName val="121"/>
      <sheetName val="ACT_121"/>
      <sheetName val="125"/>
      <sheetName val="ACT_125"/>
      <sheetName val="118"/>
      <sheetName val="ACT_118"/>
      <sheetName val="119"/>
      <sheetName val="ACT_119"/>
      <sheetName val="114"/>
      <sheetName val="ACT_114"/>
      <sheetName val="115"/>
      <sheetName val="ACT_115"/>
      <sheetName val="116"/>
      <sheetName val="ACT_116"/>
      <sheetName val="117"/>
      <sheetName val="ACT_117"/>
      <sheetName val="124"/>
      <sheetName val="ACT_124"/>
      <sheetName val="127"/>
      <sheetName val="ACT_127"/>
      <sheetName val="Sección 4. Territorialización"/>
      <sheetName val="COI-04"/>
      <sheetName val="LISTAS"/>
      <sheetName val="COI-09"/>
      <sheetName val="PM04-PR08-F04-BAJA"/>
      <sheetName val="PM04-PR0-F05-ALTA"/>
      <sheetName val="PM04-PR0-F05-BAJA"/>
      <sheetName val="MASIVOS"/>
      <sheetName val="esgt"/>
      <sheetName val="Certificado Supervisión"/>
      <sheetName val="Convierte"/>
      <sheetName val="Junio"/>
      <sheetName val="Anexo"/>
      <sheetName val="Metas octubre"/>
      <sheetName val="ABRIL"/>
      <sheetName val="MAYO"/>
      <sheetName val="PAA DIC"/>
      <sheetName val="CONSOLIDADO 2018 0-Oficial"/>
      <sheetName val="FUENTES"/>
      <sheetName val="1.CONCEPTOS GASTO"/>
      <sheetName val="2. CONCEPTOS GTO MULTI"/>
      <sheetName val="PRESUPUESTO 2018"/>
      <sheetName val="PUNTOS INVERSIÓN"/>
      <sheetName val="PERSONAL"/>
      <sheetName val="PUNTOS INVERSION 2017"/>
      <sheetName val="Actividades"/>
      <sheetName val="hoja 1"/>
      <sheetName val="Partes interesadas potenciales"/>
      <sheetName val="PE01-PR22-F01"/>
      <sheetName val="DEPENDENCIA"/>
      <sheetName val="PRIMER TALLER"/>
      <sheetName val="Nomenclatura 2012"/>
      <sheetName val="PLANTA ACTUAL"/>
      <sheetName val="BD Planta actual"/>
      <sheetName val="Menu Principal"/>
      <sheetName val="FORMATO 1"/>
      <sheetName val="Análisis de Amenazas-2"/>
      <sheetName val="Amenazas"/>
      <sheetName val="Nivel del Riesgo-2"/>
      <sheetName val="Cuadros-2"/>
      <sheetName val="Vulnerabilidad"/>
      <sheetName val="Nivel del Riesgo"/>
      <sheetName val="FORMATO 3"/>
      <sheetName val="FORMATO 4"/>
      <sheetName val="GRANDES"/>
      <sheetName val="JARDINES"/>
      <sheetName val="PEQUEÑAS"/>
      <sheetName val="FORMATO 5"/>
      <sheetName val="FORMATO 6"/>
      <sheetName val="FORMATO 7"/>
      <sheetName val="FORMATO 8"/>
      <sheetName val="FORMATO 9"/>
      <sheetName val="FORMATO 10"/>
      <sheetName val="FORMATO 11"/>
      <sheetName val="FORMATO 12"/>
      <sheetName val="Parametros"/>
      <sheetName val="Sedes"/>
      <sheetName val="Planes de Emergencia Generados"/>
      <sheetName val="Esquema Sede Grande"/>
      <sheetName val="Esquema Sede Pequeña"/>
      <sheetName val="Esquema Sedes Enlace o Comedor"/>
      <sheetName val="Información General"/>
      <sheetName val="Análisis de Amenazas"/>
      <sheetName val="Análisis de Vulnerabilidad"/>
      <sheetName val="Plan Acción Analisis de Riesgos"/>
      <sheetName val="Historico"/>
      <sheetName val="Recursos Para Emergencias"/>
      <sheetName val="Directorio Telefonico Grandes"/>
      <sheetName val="Directorio Telefonico Pequeñas"/>
      <sheetName val="Directorio Telefonico Jardines"/>
      <sheetName val="Preparación Simulacro"/>
      <sheetName val="Evaluación Simulacro"/>
      <sheetName val="Plan de Acción Grandes"/>
      <sheetName val="Plan de Acción Jardines"/>
      <sheetName val="Plan de Acción Pequeñas"/>
      <sheetName val="PONS"/>
      <sheetName val="PE Enlaces"/>
      <sheetName val="Plan Emergencias Vehiculos"/>
      <sheetName val="Plan de Contingencia"/>
      <sheetName val="Plan de Parques G"/>
      <sheetName val="Plan Parques J"/>
      <sheetName val="Plan de Piscinas"/>
      <sheetName val="Brigadistas 2014"/>
      <sheetName val="Reporte de Emergencias"/>
      <sheetName val="Plan de emergencia Calle 220 ma"/>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Numero_de_Contratos4"/>
      <sheetName val="Valor_Contratos4"/>
      <sheetName val="datos_graficas4"/>
      <sheetName val="Tabla_dinamica4"/>
      <sheetName val="BASE_DE_DATOS4"/>
      <sheetName val="CONVEVENIOS "/>
      <sheetName val="CONTRATOS-2009"/>
      <sheetName val="Concejal2008"/>
      <sheetName val="JULIO"/>
      <sheetName val="SEPTIEMBRE"/>
      <sheetName val="CONVEVENIOS_"/>
      <sheetName val="CONVEVENIOS_1"/>
      <sheetName val="CONVEVENIOS_3"/>
      <sheetName val="CONVEVENIOS_2"/>
      <sheetName val="CONVEVENIOS_4"/>
      <sheetName val="Gráfico1"/>
      <sheetName val="METAS"/>
      <sheetName val="Formato"/>
      <sheetName val="Conceptos de Gasto"/>
      <sheetName val=" Metas BD"/>
      <sheetName val="Fuentes OK"/>
      <sheetName val="VF 2018 (aprobadas 2017)"/>
      <sheetName val="Fuente"/>
      <sheetName val="Centro de Costos"/>
      <sheetName val="Datos Validación"/>
      <sheetName val="CENTROS DE COSTOS"/>
      <sheetName val="TD Proyecto"/>
      <sheetName val="presup por fase"/>
      <sheetName val="TD fuentes proy"/>
      <sheetName val="Fuente  (2)"/>
      <sheetName val="Homologación"/>
      <sheetName val="CC 6-OCT-2107"/>
      <sheetName val="Fuentes homologadas 6-Oct"/>
      <sheetName val="Fuentes y Proyectos"/>
      <sheetName val="Plantilla SECOP II Agrupa (2)"/>
      <sheetName val="PAA-CONSOL-SDM 100%-2017 (2)"/>
      <sheetName val="Multi-proceso (2)"/>
      <sheetName val="Metas Noviembre"/>
      <sheetName val="COMPARA CDP PREDIS"/>
      <sheetName val="POR VIABILIAR"/>
      <sheetName val="CONSOLIDADO 2018 0-ANTIGUA"/>
      <sheetName val="FUENTES ANTIGUA"/>
      <sheetName val="CONSOLIDADO 2018 Oficial CARGUE"/>
      <sheetName val="PUNTOS DE INVERS."/>
      <sheetName val="METAS Oficial"/>
      <sheetName val="FUENTES Oficial"/>
      <sheetName val="CONCEPTOS GASTO Oficial"/>
      <sheetName val="ValidadoreS"/>
      <sheetName val="PARA CTDD"/>
      <sheetName val="UNIDAD_1"/>
      <sheetName val="UNIDAD_2"/>
      <sheetName val="Terceros"/>
      <sheetName val="ENTRADAS_CONSOLIDADO"/>
      <sheetName val="plantillas_devolucion"/>
      <sheetName val="DEVOLUCION_CONSOLIDADO"/>
      <sheetName val="PUBLICA_DEVOLUCIONES"/>
      <sheetName val="encabezado"/>
      <sheetName val="plano"/>
      <sheetName val="Plantilla SECOP Agrupa"/>
      <sheetName val="Metas mayo"/>
      <sheetName val="Metas JUNIO"/>
      <sheetName val="Metas DICIEMBRE"/>
      <sheetName val="PREDIS 30 DIC"/>
      <sheetName val="Base"/>
      <sheetName val="2017"/>
      <sheetName val="2016"/>
      <sheetName val="PAA FUNCIO"/>
      <sheetName val="PAA FUNCIO 2"/>
      <sheetName val="PAA CONSOL BMT 2016"/>
      <sheetName val="CONTRATACION"/>
      <sheetName val="EVALUACION PROY"/>
      <sheetName val="EVALUACIO"/>
      <sheetName val="8.CONTRATACION"/>
      <sheetName val="INFO-METAS"/>
      <sheetName val="METAS U2 "/>
      <sheetName val="VAL PREDIS"/>
      <sheetName val="BMT SIVICOF"/>
      <sheetName val="MULTI-PROCESOS"/>
      <sheetName val="METAS U2"/>
      <sheetName val="Formato1PCC 15 Junio"/>
      <sheetName val="CRONOGRAMA"/>
      <sheetName val="PADD 2016-2020"/>
      <sheetName val="PADD 2016-2020 (2)"/>
      <sheetName val="Validadores (2)"/>
      <sheetName val="PLANTA"/>
      <sheetName val="PAA FUNCIONTO"/>
      <sheetName val="1_Conceptos"/>
      <sheetName val="1"/>
      <sheetName val="Act_1"/>
      <sheetName val="3"/>
      <sheetName val="2_Soporte"/>
      <sheetName val="Act_3"/>
      <sheetName val="4"/>
      <sheetName val="Act_4"/>
      <sheetName val="5"/>
      <sheetName val="Act_5"/>
      <sheetName val="6"/>
      <sheetName val="Act_6"/>
      <sheetName val="7"/>
      <sheetName val="Act_7"/>
      <sheetName val="8"/>
      <sheetName val="Act_8"/>
      <sheetName val="9"/>
      <sheetName val="Act_9"/>
      <sheetName val="PLANILLA"/>
      <sheetName val="Hoja 2"/>
      <sheetName val="30-01-2017"/>
      <sheetName val="31-02-2017 "/>
      <sheetName val="01-02-2017"/>
      <sheetName val="02-02-2017"/>
      <sheetName val="03-02-2017"/>
      <sheetName val="06-02-2017"/>
      <sheetName val="17-02-2017"/>
      <sheetName val="27-02-2017"/>
      <sheetName val="28-02-2017"/>
      <sheetName val="01-03-2017"/>
      <sheetName val="02-03-2017"/>
      <sheetName val="03-03-2017"/>
      <sheetName val="06-03-2017"/>
      <sheetName val="07-03-2017"/>
      <sheetName val="08-03-2017"/>
      <sheetName val="desaparecen de paquetes"/>
      <sheetName val="REGISTROS 2012"/>
      <sheetName val="RESGISTROS 2013"/>
      <sheetName val="REGISTROS 2014"/>
      <sheetName val="REGISTROS 2015"/>
      <sheetName val="REGISTROS 2016 A 31 MAYO"/>
      <sheetName val="REGISTROS 2016 2 SEMESTRE "/>
      <sheetName val="REGISTROS 2017"/>
      <sheetName val="memo administrativa"/>
      <sheetName val="PAA 2018"/>
      <sheetName val="TODO DPA"/>
      <sheetName val="ESTADISTICA"/>
      <sheetName val="VACANTES"/>
      <sheetName val="TD FECHAS DE TERMINACIÓN"/>
      <sheetName val="entrega subsecre"/>
      <sheetName val="para firma subsecretaria"/>
      <sheetName val="radicados DAL"/>
      <sheetName val="historico contravenciones"/>
      <sheetName val="Hoja8"/>
      <sheetName val="TODA LA DPA (2)"/>
      <sheetName val="TODA LA DPA"/>
      <sheetName val="SUPERCADE"/>
      <sheetName val="TD PERSONAL POR ARE"/>
      <sheetName val="grupos"/>
      <sheetName val="GRUPOS POR AREA"/>
      <sheetName val="movimientos presupuestales"/>
      <sheetName val="0348- VIGENCIA"/>
      <sheetName val="0348- RESERVAS"/>
      <sheetName val="6219- VIGENCIA"/>
      <sheetName val="6219- RESERVA"/>
      <sheetName val="7132- VIGENCIA"/>
      <sheetName val="7132-RESERVAS"/>
      <sheetName val="7253- VIGENCIA"/>
      <sheetName val="7253-RESERVAS"/>
      <sheetName val="7254- VIGENCIA"/>
      <sheetName val="7254- RESERVAS"/>
      <sheetName val="PASIVOS"/>
      <sheetName val="Matriz"/>
      <sheetName val="Resumen %"/>
      <sheetName val="EJECUCION BMT "/>
      <sheetName val="RESERVAS BH+BMT"/>
      <sheetName val="FUNCIONAMIENTO"/>
      <sheetName val="CONTEXTO ESTRATÉGICO"/>
      <sheetName val="OBJETIVOS ESTRATEGICOS"/>
      <sheetName val="MAPA DE RIESGOS"/>
      <sheetName val="CLASIFICACIÓN DEL RIESGO "/>
      <sheetName val="EVALUACIÓN DE CONTROLES"/>
      <sheetName val="Ficha"/>
      <sheetName val="Espejo"/>
      <sheetName val="Master"/>
      <sheetName val="nombre"/>
      <sheetName val="Start"/>
      <sheetName val="System Access"/>
      <sheetName val="Data Entry"/>
      <sheetName val="Data Processing"/>
      <sheetName val="Interfaces"/>
      <sheetName val="Data Reporting"/>
      <sheetName val="Defs"/>
      <sheetName val="Registro Riesgos"/>
      <sheetName val="Análisis de riesgo"/>
      <sheetName val="Clasificación Riesgos - Imp"/>
      <sheetName val="Estadisticas"/>
      <sheetName val="Informe de Riesgos"/>
      <sheetName val="Graficas"/>
      <sheetName val="Consulta Riesgos"/>
      <sheetName val="Severidad - Consecuencia"/>
      <sheetName val="Probabilidad-Frecuencia"/>
      <sheetName val="Analisis de riesgo"/>
      <sheetName val="Graficas Tipo Riesgo"/>
      <sheetName val="Graficas Evento Riesgo"/>
      <sheetName val="Tablas"/>
      <sheetName val="Inventario"/>
      <sheetName val="Indice de Información"/>
      <sheetName val="Inventario Activos"/>
      <sheetName val="Clasificación"/>
      <sheetName val="INSTRUCTIVO"/>
      <sheetName val="Sub. de Contra."/>
      <sheetName val="Sub. Jur. Coac"/>
      <sheetName val="Dir. de Seg Via."/>
      <sheetName val="Dir de Servicio "/>
      <sheetName val="Dir. de Cont y Vig. "/>
      <sheetName val="Sub. Adm "/>
      <sheetName val="Sub. Financiera"/>
      <sheetName val="Sub . Inv Transporte "/>
      <sheetName val="TABLA"/>
      <sheetName val="Tablas instituciones"/>
      <sheetName val="PAGO CURSO"/>
      <sheetName val="COMPRA DOLARES"/>
      <sheetName val="CAJA SOCIAL"/>
      <sheetName val="CITI"/>
      <sheetName val="TITULOS ABRIL"/>
      <sheetName val="Unicos Consolidada"/>
      <sheetName val="Cifrsa Control"/>
      <sheetName val="Hoja 1. POA"/>
      <sheetName val="Hoja 2. Metas_ Presupuesto "/>
      <sheetName val="Hoja 3. Metas PDD"/>
      <sheetName val="SITP 39"/>
      <sheetName val="SITP 44"/>
      <sheetName val="SITP 43"/>
      <sheetName val="SITP GESTIÓN A"/>
      <sheetName val="SITP GESTIÓN B"/>
      <sheetName val="SJC 37"/>
      <sheetName val="SJC 38"/>
      <sheetName val="SJC 41"/>
      <sheetName val="SJC GESTIÓN A"/>
      <sheetName val="SCT 40"/>
      <sheetName val="SCT 42"/>
      <sheetName val="SCT 45"/>
      <sheetName val="DPA GESTIÓN A"/>
      <sheetName val="DPA GESTIÓN B"/>
      <sheetName val="VARIABLES 1"/>
      <sheetName val="Metas_Magnitud"/>
      <sheetName val="HV 1"/>
      <sheetName val="HV 2"/>
      <sheetName val="HV 4"/>
      <sheetName val="Hoja15"/>
      <sheetName val="TD2016"/>
      <sheetName val="INFO POA"/>
      <sheetName val="BDPOA2016"/>
      <sheetName val="TDPOA2017"/>
      <sheetName val="BDPOA2017"/>
      <sheetName val="REVISORES"/>
      <sheetName val="GRAFICA ESTADISTICA - REVISORES"/>
      <sheetName val="SUSTANCIADORES"/>
      <sheetName val="GRAFICA ESTADISTICA - SUSTANCIA"/>
      <sheetName val="EXP. PARA REPARTOS"/>
      <sheetName val="TOTAL EXPEDIENTES"/>
      <sheetName val="TOTAL EXPEDIENTES 2017"/>
    </sheetNames>
    <sheetDataSet>
      <sheetData sheetId="0" refreshError="1"/>
      <sheetData sheetId="1" refreshError="1"/>
      <sheetData sheetId="2" refreshError="1"/>
      <sheetData sheetId="3"/>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AZ5">
            <v>46535400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ow r="4">
          <cell r="B4" t="str">
            <v>12.1-CONTRATACIÓN DIRECTA-ACTO ADTIVO DE JUSTIFICACIÓN - NO SERVICIOS PERSONAL</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row r="16">
          <cell r="B16" t="str">
            <v>SGC-01</v>
          </cell>
        </row>
      </sheetData>
      <sheetData sheetId="95">
        <row r="159">
          <cell r="L159">
            <v>137667473931</v>
          </cell>
        </row>
      </sheetData>
      <sheetData sheetId="96" refreshError="1"/>
      <sheetData sheetId="97"/>
      <sheetData sheetId="98"/>
      <sheetData sheetId="99"/>
      <sheetData sheetId="100"/>
      <sheetData sheetId="101"/>
      <sheetData sheetId="102" refreshError="1"/>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refreshError="1"/>
      <sheetData sheetId="344" refreshError="1"/>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sheetData sheetId="376"/>
      <sheetData sheetId="377"/>
      <sheetData sheetId="378"/>
      <sheetData sheetId="379"/>
      <sheetData sheetId="380" refreshError="1"/>
      <sheetData sheetId="381"/>
      <sheetData sheetId="382" refreshError="1"/>
      <sheetData sheetId="383" refreshError="1"/>
      <sheetData sheetId="384" refreshError="1"/>
      <sheetData sheetId="385" refreshError="1"/>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refreshError="1"/>
      <sheetData sheetId="434" refreshError="1"/>
      <sheetData sheetId="435" refreshError="1"/>
      <sheetData sheetId="436"/>
      <sheetData sheetId="437"/>
      <sheetData sheetId="438"/>
      <sheetData sheetId="439"/>
      <sheetData sheetId="440"/>
      <sheetData sheetId="441"/>
      <sheetData sheetId="442"/>
      <sheetData sheetId="443"/>
      <sheetData sheetId="444"/>
      <sheetData sheetId="445">
        <row r="120">
          <cell r="K120">
            <v>15372966815</v>
          </cell>
        </row>
      </sheetData>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sheetData sheetId="529"/>
      <sheetData sheetId="530"/>
      <sheetData sheetId="531"/>
      <sheetData sheetId="532"/>
      <sheetData sheetId="533" refreshError="1"/>
      <sheetData sheetId="534" refreshError="1"/>
      <sheetData sheetId="535" refreshError="1"/>
      <sheetData sheetId="536" refreshError="1"/>
      <sheetData sheetId="537" refreshError="1"/>
      <sheetData sheetId="538" refreshError="1"/>
      <sheetData sheetId="539"/>
      <sheetData sheetId="540">
        <row r="1">
          <cell r="A1">
            <v>1</v>
          </cell>
        </row>
      </sheetData>
      <sheetData sheetId="541" refreshError="1"/>
      <sheetData sheetId="542"/>
      <sheetData sheetId="543" refreshError="1"/>
      <sheetData sheetId="544"/>
      <sheetData sheetId="545" refreshError="1"/>
      <sheetData sheetId="546" refreshError="1"/>
      <sheetData sheetId="547" refreshError="1"/>
      <sheetData sheetId="548"/>
      <sheetData sheetId="549"/>
      <sheetData sheetId="550"/>
      <sheetData sheetId="551" refreshError="1"/>
      <sheetData sheetId="552"/>
      <sheetData sheetId="553"/>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sheetData sheetId="567"/>
      <sheetData sheetId="568"/>
      <sheetData sheetId="569"/>
      <sheetData sheetId="570"/>
      <sheetData sheetId="571"/>
      <sheetData sheetId="572"/>
      <sheetData sheetId="573"/>
      <sheetData sheetId="574"/>
      <sheetData sheetId="575">
        <row r="2">
          <cell r="G2" t="str">
            <v>Normativas</v>
          </cell>
        </row>
      </sheetData>
      <sheetData sheetId="576"/>
      <sheetData sheetId="577" refreshError="1"/>
      <sheetData sheetId="578" refreshError="1"/>
      <sheetData sheetId="579" refreshError="1"/>
      <sheetData sheetId="580" refreshError="1"/>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row r="9">
          <cell r="F9" t="str">
            <v>DPA GESTION A - Proferir el 70% de las  resoluciones de fallo que resuelven el recurso de  apelación interpuestos en contra de los  fallos emitidos por la Subdirección de Contravenciones de Tránsito.</v>
          </cell>
        </row>
      </sheetData>
      <sheetData sheetId="600">
        <row r="9">
          <cell r="F9" t="str">
            <v xml:space="preserve">DPA GESTION B - Proferir el 70% de las  resoluciones de fallo que resuelven el recurso de  apelación interpuestos en contra de los  fallos emitidos por la Subdirección de Investigaciones de Transporte Público. </v>
          </cell>
        </row>
      </sheetData>
      <sheetData sheetId="601"/>
      <sheetData sheetId="602"/>
      <sheetData sheetId="603">
        <row r="9">
          <cell r="F9" t="str">
            <v xml:space="preserve">1. Resolver el 75% de los recursos de apelación interpuestos en contra de los fallos emitidos en primera instancia por las Subdirecciones de Contravenciones de Tránsito e Investigaciones de Transporte Público. </v>
          </cell>
        </row>
      </sheetData>
      <sheetData sheetId="604">
        <row r="9">
          <cell r="F9" t="str">
            <v xml:space="preserve">2. Resolver el 90% de las solicitudes y recursos de queja radicados ante la Dirección de Procesos Administrativos como segunda instancia, distintas a los recursos de apelación interpuestos por los infractores de las normas de tránsito y transporte público. </v>
          </cell>
        </row>
      </sheetData>
      <sheetData sheetId="605"/>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1"/>
  <sheetViews>
    <sheetView showGridLines="0" zoomScale="55" zoomScaleNormal="55" workbookViewId="0">
      <selection activeCell="H9" sqref="H9"/>
    </sheetView>
  </sheetViews>
  <sheetFormatPr baseColWidth="10" defaultColWidth="0" defaultRowHeight="15" zeroHeight="1" x14ac:dyDescent="0.25"/>
  <cols>
    <col min="1" max="1" width="8.7109375" style="230" customWidth="1"/>
    <col min="2" max="6" width="20.7109375" style="9" customWidth="1"/>
    <col min="7" max="7" width="24.42578125" style="9" customWidth="1"/>
    <col min="8" max="8" width="46.5703125" style="9" customWidth="1"/>
    <col min="9" max="10" width="20.7109375" style="9" customWidth="1"/>
    <col min="11" max="11" width="26.42578125" style="9" customWidth="1"/>
    <col min="12" max="24" width="12.7109375" style="9" customWidth="1"/>
    <col min="25" max="26" width="40.7109375" style="9" customWidth="1"/>
    <col min="27" max="16384" width="0" style="9" hidden="1"/>
  </cols>
  <sheetData>
    <row r="1" spans="1:26" s="206" customFormat="1" ht="30" customHeight="1" x14ac:dyDescent="0.25">
      <c r="A1" s="323"/>
      <c r="B1" s="323"/>
      <c r="C1" s="324" t="s">
        <v>421</v>
      </c>
      <c r="D1" s="324"/>
      <c r="E1" s="324"/>
      <c r="F1" s="324"/>
      <c r="G1" s="324"/>
      <c r="H1" s="324"/>
      <c r="I1" s="324"/>
      <c r="J1" s="324"/>
      <c r="K1" s="324"/>
      <c r="L1" s="324"/>
      <c r="M1" s="324"/>
      <c r="N1" s="324"/>
      <c r="O1" s="324"/>
      <c r="P1" s="324"/>
      <c r="Q1" s="324"/>
      <c r="R1" s="324"/>
      <c r="S1" s="324"/>
      <c r="T1" s="324"/>
      <c r="U1" s="324"/>
      <c r="V1" s="324"/>
      <c r="W1" s="324"/>
      <c r="X1" s="324"/>
      <c r="Y1" s="324"/>
      <c r="Z1" s="324"/>
    </row>
    <row r="2" spans="1:26" s="206" customFormat="1" ht="30" customHeight="1" x14ac:dyDescent="0.25">
      <c r="A2" s="323"/>
      <c r="B2" s="323"/>
      <c r="C2" s="324" t="s">
        <v>145</v>
      </c>
      <c r="D2" s="324"/>
      <c r="E2" s="324"/>
      <c r="F2" s="324"/>
      <c r="G2" s="324"/>
      <c r="H2" s="324"/>
      <c r="I2" s="324"/>
      <c r="J2" s="324"/>
      <c r="K2" s="324"/>
      <c r="L2" s="324"/>
      <c r="M2" s="324"/>
      <c r="N2" s="324"/>
      <c r="O2" s="324"/>
      <c r="P2" s="324"/>
      <c r="Q2" s="324"/>
      <c r="R2" s="324"/>
      <c r="S2" s="324"/>
      <c r="T2" s="324"/>
      <c r="U2" s="324"/>
      <c r="V2" s="324"/>
      <c r="W2" s="324"/>
      <c r="X2" s="324"/>
      <c r="Y2" s="324"/>
      <c r="Z2" s="324"/>
    </row>
    <row r="3" spans="1:26" s="206" customFormat="1" ht="30" customHeight="1" x14ac:dyDescent="0.25">
      <c r="A3" s="323"/>
      <c r="B3" s="323"/>
      <c r="C3" s="324" t="s">
        <v>380</v>
      </c>
      <c r="D3" s="324"/>
      <c r="E3" s="324"/>
      <c r="F3" s="324"/>
      <c r="G3" s="324"/>
      <c r="H3" s="324"/>
      <c r="I3" s="324"/>
      <c r="J3" s="324"/>
      <c r="K3" s="324"/>
      <c r="L3" s="324"/>
      <c r="M3" s="324"/>
      <c r="N3" s="324"/>
      <c r="O3" s="324"/>
      <c r="P3" s="324"/>
      <c r="Q3" s="324"/>
      <c r="R3" s="324"/>
      <c r="S3" s="324"/>
      <c r="T3" s="324"/>
      <c r="U3" s="324"/>
      <c r="V3" s="324"/>
      <c r="W3" s="324"/>
      <c r="X3" s="324"/>
      <c r="Y3" s="324"/>
      <c r="Z3" s="324"/>
    </row>
    <row r="4" spans="1:26" s="206" customFormat="1" ht="30" customHeight="1" x14ac:dyDescent="0.25">
      <c r="A4" s="323"/>
      <c r="B4" s="323"/>
      <c r="C4" s="325" t="s">
        <v>203</v>
      </c>
      <c r="D4" s="325"/>
      <c r="E4" s="325"/>
      <c r="F4" s="325"/>
      <c r="G4" s="325"/>
      <c r="H4" s="325"/>
      <c r="I4" s="325"/>
      <c r="J4" s="325"/>
      <c r="K4" s="325" t="s">
        <v>422</v>
      </c>
      <c r="L4" s="325"/>
      <c r="M4" s="325"/>
      <c r="N4" s="325"/>
      <c r="O4" s="325"/>
      <c r="P4" s="325"/>
      <c r="Q4" s="325"/>
      <c r="R4" s="325"/>
      <c r="S4" s="325"/>
      <c r="T4" s="325"/>
      <c r="U4" s="325"/>
      <c r="V4" s="325"/>
      <c r="W4" s="325"/>
      <c r="X4" s="325"/>
      <c r="Y4" s="325"/>
      <c r="Z4" s="325"/>
    </row>
    <row r="5" spans="1:26" ht="30" customHeight="1" x14ac:dyDescent="0.25"/>
    <row r="6" spans="1:26" s="5" customFormat="1" ht="49.5" customHeight="1" x14ac:dyDescent="0.25">
      <c r="A6" s="229"/>
      <c r="B6" s="245" t="s">
        <v>211</v>
      </c>
      <c r="C6" s="329" t="s">
        <v>346</v>
      </c>
      <c r="D6" s="329"/>
      <c r="E6" s="329"/>
      <c r="F6" s="329"/>
      <c r="G6" s="24"/>
      <c r="H6" s="7"/>
      <c r="I6" s="7"/>
      <c r="J6" s="24"/>
      <c r="K6" s="326"/>
      <c r="L6" s="326"/>
      <c r="M6" s="326"/>
      <c r="N6" s="326"/>
      <c r="O6" s="326"/>
      <c r="P6" s="326"/>
      <c r="Q6" s="326"/>
      <c r="R6" s="326"/>
      <c r="S6" s="326"/>
      <c r="T6" s="326"/>
      <c r="U6" s="326"/>
      <c r="V6" s="326"/>
      <c r="W6" s="326"/>
      <c r="X6" s="326"/>
      <c r="Y6" s="326"/>
      <c r="Z6" s="326"/>
    </row>
    <row r="7" spans="1:26" s="5" customFormat="1" ht="33.75" customHeight="1" x14ac:dyDescent="0.25">
      <c r="A7" s="229"/>
      <c r="B7" s="245" t="s">
        <v>0</v>
      </c>
      <c r="C7" s="329" t="s">
        <v>472</v>
      </c>
      <c r="D7" s="329"/>
      <c r="E7" s="329"/>
      <c r="F7" s="329"/>
      <c r="G7" s="24"/>
      <c r="J7" s="24"/>
      <c r="K7" s="327"/>
      <c r="L7" s="327"/>
      <c r="M7" s="327"/>
      <c r="N7" s="327"/>
      <c r="O7" s="327"/>
      <c r="P7" s="327"/>
      <c r="Q7" s="327"/>
      <c r="R7" s="327"/>
      <c r="S7" s="327"/>
      <c r="T7" s="327"/>
      <c r="U7" s="327"/>
      <c r="V7" s="327"/>
      <c r="W7" s="327"/>
      <c r="X7" s="327"/>
      <c r="Y7" s="327"/>
      <c r="Z7" s="327"/>
    </row>
    <row r="8" spans="1:26" s="5" customFormat="1" ht="33.75" customHeight="1" x14ac:dyDescent="0.25">
      <c r="A8" s="229"/>
      <c r="B8" s="245" t="s">
        <v>201</v>
      </c>
      <c r="C8" s="329" t="s">
        <v>337</v>
      </c>
      <c r="D8" s="329"/>
      <c r="E8" s="329"/>
      <c r="F8" s="329"/>
      <c r="G8" s="24"/>
      <c r="J8" s="24"/>
      <c r="K8" s="143"/>
      <c r="L8" s="143"/>
      <c r="M8" s="143"/>
      <c r="N8" s="143"/>
      <c r="O8" s="143"/>
      <c r="P8" s="143"/>
      <c r="Q8" s="143"/>
      <c r="R8" s="143"/>
      <c r="S8" s="143"/>
      <c r="T8" s="143"/>
      <c r="U8" s="143"/>
      <c r="V8" s="143"/>
      <c r="W8" s="143"/>
      <c r="X8" s="143"/>
      <c r="Y8" s="143"/>
      <c r="Z8" s="143"/>
    </row>
    <row r="9" spans="1:26" s="5" customFormat="1" ht="35.25" customHeight="1" x14ac:dyDescent="0.25">
      <c r="A9" s="229"/>
      <c r="B9" s="245" t="s">
        <v>202</v>
      </c>
      <c r="C9" s="329" t="s">
        <v>338</v>
      </c>
      <c r="D9" s="329"/>
      <c r="E9" s="329"/>
      <c r="F9" s="329"/>
      <c r="G9" s="24"/>
      <c r="J9" s="24"/>
      <c r="K9" s="25"/>
      <c r="L9" s="25"/>
      <c r="M9" s="25"/>
      <c r="N9" s="25"/>
      <c r="O9" s="25"/>
      <c r="P9" s="25"/>
      <c r="Q9" s="25"/>
      <c r="R9" s="25"/>
      <c r="S9" s="25"/>
      <c r="T9" s="25"/>
      <c r="U9" s="25"/>
      <c r="V9" s="25"/>
      <c r="W9" s="25"/>
      <c r="X9" s="25"/>
      <c r="Y9" s="25"/>
      <c r="Z9" s="25"/>
    </row>
    <row r="10" spans="1:26" s="5" customFormat="1" ht="30" customHeight="1" x14ac:dyDescent="0.25">
      <c r="A10" s="229"/>
    </row>
    <row r="11" spans="1:26" s="168" customFormat="1" ht="35.25" customHeight="1" x14ac:dyDescent="0.2">
      <c r="A11" s="328" t="s">
        <v>160</v>
      </c>
      <c r="B11" s="328"/>
      <c r="C11" s="328"/>
      <c r="D11" s="328"/>
      <c r="E11" s="328"/>
      <c r="F11" s="328"/>
      <c r="G11" s="328"/>
      <c r="H11" s="328"/>
      <c r="I11" s="328"/>
      <c r="J11" s="328"/>
      <c r="K11" s="328"/>
      <c r="L11" s="328"/>
      <c r="M11" s="328"/>
      <c r="N11" s="328"/>
      <c r="O11" s="328"/>
      <c r="P11" s="328"/>
      <c r="Q11" s="328"/>
      <c r="R11" s="328"/>
      <c r="S11" s="328"/>
      <c r="T11" s="328"/>
      <c r="U11" s="328"/>
      <c r="V11" s="328"/>
      <c r="W11" s="328"/>
      <c r="X11" s="328"/>
      <c r="Y11" s="328"/>
      <c r="Z11" s="328"/>
    </row>
    <row r="12" spans="1:26" s="169" customFormat="1" ht="42.75" customHeight="1" x14ac:dyDescent="0.25">
      <c r="A12" s="333" t="s">
        <v>123</v>
      </c>
      <c r="B12" s="333" t="s">
        <v>224</v>
      </c>
      <c r="C12" s="333"/>
      <c r="D12" s="333"/>
      <c r="E12" s="333"/>
      <c r="F12" s="333" t="s">
        <v>164</v>
      </c>
      <c r="G12" s="333" t="s">
        <v>124</v>
      </c>
      <c r="H12" s="333"/>
      <c r="I12" s="333" t="s">
        <v>225</v>
      </c>
      <c r="J12" s="333" t="s">
        <v>142</v>
      </c>
      <c r="K12" s="333" t="s">
        <v>227</v>
      </c>
      <c r="L12" s="333" t="s">
        <v>427</v>
      </c>
      <c r="M12" s="333"/>
      <c r="N12" s="333"/>
      <c r="O12" s="333"/>
      <c r="P12" s="333"/>
      <c r="Q12" s="333"/>
      <c r="R12" s="333"/>
      <c r="S12" s="333"/>
      <c r="T12" s="333"/>
      <c r="U12" s="333"/>
      <c r="V12" s="333"/>
      <c r="W12" s="333"/>
      <c r="X12" s="333"/>
      <c r="Y12" s="333"/>
      <c r="Z12" s="333"/>
    </row>
    <row r="13" spans="1:26" s="169" customFormat="1" ht="47.25" customHeight="1" x14ac:dyDescent="0.25">
      <c r="A13" s="333"/>
      <c r="B13" s="215" t="s">
        <v>223</v>
      </c>
      <c r="C13" s="215" t="s">
        <v>126</v>
      </c>
      <c r="D13" s="215" t="s">
        <v>204</v>
      </c>
      <c r="E13" s="215" t="s">
        <v>205</v>
      </c>
      <c r="F13" s="333"/>
      <c r="G13" s="215" t="s">
        <v>178</v>
      </c>
      <c r="H13" s="215" t="s">
        <v>125</v>
      </c>
      <c r="I13" s="333"/>
      <c r="J13" s="333"/>
      <c r="K13" s="333"/>
      <c r="L13" s="146" t="s">
        <v>135</v>
      </c>
      <c r="M13" s="146" t="s">
        <v>136</v>
      </c>
      <c r="N13" s="146" t="s">
        <v>132</v>
      </c>
      <c r="O13" s="146" t="s">
        <v>133</v>
      </c>
      <c r="P13" s="146" t="s">
        <v>134</v>
      </c>
      <c r="Q13" s="146" t="s">
        <v>101</v>
      </c>
      <c r="R13" s="146" t="s">
        <v>102</v>
      </c>
      <c r="S13" s="146" t="s">
        <v>103</v>
      </c>
      <c r="T13" s="146" t="s">
        <v>104</v>
      </c>
      <c r="U13" s="146" t="s">
        <v>105</v>
      </c>
      <c r="V13" s="146" t="s">
        <v>106</v>
      </c>
      <c r="W13" s="146" t="s">
        <v>107</v>
      </c>
      <c r="X13" s="146" t="s">
        <v>147</v>
      </c>
      <c r="Y13" s="337" t="s">
        <v>159</v>
      </c>
      <c r="Z13" s="337"/>
    </row>
    <row r="14" spans="1:26" s="168" customFormat="1" ht="86.25" customHeight="1" x14ac:dyDescent="0.2">
      <c r="A14" s="331">
        <f>+'8'!B8</f>
        <v>8</v>
      </c>
      <c r="B14" s="330" t="s">
        <v>326</v>
      </c>
      <c r="C14" s="330" t="s">
        <v>367</v>
      </c>
      <c r="D14" s="330" t="s">
        <v>327</v>
      </c>
      <c r="E14" s="330" t="str">
        <f>+'8'!B13</f>
        <v>Mantener el 80% de satisfacción con los servicios prestados por las entidades del Sector Movilidad</v>
      </c>
      <c r="F14" s="330" t="s">
        <v>174</v>
      </c>
      <c r="G14" s="330" t="s">
        <v>339</v>
      </c>
      <c r="H14" s="330" t="s">
        <v>449</v>
      </c>
      <c r="I14" s="332" t="str">
        <f>+'8'!E8</f>
        <v>Implementar el 100% de la estrategia anual sobre Transparencia, Ética y Probidad - TEP</v>
      </c>
      <c r="J14" s="331" t="str">
        <f>+'8'!B14</f>
        <v>Estrategia TEP</v>
      </c>
      <c r="K14" s="228" t="str">
        <f>+'8'!B21</f>
        <v>Porcentaje de avance en actividades ejecutadas</v>
      </c>
      <c r="L14" s="211">
        <f>+'8'!B29</f>
        <v>0</v>
      </c>
      <c r="M14" s="211">
        <f>+'8'!B30</f>
        <v>0</v>
      </c>
      <c r="N14" s="211">
        <f>+'8'!B31</f>
        <v>0</v>
      </c>
      <c r="O14" s="211">
        <f>+'8'!B32</f>
        <v>0</v>
      </c>
      <c r="P14" s="211">
        <f>+'8'!B33</f>
        <v>0</v>
      </c>
      <c r="Q14" s="211">
        <f>+'8'!B34</f>
        <v>0.3</v>
      </c>
      <c r="R14" s="211">
        <f>+'8'!B35</f>
        <v>0</v>
      </c>
      <c r="S14" s="211">
        <f>+'8'!B36</f>
        <v>0</v>
      </c>
      <c r="T14" s="211">
        <f>+'8'!B37</f>
        <v>0</v>
      </c>
      <c r="U14" s="211">
        <f>+'8'!B38</f>
        <v>0.1</v>
      </c>
      <c r="V14" s="211">
        <f>+'8'!B39</f>
        <v>0</v>
      </c>
      <c r="W14" s="211">
        <f>+'8'!B40</f>
        <v>0.6</v>
      </c>
      <c r="X14" s="204">
        <f>SUM(L14:W14)</f>
        <v>1</v>
      </c>
      <c r="Y14" s="338" t="str">
        <f>+'8'!B48</f>
        <v>En la SDM se han fortalecido los valores y principios de integridad a través de todas las activdades desarrolladas en la vigencia, y ahora se cuenta con más y mejores herramientas de denuncia y de lucha contra la corrupción. La SDM recibió reconocimiento distrital por ser una de las mejores estrategias 2019 de Transparencia por "Siempre TEP".</v>
      </c>
      <c r="Z14" s="338"/>
    </row>
    <row r="15" spans="1:26" s="168" customFormat="1" ht="86.25" customHeight="1" x14ac:dyDescent="0.2">
      <c r="A15" s="331"/>
      <c r="B15" s="330"/>
      <c r="C15" s="330"/>
      <c r="D15" s="330"/>
      <c r="E15" s="330"/>
      <c r="F15" s="330"/>
      <c r="G15" s="330"/>
      <c r="H15" s="330"/>
      <c r="I15" s="332"/>
      <c r="J15" s="331"/>
      <c r="K15" s="228" t="str">
        <f>+'8'!E21</f>
        <v>Porcentaje total  de avance de actividades programado en la vigencia</v>
      </c>
      <c r="L15" s="211">
        <f>+'8'!D29</f>
        <v>0</v>
      </c>
      <c r="M15" s="211">
        <f>+'8'!D30</f>
        <v>0</v>
      </c>
      <c r="N15" s="211">
        <f>+'8'!D31</f>
        <v>0</v>
      </c>
      <c r="O15" s="211">
        <f>+'8'!D32</f>
        <v>0</v>
      </c>
      <c r="P15" s="211">
        <f>+'8'!D33</f>
        <v>0</v>
      </c>
      <c r="Q15" s="211">
        <f>+'8'!D34</f>
        <v>0.3</v>
      </c>
      <c r="R15" s="211">
        <f>+'8'!D35</f>
        <v>0</v>
      </c>
      <c r="S15" s="211">
        <f>+'8'!D36</f>
        <v>0</v>
      </c>
      <c r="T15" s="211">
        <f>+'8'!D37</f>
        <v>0</v>
      </c>
      <c r="U15" s="211">
        <f>+'8'!D38</f>
        <v>0.1</v>
      </c>
      <c r="V15" s="211">
        <f>+'8'!D39</f>
        <v>0</v>
      </c>
      <c r="W15" s="211">
        <f>+'8'!D40</f>
        <v>0.6</v>
      </c>
      <c r="X15" s="212">
        <f>SUM(L15:W15)</f>
        <v>1</v>
      </c>
      <c r="Y15" s="338"/>
      <c r="Z15" s="338"/>
    </row>
    <row r="16" spans="1:26" s="168" customFormat="1" ht="86.25" customHeight="1" x14ac:dyDescent="0.2">
      <c r="A16" s="331"/>
      <c r="B16" s="330"/>
      <c r="C16" s="330"/>
      <c r="D16" s="330"/>
      <c r="E16" s="330"/>
      <c r="F16" s="330"/>
      <c r="G16" s="330"/>
      <c r="H16" s="330"/>
      <c r="I16" s="332"/>
      <c r="J16" s="331"/>
      <c r="K16" s="247" t="s">
        <v>228</v>
      </c>
      <c r="L16" s="213">
        <f>IFERROR(+L14/L15,L14)</f>
        <v>0</v>
      </c>
      <c r="M16" s="213">
        <f t="shared" ref="M16:X16" si="0">IFERROR(+M14/M15,M14)</f>
        <v>0</v>
      </c>
      <c r="N16" s="213">
        <f t="shared" si="0"/>
        <v>0</v>
      </c>
      <c r="O16" s="213">
        <f t="shared" si="0"/>
        <v>0</v>
      </c>
      <c r="P16" s="213">
        <f t="shared" si="0"/>
        <v>0</v>
      </c>
      <c r="Q16" s="213">
        <f t="shared" si="0"/>
        <v>1</v>
      </c>
      <c r="R16" s="213">
        <f t="shared" si="0"/>
        <v>0</v>
      </c>
      <c r="S16" s="213">
        <f t="shared" si="0"/>
        <v>0</v>
      </c>
      <c r="T16" s="213">
        <f t="shared" si="0"/>
        <v>0</v>
      </c>
      <c r="U16" s="213">
        <f t="shared" si="0"/>
        <v>1</v>
      </c>
      <c r="V16" s="213">
        <f t="shared" si="0"/>
        <v>0</v>
      </c>
      <c r="W16" s="213">
        <f t="shared" si="0"/>
        <v>1</v>
      </c>
      <c r="X16" s="213">
        <f t="shared" si="0"/>
        <v>1</v>
      </c>
      <c r="Y16" s="338"/>
      <c r="Z16" s="338"/>
    </row>
    <row r="17" spans="1:26" s="171" customFormat="1" ht="86.25" customHeight="1" x14ac:dyDescent="0.2">
      <c r="A17" s="334">
        <f>+'9'!B8</f>
        <v>9</v>
      </c>
      <c r="B17" s="335" t="s">
        <v>326</v>
      </c>
      <c r="C17" s="330" t="s">
        <v>367</v>
      </c>
      <c r="D17" s="330" t="s">
        <v>327</v>
      </c>
      <c r="E17" s="330" t="str">
        <f>+'9'!B13</f>
        <v>Mantener el 80% de satisfacción con los servicios prestados por las entidades del Sector Movilidad</v>
      </c>
      <c r="F17" s="330" t="s">
        <v>174</v>
      </c>
      <c r="G17" s="330" t="s">
        <v>339</v>
      </c>
      <c r="H17" s="330" t="s">
        <v>450</v>
      </c>
      <c r="I17" s="332" t="str">
        <f>+'9'!E8</f>
        <v>Implementar el 100% de la estrategia anual para la sostenibilidad del Subsistema de Control Interno</v>
      </c>
      <c r="J17" s="334" t="str">
        <f>+'9'!B14</f>
        <v>Sostenibilidad del Subsistema de Control Interno</v>
      </c>
      <c r="K17" s="228" t="str">
        <f>+'9'!B21</f>
        <v>Porcentaje de avance en actividades ejecutadas</v>
      </c>
      <c r="L17" s="212">
        <f>+'9'!B29</f>
        <v>0</v>
      </c>
      <c r="M17" s="212">
        <f>+'9'!B30</f>
        <v>0</v>
      </c>
      <c r="N17" s="212">
        <f>+'9'!B31</f>
        <v>0</v>
      </c>
      <c r="O17" s="212">
        <f>+'9'!B32</f>
        <v>0</v>
      </c>
      <c r="P17" s="212">
        <f>+'9'!B33</f>
        <v>0</v>
      </c>
      <c r="Q17" s="212">
        <f>+'9'!B34</f>
        <v>0.72</v>
      </c>
      <c r="R17" s="212">
        <f>+'9'!B35</f>
        <v>0</v>
      </c>
      <c r="S17" s="212">
        <f>+'9'!B36</f>
        <v>0</v>
      </c>
      <c r="T17" s="212">
        <f>+'9'!B37</f>
        <v>0.14000000000000001</v>
      </c>
      <c r="U17" s="212">
        <f>+'9'!B38</f>
        <v>0</v>
      </c>
      <c r="V17" s="212">
        <f>+'9'!B39</f>
        <v>0</v>
      </c>
      <c r="W17" s="212">
        <f>'9'!$B$40</f>
        <v>0.14000000000000001</v>
      </c>
      <c r="X17" s="170">
        <f>SUM(L17:W17)</f>
        <v>1</v>
      </c>
      <c r="Y17" s="336" t="str">
        <f>+'9'!B48</f>
        <v xml:space="preserve">Para la vigencia fiscal evaluada, a través del equipo de trabajo asignado se logró dar cumplimiento al 100% del Plan Anual de Auditorias Internas versión 2019. Ahora bien, con la contratación de dos contratistas, se apoyó el ejercicio de evaluación, seguimiento y auditoria a los componentes del sistema de control interno y a los subsistemas de gestión implementados. Es así como a través de comunicados internos se informó permanentemente al Representante legal de las situaciones observadas y de las oportunidades de mejora identificadas, circunstancias que socializaron en los ocho (8) Comités Institucionales de Coordinación de Control Internos desarrollados durante el año 2019. </v>
      </c>
      <c r="Z17" s="336"/>
    </row>
    <row r="18" spans="1:26" s="171" customFormat="1" ht="86.25" customHeight="1" x14ac:dyDescent="0.2">
      <c r="A18" s="334"/>
      <c r="B18" s="335"/>
      <c r="C18" s="330"/>
      <c r="D18" s="330"/>
      <c r="E18" s="330"/>
      <c r="F18" s="330"/>
      <c r="G18" s="330"/>
      <c r="H18" s="330"/>
      <c r="I18" s="332"/>
      <c r="J18" s="334"/>
      <c r="K18" s="228" t="str">
        <f>+'9'!E21</f>
        <v>Porcentaje total  de actividades programadas en la vigencia 2019</v>
      </c>
      <c r="L18" s="212">
        <f>+'9'!D29</f>
        <v>0</v>
      </c>
      <c r="M18" s="212">
        <f>+'9'!D30</f>
        <v>0</v>
      </c>
      <c r="N18" s="212">
        <f>+'9'!D31</f>
        <v>0</v>
      </c>
      <c r="O18" s="212">
        <f>+'9'!D32</f>
        <v>0.6</v>
      </c>
      <c r="P18" s="212">
        <f>+'9'!D33</f>
        <v>0</v>
      </c>
      <c r="Q18" s="212">
        <f>+'9'!D34</f>
        <v>0.12</v>
      </c>
      <c r="R18" s="212">
        <f>+'9'!D35</f>
        <v>0</v>
      </c>
      <c r="S18" s="212">
        <f>+'9'!D36</f>
        <v>0</v>
      </c>
      <c r="T18" s="212">
        <f>+'9'!D37</f>
        <v>0.14000000000000001</v>
      </c>
      <c r="U18" s="212">
        <f>+'9'!D38</f>
        <v>0</v>
      </c>
      <c r="V18" s="212">
        <f>+'9'!D39</f>
        <v>0</v>
      </c>
      <c r="W18" s="212">
        <f>+'9'!D40</f>
        <v>0.14000000000000001</v>
      </c>
      <c r="X18" s="212">
        <f>SUM(L18:W18)</f>
        <v>1</v>
      </c>
      <c r="Y18" s="336"/>
      <c r="Z18" s="336"/>
    </row>
    <row r="19" spans="1:26" s="171" customFormat="1" ht="86.25" customHeight="1" x14ac:dyDescent="0.2">
      <c r="A19" s="334"/>
      <c r="B19" s="335"/>
      <c r="C19" s="330"/>
      <c r="D19" s="330"/>
      <c r="E19" s="330"/>
      <c r="F19" s="330"/>
      <c r="G19" s="330"/>
      <c r="H19" s="330"/>
      <c r="I19" s="332"/>
      <c r="J19" s="334"/>
      <c r="K19" s="247" t="s">
        <v>228</v>
      </c>
      <c r="L19" s="214">
        <f>IFERROR(+L17/L18,L17)</f>
        <v>0</v>
      </c>
      <c r="M19" s="214">
        <f t="shared" ref="M19:X19" si="1">IFERROR(+M17/M18,M17)</f>
        <v>0</v>
      </c>
      <c r="N19" s="214">
        <f t="shared" si="1"/>
        <v>0</v>
      </c>
      <c r="O19" s="214">
        <f t="shared" si="1"/>
        <v>0</v>
      </c>
      <c r="P19" s="214">
        <f t="shared" si="1"/>
        <v>0</v>
      </c>
      <c r="Q19" s="214">
        <f t="shared" si="1"/>
        <v>6</v>
      </c>
      <c r="R19" s="214">
        <f t="shared" si="1"/>
        <v>0</v>
      </c>
      <c r="S19" s="214">
        <f t="shared" si="1"/>
        <v>0</v>
      </c>
      <c r="T19" s="214">
        <f t="shared" si="1"/>
        <v>1</v>
      </c>
      <c r="U19" s="214">
        <f t="shared" si="1"/>
        <v>0</v>
      </c>
      <c r="V19" s="214">
        <f t="shared" si="1"/>
        <v>0</v>
      </c>
      <c r="W19" s="214">
        <f t="shared" si="1"/>
        <v>1</v>
      </c>
      <c r="X19" s="214">
        <f t="shared" si="1"/>
        <v>1</v>
      </c>
      <c r="Y19" s="336"/>
      <c r="Z19" s="336"/>
    </row>
    <row r="20" spans="1:26" hidden="1" x14ac:dyDescent="0.25"/>
    <row r="21" spans="1:26" hidden="1" x14ac:dyDescent="0.25"/>
  </sheetData>
  <sheetProtection autoFilter="0" pivotTables="0"/>
  <autoFilter ref="A13:Z13">
    <filterColumn colId="24" showButton="0"/>
  </autoFilter>
  <mergeCells count="44">
    <mergeCell ref="J17:J19"/>
    <mergeCell ref="Y17:Z19"/>
    <mergeCell ref="Y13:Z13"/>
    <mergeCell ref="J12:J13"/>
    <mergeCell ref="Y14:Z16"/>
    <mergeCell ref="J14:J16"/>
    <mergeCell ref="K12:K13"/>
    <mergeCell ref="L12:Z12"/>
    <mergeCell ref="B12:E12"/>
    <mergeCell ref="E14:E16"/>
    <mergeCell ref="F17:F19"/>
    <mergeCell ref="I17:I19"/>
    <mergeCell ref="I12:I13"/>
    <mergeCell ref="G17:G19"/>
    <mergeCell ref="F12:F13"/>
    <mergeCell ref="F14:F16"/>
    <mergeCell ref="H17:H19"/>
    <mergeCell ref="A17:A19"/>
    <mergeCell ref="B17:B19"/>
    <mergeCell ref="C17:C19"/>
    <mergeCell ref="D17:D19"/>
    <mergeCell ref="E17:E19"/>
    <mergeCell ref="K6:Z6"/>
    <mergeCell ref="K7:Z7"/>
    <mergeCell ref="A11:Z11"/>
    <mergeCell ref="C8:F8"/>
    <mergeCell ref="C14:C16"/>
    <mergeCell ref="D14:D16"/>
    <mergeCell ref="C6:F6"/>
    <mergeCell ref="C7:F7"/>
    <mergeCell ref="C9:F9"/>
    <mergeCell ref="A14:A16"/>
    <mergeCell ref="G14:G16"/>
    <mergeCell ref="H14:H16"/>
    <mergeCell ref="I14:I16"/>
    <mergeCell ref="G12:H12"/>
    <mergeCell ref="B14:B16"/>
    <mergeCell ref="A12:A13"/>
    <mergeCell ref="A1:B4"/>
    <mergeCell ref="C1:Z1"/>
    <mergeCell ref="C2:Z2"/>
    <mergeCell ref="C3:Z3"/>
    <mergeCell ref="C4:J4"/>
    <mergeCell ref="K4:Z4"/>
  </mergeCells>
  <conditionalFormatting sqref="L14:X19">
    <cfRule type="cellIs" dxfId="6" priority="1" operator="greaterThan">
      <formula>0</formula>
    </cfRule>
    <cfRule type="cellIs" dxfId="5" priority="2" operator="greaterThan">
      <formula>0</formula>
    </cfRule>
  </conditionalFormatting>
  <printOptions horizontalCentered="1"/>
  <pageMargins left="0.70866141732283472" right="0.70866141732283472" top="0.74803149606299213" bottom="0.74803149606299213" header="0.31496062992125984" footer="0.31496062992125984"/>
  <pageSetup scale="24" orientation="landscape" r:id="rId1"/>
  <headerFooter>
    <oddFooter>&amp;L&amp;"Arial,Normal"&amp;9F01-PE01-PR01 - V3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9"/>
  <sheetViews>
    <sheetView showGridLines="0" zoomScale="55" zoomScaleNormal="55" zoomScaleSheetLayoutView="50" workbookViewId="0">
      <selection sqref="A1:B4"/>
    </sheetView>
  </sheetViews>
  <sheetFormatPr baseColWidth="10" defaultColWidth="0" defaultRowHeight="15" zeroHeight="1" x14ac:dyDescent="0.25"/>
  <cols>
    <col min="1" max="1" width="7.5703125" style="9" customWidth="1"/>
    <col min="2" max="25" width="20.7109375" style="9" customWidth="1"/>
    <col min="26" max="27" width="13.85546875" style="9" customWidth="1"/>
    <col min="28" max="16384" width="0" style="5" hidden="1"/>
  </cols>
  <sheetData>
    <row r="1" spans="1:27" s="227" customFormat="1" ht="33" customHeight="1" x14ac:dyDescent="0.25">
      <c r="A1" s="342"/>
      <c r="B1" s="342"/>
      <c r="C1" s="343" t="s">
        <v>421</v>
      </c>
      <c r="D1" s="344"/>
      <c r="E1" s="344"/>
      <c r="F1" s="344"/>
      <c r="G1" s="344"/>
      <c r="H1" s="344"/>
      <c r="I1" s="344"/>
      <c r="J1" s="344"/>
      <c r="K1" s="344"/>
      <c r="L1" s="344"/>
      <c r="M1" s="344"/>
      <c r="N1" s="344"/>
      <c r="O1" s="344"/>
      <c r="P1" s="344"/>
      <c r="Q1" s="344"/>
      <c r="R1" s="344"/>
      <c r="S1" s="344"/>
      <c r="T1" s="344"/>
      <c r="U1" s="344"/>
      <c r="V1" s="344"/>
      <c r="W1" s="344"/>
      <c r="X1" s="344"/>
      <c r="Y1" s="344"/>
      <c r="Z1" s="344"/>
      <c r="AA1" s="345"/>
    </row>
    <row r="2" spans="1:27" s="227" customFormat="1" ht="33" customHeight="1" x14ac:dyDescent="0.25">
      <c r="A2" s="342"/>
      <c r="B2" s="342"/>
      <c r="C2" s="343" t="s">
        <v>145</v>
      </c>
      <c r="D2" s="344"/>
      <c r="E2" s="344"/>
      <c r="F2" s="344"/>
      <c r="G2" s="344"/>
      <c r="H2" s="344"/>
      <c r="I2" s="344"/>
      <c r="J2" s="344"/>
      <c r="K2" s="344"/>
      <c r="L2" s="344"/>
      <c r="M2" s="344"/>
      <c r="N2" s="344"/>
      <c r="O2" s="344"/>
      <c r="P2" s="344"/>
      <c r="Q2" s="344"/>
      <c r="R2" s="344"/>
      <c r="S2" s="344"/>
      <c r="T2" s="344"/>
      <c r="U2" s="344"/>
      <c r="V2" s="344"/>
      <c r="W2" s="344"/>
      <c r="X2" s="344"/>
      <c r="Y2" s="344"/>
      <c r="Z2" s="344"/>
      <c r="AA2" s="345"/>
    </row>
    <row r="3" spans="1:27" s="227" customFormat="1" ht="33" customHeight="1" x14ac:dyDescent="0.25">
      <c r="A3" s="342"/>
      <c r="B3" s="342"/>
      <c r="C3" s="343" t="s">
        <v>380</v>
      </c>
      <c r="D3" s="344"/>
      <c r="E3" s="344"/>
      <c r="F3" s="344"/>
      <c r="G3" s="344"/>
      <c r="H3" s="344"/>
      <c r="I3" s="344"/>
      <c r="J3" s="344"/>
      <c r="K3" s="344"/>
      <c r="L3" s="344"/>
      <c r="M3" s="344"/>
      <c r="N3" s="344"/>
      <c r="O3" s="344"/>
      <c r="P3" s="344"/>
      <c r="Q3" s="344"/>
      <c r="R3" s="344"/>
      <c r="S3" s="344"/>
      <c r="T3" s="344"/>
      <c r="U3" s="344"/>
      <c r="V3" s="344"/>
      <c r="W3" s="344"/>
      <c r="X3" s="344"/>
      <c r="Y3" s="344"/>
      <c r="Z3" s="344"/>
      <c r="AA3" s="345"/>
    </row>
    <row r="4" spans="1:27" s="227" customFormat="1" ht="33" customHeight="1" x14ac:dyDescent="0.25">
      <c r="A4" s="342"/>
      <c r="B4" s="342"/>
      <c r="C4" s="346" t="s">
        <v>203</v>
      </c>
      <c r="D4" s="347"/>
      <c r="E4" s="347"/>
      <c r="F4" s="347"/>
      <c r="G4" s="347"/>
      <c r="H4" s="347"/>
      <c r="I4" s="347"/>
      <c r="J4" s="347"/>
      <c r="K4" s="347"/>
      <c r="L4" s="346" t="s">
        <v>422</v>
      </c>
      <c r="M4" s="347"/>
      <c r="N4" s="347"/>
      <c r="O4" s="347"/>
      <c r="P4" s="347"/>
      <c r="Q4" s="347"/>
      <c r="R4" s="347"/>
      <c r="S4" s="347"/>
      <c r="T4" s="347"/>
      <c r="U4" s="347"/>
      <c r="V4" s="347"/>
      <c r="W4" s="347"/>
      <c r="X4" s="347"/>
      <c r="Y4" s="347"/>
      <c r="Z4" s="347"/>
      <c r="AA4" s="348"/>
    </row>
    <row r="5" spans="1:27" x14ac:dyDescent="0.25"/>
    <row r="6" spans="1:27" ht="66" customHeight="1" x14ac:dyDescent="0.25">
      <c r="A6" s="339" t="s">
        <v>131</v>
      </c>
      <c r="B6" s="339"/>
      <c r="C6" s="339" t="str">
        <f>+'Sección 1. Metas - Magnitud'!C6</f>
        <v>965 - MOVILIDAD TRANSPARENTE Y CONTRA LA CORRUPCIÓN</v>
      </c>
      <c r="D6" s="339"/>
      <c r="E6" s="339"/>
      <c r="F6" s="8"/>
      <c r="G6" s="8"/>
      <c r="H6" s="8"/>
      <c r="I6" s="8"/>
      <c r="J6" s="8"/>
      <c r="K6" s="8"/>
      <c r="L6" s="8"/>
      <c r="M6" s="5"/>
      <c r="N6" s="5"/>
      <c r="O6" s="5"/>
      <c r="P6" s="5"/>
      <c r="Q6" s="5"/>
      <c r="R6" s="5"/>
      <c r="S6" s="5"/>
      <c r="T6" s="5"/>
      <c r="U6" s="5"/>
      <c r="V6" s="5"/>
      <c r="W6" s="5"/>
      <c r="X6" s="5"/>
      <c r="Y6" s="5"/>
      <c r="Z6" s="5"/>
      <c r="AA6" s="5"/>
    </row>
    <row r="7" spans="1:27" ht="45.75" customHeight="1" x14ac:dyDescent="0.25">
      <c r="A7" s="339" t="s">
        <v>0</v>
      </c>
      <c r="B7" s="339"/>
      <c r="C7" s="339" t="str">
        <f>+'Sección 1. Metas - Magnitud'!C7</f>
        <v>OFICINA ASESORA DE PLANEACIÓN INSTITUCIONAL
OFICINA DE CONTROL INTERNO</v>
      </c>
      <c r="D7" s="339"/>
      <c r="E7" s="339"/>
    </row>
    <row r="8" spans="1:27" ht="56.25" customHeight="1" x14ac:dyDescent="0.25">
      <c r="A8" s="329" t="s">
        <v>201</v>
      </c>
      <c r="B8" s="329"/>
      <c r="C8" s="339" t="str">
        <f>+'Sección 1. Metas - Magnitud'!C8</f>
        <v>SUBSECRETARÍA DE GESTIÓN CORPORATIVA</v>
      </c>
      <c r="D8" s="339"/>
      <c r="E8" s="339"/>
    </row>
    <row r="9" spans="1:27" ht="45.75" customHeight="1" x14ac:dyDescent="0.25">
      <c r="A9" s="329" t="s">
        <v>202</v>
      </c>
      <c r="B9" s="329"/>
      <c r="C9" s="339" t="str">
        <f>+'Sección 1. Metas - Magnitud'!C9</f>
        <v>NASLY JENNIFER RUÍZ GONZÁLEZ</v>
      </c>
      <c r="D9" s="339"/>
      <c r="E9" s="339"/>
    </row>
    <row r="10" spans="1:27" s="32" customFormat="1" ht="26.25" customHeight="1" x14ac:dyDescent="0.2">
      <c r="A10" s="27"/>
      <c r="B10" s="28"/>
      <c r="C10" s="28"/>
      <c r="D10" s="28"/>
      <c r="E10" s="26"/>
      <c r="F10" s="29"/>
      <c r="G10" s="29"/>
      <c r="H10" s="29"/>
      <c r="I10" s="29"/>
      <c r="J10" s="29"/>
      <c r="K10" s="29"/>
      <c r="L10" s="29"/>
      <c r="M10" s="29"/>
      <c r="N10" s="29"/>
      <c r="O10" s="29"/>
      <c r="P10" s="29"/>
      <c r="Q10" s="29"/>
      <c r="R10" s="29"/>
      <c r="S10" s="29"/>
      <c r="T10" s="29"/>
      <c r="U10" s="29"/>
      <c r="V10" s="29"/>
      <c r="W10" s="29"/>
      <c r="X10" s="29"/>
      <c r="Y10" s="29"/>
      <c r="Z10" s="29"/>
      <c r="AA10" s="29"/>
    </row>
    <row r="11" spans="1:27" s="205" customFormat="1" ht="36.75" customHeight="1" x14ac:dyDescent="0.2">
      <c r="A11" s="341" t="s">
        <v>212</v>
      </c>
      <c r="B11" s="341"/>
      <c r="C11" s="341"/>
      <c r="D11" s="341"/>
      <c r="E11" s="341"/>
      <c r="F11" s="341"/>
      <c r="G11" s="341"/>
      <c r="H11" s="341"/>
      <c r="I11" s="341"/>
      <c r="J11" s="341"/>
      <c r="K11" s="341"/>
      <c r="L11" s="341"/>
      <c r="M11" s="341" t="s">
        <v>441</v>
      </c>
      <c r="N11" s="341"/>
      <c r="O11" s="341"/>
      <c r="P11" s="341"/>
      <c r="Q11" s="341"/>
      <c r="R11" s="341"/>
      <c r="S11" s="341"/>
      <c r="T11" s="341"/>
      <c r="U11" s="341"/>
      <c r="V11" s="341"/>
      <c r="W11" s="341"/>
      <c r="X11" s="341"/>
      <c r="Y11" s="341"/>
      <c r="Z11" s="341" t="s">
        <v>213</v>
      </c>
      <c r="AA11" s="341"/>
    </row>
    <row r="12" spans="1:27" s="205" customFormat="1" ht="38.25" customHeight="1" x14ac:dyDescent="0.2">
      <c r="A12" s="147" t="s">
        <v>123</v>
      </c>
      <c r="B12" s="147" t="s">
        <v>5</v>
      </c>
      <c r="C12" s="147" t="s">
        <v>235</v>
      </c>
      <c r="D12" s="147" t="s">
        <v>209</v>
      </c>
      <c r="E12" s="147" t="s">
        <v>210</v>
      </c>
      <c r="F12" s="147" t="s">
        <v>237</v>
      </c>
      <c r="G12" s="147" t="s">
        <v>238</v>
      </c>
      <c r="H12" s="147" t="s">
        <v>239</v>
      </c>
      <c r="I12" s="147" t="s">
        <v>240</v>
      </c>
      <c r="J12" s="147" t="s">
        <v>241</v>
      </c>
      <c r="K12" s="147" t="s">
        <v>161</v>
      </c>
      <c r="L12" s="147" t="s">
        <v>162</v>
      </c>
      <c r="M12" s="147" t="s">
        <v>141</v>
      </c>
      <c r="N12" s="147" t="s">
        <v>137</v>
      </c>
      <c r="O12" s="147" t="s">
        <v>138</v>
      </c>
      <c r="P12" s="147" t="s">
        <v>139</v>
      </c>
      <c r="Q12" s="147" t="s">
        <v>140</v>
      </c>
      <c r="R12" s="147" t="s">
        <v>113</v>
      </c>
      <c r="S12" s="147" t="s">
        <v>114</v>
      </c>
      <c r="T12" s="147" t="s">
        <v>115</v>
      </c>
      <c r="U12" s="147" t="s">
        <v>116</v>
      </c>
      <c r="V12" s="147" t="s">
        <v>117</v>
      </c>
      <c r="W12" s="147" t="s">
        <v>118</v>
      </c>
      <c r="X12" s="147" t="s">
        <v>119</v>
      </c>
      <c r="Y12" s="147" t="s">
        <v>214</v>
      </c>
      <c r="Z12" s="147" t="s">
        <v>108</v>
      </c>
      <c r="AA12" s="147" t="s">
        <v>109</v>
      </c>
    </row>
    <row r="13" spans="1:27" s="219" customFormat="1" ht="43.5" customHeight="1" x14ac:dyDescent="0.25">
      <c r="A13" s="340">
        <f>+'8'!B8</f>
        <v>8</v>
      </c>
      <c r="B13" s="340" t="str">
        <f>'8'!$E$8</f>
        <v>Implementar el 100% de la estrategia anual sobre Transparencia, Ética y Probidad - TEP</v>
      </c>
      <c r="C13" s="340" t="str">
        <f>'8'!$G$15</f>
        <v>Constante</v>
      </c>
      <c r="D13" s="151" t="s">
        <v>127</v>
      </c>
      <c r="E13" s="202">
        <v>1</v>
      </c>
      <c r="F13" s="217">
        <v>1</v>
      </c>
      <c r="G13" s="217">
        <v>1</v>
      </c>
      <c r="H13" s="217">
        <v>1</v>
      </c>
      <c r="I13" s="203">
        <v>1</v>
      </c>
      <c r="J13" s="203">
        <v>1</v>
      </c>
      <c r="K13" s="261" t="s">
        <v>163</v>
      </c>
      <c r="L13" s="261" t="s">
        <v>163</v>
      </c>
      <c r="M13" s="203">
        <f>'Sección 1. Metas - Magnitud'!L14</f>
        <v>0</v>
      </c>
      <c r="N13" s="203">
        <f>'Sección 1. Metas - Magnitud'!M14</f>
        <v>0</v>
      </c>
      <c r="O13" s="203">
        <f>'Sección 1. Metas - Magnitud'!N14</f>
        <v>0</v>
      </c>
      <c r="P13" s="203">
        <f>'Sección 1. Metas - Magnitud'!O14</f>
        <v>0</v>
      </c>
      <c r="Q13" s="203">
        <f>'Sección 1. Metas - Magnitud'!P14</f>
        <v>0</v>
      </c>
      <c r="R13" s="203">
        <f>'Sección 1. Metas - Magnitud'!Q14</f>
        <v>0.3</v>
      </c>
      <c r="S13" s="203">
        <f>'Sección 1. Metas - Magnitud'!R14</f>
        <v>0</v>
      </c>
      <c r="T13" s="203">
        <f>'Sección 1. Metas - Magnitud'!S14</f>
        <v>0</v>
      </c>
      <c r="U13" s="203">
        <f>'Sección 1. Metas - Magnitud'!T14</f>
        <v>0</v>
      </c>
      <c r="V13" s="203">
        <f>'Sección 1. Metas - Magnitud'!U14</f>
        <v>0.1</v>
      </c>
      <c r="W13" s="203">
        <f>'Sección 1. Metas - Magnitud'!V14</f>
        <v>0</v>
      </c>
      <c r="X13" s="203">
        <f>'Sección 1. Metas - Magnitud'!W14</f>
        <v>0.6</v>
      </c>
      <c r="Y13" s="218">
        <f>+SUM(M13:X13)</f>
        <v>1</v>
      </c>
      <c r="Z13" s="248">
        <f>IFERROR(+Y13/I13,(Y13/100))</f>
        <v>1</v>
      </c>
      <c r="AA13" s="248">
        <f>AVERAGE(F13,G13,H13,Y13,0)/E13</f>
        <v>0.8</v>
      </c>
    </row>
    <row r="14" spans="1:27" s="219" customFormat="1" ht="43.5" customHeight="1" x14ac:dyDescent="0.25">
      <c r="A14" s="340"/>
      <c r="B14" s="340"/>
      <c r="C14" s="340"/>
      <c r="D14" s="148" t="s">
        <v>128</v>
      </c>
      <c r="E14" s="221">
        <v>277014000</v>
      </c>
      <c r="F14" s="259">
        <v>26768000</v>
      </c>
      <c r="G14" s="223">
        <v>90920000</v>
      </c>
      <c r="H14" s="223">
        <v>39046000</v>
      </c>
      <c r="I14" s="222">
        <v>66280000</v>
      </c>
      <c r="J14" s="265">
        <v>54000000</v>
      </c>
      <c r="K14" s="262" t="s">
        <v>163</v>
      </c>
      <c r="L14" s="262" t="s">
        <v>163</v>
      </c>
      <c r="M14" s="260">
        <v>0</v>
      </c>
      <c r="N14" s="260">
        <v>0</v>
      </c>
      <c r="O14" s="260">
        <v>0</v>
      </c>
      <c r="P14" s="260">
        <v>0</v>
      </c>
      <c r="Q14" s="260">
        <v>0</v>
      </c>
      <c r="R14" s="260">
        <v>23548304</v>
      </c>
      <c r="S14" s="260">
        <v>0</v>
      </c>
      <c r="T14" s="260">
        <v>0</v>
      </c>
      <c r="U14" s="260">
        <v>0</v>
      </c>
      <c r="V14" s="260">
        <v>0</v>
      </c>
      <c r="W14" s="260">
        <v>0</v>
      </c>
      <c r="X14" s="260">
        <v>42731696</v>
      </c>
      <c r="Y14" s="226">
        <f>SUM(M14:X14)</f>
        <v>66280000</v>
      </c>
      <c r="Z14" s="248">
        <f t="shared" ref="Z14:Z19" si="0">IFERROR(+Y14/I14,(Y14/100))</f>
        <v>1</v>
      </c>
      <c r="AA14" s="248">
        <f>+(F14+G14+H14+Y14)/E14</f>
        <v>0.80506400398535816</v>
      </c>
    </row>
    <row r="15" spans="1:27" s="219" customFormat="1" ht="43.5" customHeight="1" x14ac:dyDescent="0.25">
      <c r="A15" s="340"/>
      <c r="B15" s="340"/>
      <c r="C15" s="340"/>
      <c r="D15" s="164" t="s">
        <v>129</v>
      </c>
      <c r="E15" s="221">
        <f>F15+G15+H15+L15</f>
        <v>120332560</v>
      </c>
      <c r="F15" s="224">
        <v>0</v>
      </c>
      <c r="G15" s="225">
        <f>9120000+12905514</f>
        <v>22025514</v>
      </c>
      <c r="H15" s="221">
        <v>64634457</v>
      </c>
      <c r="I15" s="260">
        <v>33672589</v>
      </c>
      <c r="J15" s="266">
        <v>0</v>
      </c>
      <c r="K15" s="263">
        <v>0</v>
      </c>
      <c r="L15" s="263">
        <f>+I15-K15</f>
        <v>33672589</v>
      </c>
      <c r="M15" s="260">
        <v>0</v>
      </c>
      <c r="N15" s="260">
        <v>0</v>
      </c>
      <c r="O15" s="260">
        <v>0</v>
      </c>
      <c r="P15" s="260">
        <v>6803408</v>
      </c>
      <c r="Q15" s="260">
        <v>8139684</v>
      </c>
      <c r="R15" s="260">
        <v>806380</v>
      </c>
      <c r="S15" s="260">
        <v>15062801</v>
      </c>
      <c r="T15" s="260">
        <v>0</v>
      </c>
      <c r="U15" s="260">
        <v>458154</v>
      </c>
      <c r="V15" s="260">
        <v>2400290</v>
      </c>
      <c r="W15" s="260">
        <v>0</v>
      </c>
      <c r="X15" s="260">
        <v>0</v>
      </c>
      <c r="Y15" s="226">
        <f>SUM(M15:X15)</f>
        <v>33670717</v>
      </c>
      <c r="Z15" s="248">
        <f t="shared" si="0"/>
        <v>0.99994440581922583</v>
      </c>
      <c r="AA15" s="248">
        <f>+(F15+G15+H15+Y15)/E15</f>
        <v>0.99998444311331858</v>
      </c>
    </row>
    <row r="16" spans="1:27" s="255" customFormat="1" ht="43.5" customHeight="1" x14ac:dyDescent="0.25">
      <c r="A16" s="340">
        <f>+'9'!B8</f>
        <v>9</v>
      </c>
      <c r="B16" s="340" t="str">
        <f>'9'!$E$8</f>
        <v>Implementar el 100% de la estrategia anual para la sostenibilidad del Subsistema de Control Interno</v>
      </c>
      <c r="C16" s="340" t="str">
        <f>'9'!$G$15</f>
        <v>Constante</v>
      </c>
      <c r="D16" s="250" t="s">
        <v>127</v>
      </c>
      <c r="E16" s="251">
        <v>1</v>
      </c>
      <c r="F16" s="252">
        <v>1</v>
      </c>
      <c r="G16" s="252">
        <v>1</v>
      </c>
      <c r="H16" s="252">
        <v>1</v>
      </c>
      <c r="I16" s="253">
        <v>1</v>
      </c>
      <c r="J16" s="253">
        <v>1</v>
      </c>
      <c r="K16" s="264" t="s">
        <v>163</v>
      </c>
      <c r="L16" s="264" t="s">
        <v>163</v>
      </c>
      <c r="M16" s="253">
        <f>'Sección 1. Metas - Magnitud'!L17</f>
        <v>0</v>
      </c>
      <c r="N16" s="253">
        <f>'Sección 1. Metas - Magnitud'!M17</f>
        <v>0</v>
      </c>
      <c r="O16" s="253">
        <f>'Sección 1. Metas - Magnitud'!N17</f>
        <v>0</v>
      </c>
      <c r="P16" s="253">
        <f>'Sección 1. Metas - Magnitud'!O17</f>
        <v>0</v>
      </c>
      <c r="Q16" s="253">
        <f>'Sección 1. Metas - Magnitud'!P17</f>
        <v>0</v>
      </c>
      <c r="R16" s="253">
        <f>'Sección 1. Metas - Magnitud'!Q17</f>
        <v>0.72</v>
      </c>
      <c r="S16" s="253">
        <f>'Sección 1. Metas - Magnitud'!R17</f>
        <v>0</v>
      </c>
      <c r="T16" s="253">
        <f>'Sección 1. Metas - Magnitud'!S17</f>
        <v>0</v>
      </c>
      <c r="U16" s="253">
        <f>'Sección 1. Metas - Magnitud'!T17</f>
        <v>0.14000000000000001</v>
      </c>
      <c r="V16" s="253">
        <f>'Sección 1. Metas - Magnitud'!U17</f>
        <v>0</v>
      </c>
      <c r="W16" s="253">
        <f>'Sección 1. Metas - Magnitud'!V17</f>
        <v>0</v>
      </c>
      <c r="X16" s="253">
        <f>'Sección 1. Metas - Magnitud'!W17</f>
        <v>0.14000000000000001</v>
      </c>
      <c r="Y16" s="254">
        <f>+SUM(M16:X16)</f>
        <v>1</v>
      </c>
      <c r="Z16" s="248">
        <f t="shared" si="0"/>
        <v>1</v>
      </c>
      <c r="AA16" s="248">
        <f>AVERAGE(F16,G16,H16,Y16,0)/E16</f>
        <v>0.8</v>
      </c>
    </row>
    <row r="17" spans="1:27" s="219" customFormat="1" ht="43.5" customHeight="1" x14ac:dyDescent="0.25">
      <c r="A17" s="340"/>
      <c r="B17" s="340"/>
      <c r="C17" s="340"/>
      <c r="D17" s="148" t="s">
        <v>128</v>
      </c>
      <c r="E17" s="221">
        <v>853449000</v>
      </c>
      <c r="F17" s="224">
        <v>80231999</v>
      </c>
      <c r="G17" s="223">
        <v>271080000</v>
      </c>
      <c r="H17" s="223">
        <v>276759000</v>
      </c>
      <c r="I17" s="222">
        <v>102978000</v>
      </c>
      <c r="J17" s="265">
        <v>122400000</v>
      </c>
      <c r="K17" s="262" t="s">
        <v>163</v>
      </c>
      <c r="L17" s="262" t="s">
        <v>163</v>
      </c>
      <c r="M17" s="260">
        <v>0</v>
      </c>
      <c r="N17" s="260">
        <v>0</v>
      </c>
      <c r="O17" s="260">
        <v>0</v>
      </c>
      <c r="P17" s="260">
        <v>47388000</v>
      </c>
      <c r="Q17" s="260">
        <v>55590000</v>
      </c>
      <c r="R17" s="260">
        <v>0</v>
      </c>
      <c r="S17" s="260">
        <v>0</v>
      </c>
      <c r="T17" s="260">
        <v>0</v>
      </c>
      <c r="U17" s="260">
        <v>0</v>
      </c>
      <c r="V17" s="260">
        <v>0</v>
      </c>
      <c r="W17" s="260">
        <v>0</v>
      </c>
      <c r="X17" s="260">
        <v>0</v>
      </c>
      <c r="Y17" s="226">
        <f>SUM(M17:X17)</f>
        <v>102978000</v>
      </c>
      <c r="Z17" s="248">
        <f t="shared" si="0"/>
        <v>1</v>
      </c>
      <c r="AA17" s="248">
        <f>+(F17+G17+H17+Y17)/E17</f>
        <v>0.85658193869815302</v>
      </c>
    </row>
    <row r="18" spans="1:27" s="219" customFormat="1" ht="43.5" customHeight="1" x14ac:dyDescent="0.25">
      <c r="A18" s="340"/>
      <c r="B18" s="340"/>
      <c r="C18" s="340"/>
      <c r="D18" s="164" t="s">
        <v>129</v>
      </c>
      <c r="E18" s="221">
        <f>F18+G18+H18+L18</f>
        <v>130092899</v>
      </c>
      <c r="F18" s="224">
        <v>0</v>
      </c>
      <c r="G18" s="225">
        <f>69080999+6690600</f>
        <v>75771599</v>
      </c>
      <c r="H18" s="221">
        <v>23642133</v>
      </c>
      <c r="I18" s="260">
        <v>60283667</v>
      </c>
      <c r="J18" s="266">
        <v>0</v>
      </c>
      <c r="K18" s="263">
        <f>26085500+899500+2619500</f>
        <v>29604500</v>
      </c>
      <c r="L18" s="263">
        <f>+I18-K18</f>
        <v>30679167</v>
      </c>
      <c r="M18" s="260">
        <v>0</v>
      </c>
      <c r="N18" s="260">
        <v>18206000</v>
      </c>
      <c r="O18" s="260">
        <v>7076167</v>
      </c>
      <c r="P18" s="260">
        <v>5397000</v>
      </c>
      <c r="Q18" s="260">
        <v>0</v>
      </c>
      <c r="R18" s="260">
        <v>0</v>
      </c>
      <c r="S18" s="260">
        <v>0</v>
      </c>
      <c r="T18" s="260">
        <v>0</v>
      </c>
      <c r="U18" s="260">
        <v>0</v>
      </c>
      <c r="V18" s="260">
        <v>0</v>
      </c>
      <c r="W18" s="260">
        <v>0</v>
      </c>
      <c r="X18" s="260">
        <v>0</v>
      </c>
      <c r="Y18" s="226">
        <f>SUM(M18:X18)</f>
        <v>30679167</v>
      </c>
      <c r="Z18" s="248">
        <f t="shared" si="0"/>
        <v>0.50891341762603792</v>
      </c>
      <c r="AA18" s="248">
        <f>+(F18+G18+H18+Y18)/E18</f>
        <v>1</v>
      </c>
    </row>
    <row r="19" spans="1:27" s="219" customFormat="1" ht="43.5" customHeight="1" x14ac:dyDescent="0.25">
      <c r="A19" s="220"/>
      <c r="B19" s="220"/>
      <c r="C19" s="220"/>
      <c r="D19" s="149" t="s">
        <v>206</v>
      </c>
      <c r="E19" s="256">
        <f t="shared" ref="E19:J20" si="1">+E14+E17</f>
        <v>1130463000</v>
      </c>
      <c r="F19" s="256">
        <f t="shared" si="1"/>
        <v>106999999</v>
      </c>
      <c r="G19" s="256">
        <f t="shared" si="1"/>
        <v>362000000</v>
      </c>
      <c r="H19" s="256">
        <f t="shared" si="1"/>
        <v>315805000</v>
      </c>
      <c r="I19" s="256">
        <f t="shared" si="1"/>
        <v>169258000</v>
      </c>
      <c r="J19" s="256">
        <f t="shared" si="1"/>
        <v>176400000</v>
      </c>
      <c r="K19" s="307">
        <f>IFERROR(+K14+K17,)</f>
        <v>0</v>
      </c>
      <c r="L19" s="307">
        <f>IFERROR(+L14+L17,)</f>
        <v>0</v>
      </c>
      <c r="M19" s="256">
        <f t="shared" ref="M19:X19" si="2">+M14+M17</f>
        <v>0</v>
      </c>
      <c r="N19" s="256">
        <f t="shared" si="2"/>
        <v>0</v>
      </c>
      <c r="O19" s="256">
        <f t="shared" si="2"/>
        <v>0</v>
      </c>
      <c r="P19" s="256">
        <f t="shared" si="2"/>
        <v>47388000</v>
      </c>
      <c r="Q19" s="256">
        <f t="shared" si="2"/>
        <v>55590000</v>
      </c>
      <c r="R19" s="256">
        <f t="shared" si="2"/>
        <v>23548304</v>
      </c>
      <c r="S19" s="256">
        <f t="shared" si="2"/>
        <v>0</v>
      </c>
      <c r="T19" s="256">
        <f t="shared" si="2"/>
        <v>0</v>
      </c>
      <c r="U19" s="256">
        <f t="shared" si="2"/>
        <v>0</v>
      </c>
      <c r="V19" s="256">
        <f t="shared" si="2"/>
        <v>0</v>
      </c>
      <c r="W19" s="256">
        <f t="shared" si="2"/>
        <v>0</v>
      </c>
      <c r="X19" s="256">
        <f t="shared" si="2"/>
        <v>42731696</v>
      </c>
      <c r="Y19" s="256">
        <f>+Y14+Y17</f>
        <v>169258000</v>
      </c>
      <c r="Z19" s="249">
        <f t="shared" si="0"/>
        <v>1</v>
      </c>
      <c r="AA19" s="249">
        <f>+(F19+G19+H19+Y19)/E19</f>
        <v>0.84395774032409732</v>
      </c>
    </row>
    <row r="20" spans="1:27" s="219" customFormat="1" ht="43.5" customHeight="1" x14ac:dyDescent="0.25">
      <c r="A20" s="220"/>
      <c r="B20" s="220"/>
      <c r="C20" s="220"/>
      <c r="D20" s="149" t="s">
        <v>207</v>
      </c>
      <c r="E20" s="256">
        <f t="shared" si="1"/>
        <v>250425459</v>
      </c>
      <c r="F20" s="256">
        <f t="shared" si="1"/>
        <v>0</v>
      </c>
      <c r="G20" s="256">
        <f t="shared" si="1"/>
        <v>97797113</v>
      </c>
      <c r="H20" s="256">
        <f t="shared" si="1"/>
        <v>88276590</v>
      </c>
      <c r="I20" s="256">
        <f t="shared" si="1"/>
        <v>93956256</v>
      </c>
      <c r="J20" s="256">
        <f t="shared" si="1"/>
        <v>0</v>
      </c>
      <c r="K20" s="256">
        <f t="shared" ref="K20:X20" si="3">+K15+K18</f>
        <v>29604500</v>
      </c>
      <c r="L20" s="256">
        <f t="shared" si="3"/>
        <v>64351756</v>
      </c>
      <c r="M20" s="256">
        <f t="shared" si="3"/>
        <v>0</v>
      </c>
      <c r="N20" s="256">
        <f t="shared" si="3"/>
        <v>18206000</v>
      </c>
      <c r="O20" s="256">
        <f t="shared" si="3"/>
        <v>7076167</v>
      </c>
      <c r="P20" s="256">
        <f t="shared" si="3"/>
        <v>12200408</v>
      </c>
      <c r="Q20" s="256">
        <f t="shared" si="3"/>
        <v>8139684</v>
      </c>
      <c r="R20" s="256">
        <f t="shared" si="3"/>
        <v>806380</v>
      </c>
      <c r="S20" s="256">
        <f t="shared" si="3"/>
        <v>15062801</v>
      </c>
      <c r="T20" s="256">
        <f t="shared" si="3"/>
        <v>0</v>
      </c>
      <c r="U20" s="256">
        <f t="shared" si="3"/>
        <v>458154</v>
      </c>
      <c r="V20" s="256">
        <f t="shared" si="3"/>
        <v>2400290</v>
      </c>
      <c r="W20" s="256">
        <f t="shared" si="3"/>
        <v>0</v>
      </c>
      <c r="X20" s="256">
        <f t="shared" si="3"/>
        <v>0</v>
      </c>
      <c r="Y20" s="256">
        <f>+Y15+Y18</f>
        <v>64349884</v>
      </c>
      <c r="Z20" s="249">
        <f>IFERROR(+Y20/L20,(Y20/100))</f>
        <v>0.99997090988472792</v>
      </c>
      <c r="AA20" s="249">
        <f>+(F20+G20+H20+Y20)/E20</f>
        <v>0.99999252472169775</v>
      </c>
    </row>
    <row r="21" spans="1:27" hidden="1" x14ac:dyDescent="0.25"/>
    <row r="22" spans="1:27" hidden="1" x14ac:dyDescent="0.25"/>
    <row r="23" spans="1:27" hidden="1" x14ac:dyDescent="0.25"/>
    <row r="24" spans="1:27" hidden="1" x14ac:dyDescent="0.25"/>
    <row r="25" spans="1:27" hidden="1" x14ac:dyDescent="0.25"/>
    <row r="26" spans="1:27" hidden="1" x14ac:dyDescent="0.25"/>
    <row r="27" spans="1:27" hidden="1" x14ac:dyDescent="0.25"/>
    <row r="28" spans="1:27" hidden="1" x14ac:dyDescent="0.25"/>
    <row r="29" spans="1:27" hidden="1" x14ac:dyDescent="0.25"/>
  </sheetData>
  <sheetProtection autoFilter="0" pivotTables="0"/>
  <autoFilter ref="A12:AA20"/>
  <mergeCells count="23">
    <mergeCell ref="C6:E6"/>
    <mergeCell ref="A11:L11"/>
    <mergeCell ref="A6:B6"/>
    <mergeCell ref="A8:B8"/>
    <mergeCell ref="A1:B4"/>
    <mergeCell ref="C1:AA1"/>
    <mergeCell ref="A9:B9"/>
    <mergeCell ref="C9:E9"/>
    <mergeCell ref="C8:E8"/>
    <mergeCell ref="L4:AA4"/>
    <mergeCell ref="C2:AA2"/>
    <mergeCell ref="C3:AA3"/>
    <mergeCell ref="C4:K4"/>
    <mergeCell ref="M11:Y11"/>
    <mergeCell ref="Z11:AA11"/>
    <mergeCell ref="A7:B7"/>
    <mergeCell ref="C7:E7"/>
    <mergeCell ref="A13:A15"/>
    <mergeCell ref="B13:B15"/>
    <mergeCell ref="C13:C15"/>
    <mergeCell ref="A16:A18"/>
    <mergeCell ref="B16:B18"/>
    <mergeCell ref="C16:C18"/>
  </mergeCells>
  <printOptions horizontalCentered="1"/>
  <pageMargins left="0.31496062992125984" right="0.31496062992125984" top="0.74803149606299213" bottom="0.74803149606299213" header="0.31496062992125984" footer="0.31496062992125984"/>
  <pageSetup scale="18" orientation="portrait" r:id="rId1"/>
  <headerFooter>
    <oddFooter>&amp;L&amp;"Arial,Normal"&amp;7PE01-PR01-F01&amp;C&amp;"Arial,Normal"&amp;7Versión Impresa no controlada, verificar su vigencia en el listado Maestro de Documentos&amp;RPag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
  <sheetViews>
    <sheetView showGridLines="0" zoomScale="70" zoomScaleNormal="70" zoomScaleSheetLayoutView="80" workbookViewId="0">
      <selection activeCell="C8" sqref="C8:K8"/>
    </sheetView>
  </sheetViews>
  <sheetFormatPr baseColWidth="10" defaultColWidth="0" defaultRowHeight="15" zeroHeight="1" x14ac:dyDescent="0.25"/>
  <cols>
    <col min="1" max="1" width="15.85546875" style="5" customWidth="1"/>
    <col min="2" max="2" width="23.140625" style="5" customWidth="1"/>
    <col min="3" max="3" width="15.7109375" style="5" customWidth="1"/>
    <col min="4" max="4" width="15.7109375" style="6" customWidth="1"/>
    <col min="5" max="8" width="15.7109375" style="5" customWidth="1"/>
    <col min="9" max="29" width="9.7109375" style="5" customWidth="1"/>
    <col min="30" max="32" width="27.7109375" style="5" customWidth="1"/>
    <col min="33" max="33" width="3.5703125" style="5" hidden="1" customWidth="1"/>
    <col min="34" max="16384" width="0" style="5" hidden="1"/>
  </cols>
  <sheetData>
    <row r="1" spans="1:32" ht="30" customHeight="1" x14ac:dyDescent="0.25">
      <c r="A1" s="323"/>
      <c r="B1" s="323"/>
      <c r="C1" s="324" t="s">
        <v>421</v>
      </c>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row>
    <row r="2" spans="1:32" ht="30" customHeight="1" x14ac:dyDescent="0.25">
      <c r="A2" s="323"/>
      <c r="B2" s="323"/>
      <c r="C2" s="324" t="s">
        <v>145</v>
      </c>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row>
    <row r="3" spans="1:32" ht="30" customHeight="1" x14ac:dyDescent="0.25">
      <c r="A3" s="323"/>
      <c r="B3" s="323"/>
      <c r="C3" s="324" t="s">
        <v>380</v>
      </c>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row>
    <row r="4" spans="1:32" ht="30" customHeight="1" x14ac:dyDescent="0.25">
      <c r="A4" s="323"/>
      <c r="B4" s="323"/>
      <c r="C4" s="325" t="s">
        <v>203</v>
      </c>
      <c r="D4" s="325"/>
      <c r="E4" s="325"/>
      <c r="F4" s="325"/>
      <c r="G4" s="325"/>
      <c r="H4" s="325"/>
      <c r="I4" s="325"/>
      <c r="J4" s="325"/>
      <c r="K4" s="325"/>
      <c r="L4" s="325" t="s">
        <v>422</v>
      </c>
      <c r="M4" s="325"/>
      <c r="N4" s="325"/>
      <c r="O4" s="325"/>
      <c r="P4" s="325"/>
      <c r="Q4" s="325"/>
      <c r="R4" s="325"/>
      <c r="S4" s="325"/>
      <c r="T4" s="325"/>
      <c r="U4" s="325"/>
      <c r="V4" s="325"/>
      <c r="W4" s="325"/>
      <c r="X4" s="325"/>
      <c r="Y4" s="325"/>
      <c r="Z4" s="325"/>
      <c r="AA4" s="325"/>
      <c r="AB4" s="325"/>
      <c r="AC4" s="325"/>
      <c r="AD4" s="325"/>
      <c r="AE4" s="325"/>
      <c r="AF4" s="325"/>
    </row>
    <row r="5" spans="1:32" ht="30" customHeight="1" x14ac:dyDescent="0.25"/>
    <row r="6" spans="1:32" ht="30" customHeight="1" x14ac:dyDescent="0.25">
      <c r="B6" s="83" t="s">
        <v>215</v>
      </c>
      <c r="C6" s="356" t="str">
        <f>+'Sección 1. Metas - Magnitud'!B14</f>
        <v>07- Eje Transversal Gobierno legítimo, fortalecimiento local y eficiencia</v>
      </c>
      <c r="D6" s="356"/>
      <c r="E6" s="356"/>
      <c r="F6" s="356"/>
      <c r="G6" s="356"/>
      <c r="H6" s="356"/>
      <c r="I6" s="356"/>
      <c r="J6" s="356"/>
      <c r="K6" s="356"/>
    </row>
    <row r="7" spans="1:32" ht="30" customHeight="1" x14ac:dyDescent="0.25">
      <c r="B7" s="83" t="s">
        <v>2</v>
      </c>
      <c r="C7" s="356" t="str">
        <f>+'Sección 1. Metas - Magnitud'!C14</f>
        <v>42 - Transparencia, Gestión Pública y Servicio a la Ciudaanía</v>
      </c>
      <c r="D7" s="356"/>
      <c r="E7" s="356"/>
      <c r="F7" s="356"/>
      <c r="G7" s="356"/>
      <c r="H7" s="356"/>
      <c r="I7" s="356"/>
      <c r="J7" s="356"/>
      <c r="K7" s="356"/>
    </row>
    <row r="8" spans="1:32" ht="30" customHeight="1" x14ac:dyDescent="0.25">
      <c r="B8" s="84" t="s">
        <v>208</v>
      </c>
      <c r="C8" s="356" t="str">
        <f>+'Sección 1. Metas - Magnitud'!D14</f>
        <v>188 - Servicio a la ciudadanía para la movilidad</v>
      </c>
      <c r="D8" s="356"/>
      <c r="E8" s="356"/>
      <c r="F8" s="356"/>
      <c r="G8" s="356"/>
      <c r="H8" s="356"/>
      <c r="I8" s="356"/>
      <c r="J8" s="356"/>
      <c r="K8" s="356"/>
    </row>
    <row r="9" spans="1:32" s="32" customFormat="1" ht="30" customHeight="1" x14ac:dyDescent="0.2">
      <c r="A9" s="30"/>
      <c r="B9" s="30"/>
      <c r="C9" s="30"/>
      <c r="D9" s="30"/>
      <c r="E9" s="31"/>
      <c r="F9" s="31"/>
      <c r="G9" s="31"/>
      <c r="H9" s="31"/>
      <c r="I9" s="31"/>
      <c r="J9" s="31"/>
      <c r="K9" s="31"/>
      <c r="L9" s="31"/>
      <c r="M9" s="31"/>
      <c r="N9" s="31"/>
      <c r="O9" s="31"/>
      <c r="P9" s="31"/>
      <c r="Q9" s="31"/>
      <c r="R9" s="31"/>
      <c r="S9" s="31"/>
      <c r="T9" s="31"/>
      <c r="U9" s="31"/>
      <c r="V9" s="31"/>
      <c r="W9" s="31"/>
      <c r="X9" s="31"/>
      <c r="Y9" s="31"/>
      <c r="Z9" s="31"/>
      <c r="AA9" s="31"/>
      <c r="AB9" s="31"/>
      <c r="AC9" s="31"/>
    </row>
    <row r="10" spans="1:32" s="33" customFormat="1" ht="35.25" customHeight="1" x14ac:dyDescent="0.2">
      <c r="A10" s="349" t="s">
        <v>224</v>
      </c>
      <c r="B10" s="350"/>
      <c r="C10" s="350"/>
      <c r="D10" s="350"/>
      <c r="E10" s="350"/>
      <c r="F10" s="350"/>
      <c r="G10" s="350"/>
      <c r="H10" s="351"/>
      <c r="I10" s="352" t="s">
        <v>219</v>
      </c>
      <c r="J10" s="353"/>
      <c r="K10" s="353"/>
      <c r="L10" s="353"/>
      <c r="M10" s="353"/>
      <c r="N10" s="354"/>
      <c r="O10" s="355" t="s">
        <v>448</v>
      </c>
      <c r="P10" s="355"/>
      <c r="Q10" s="355"/>
      <c r="R10" s="355"/>
      <c r="S10" s="355"/>
      <c r="T10" s="355"/>
      <c r="U10" s="355"/>
      <c r="V10" s="355"/>
      <c r="W10" s="355"/>
      <c r="X10" s="355"/>
      <c r="Y10" s="355"/>
      <c r="Z10" s="355"/>
      <c r="AA10" s="355"/>
      <c r="AB10" s="355"/>
      <c r="AC10" s="355"/>
      <c r="AD10" s="349" t="s">
        <v>121</v>
      </c>
      <c r="AE10" s="350"/>
      <c r="AF10" s="351"/>
    </row>
    <row r="11" spans="1:32" s="33" customFormat="1" ht="49.5" customHeight="1" x14ac:dyDescent="0.2">
      <c r="A11" s="144" t="s">
        <v>218</v>
      </c>
      <c r="B11" s="144" t="s">
        <v>180</v>
      </c>
      <c r="C11" s="144" t="s">
        <v>217</v>
      </c>
      <c r="D11" s="144" t="s">
        <v>216</v>
      </c>
      <c r="E11" s="144" t="s">
        <v>179</v>
      </c>
      <c r="F11" s="144" t="s">
        <v>4</v>
      </c>
      <c r="G11" s="144" t="s">
        <v>3</v>
      </c>
      <c r="H11" s="144" t="s">
        <v>236</v>
      </c>
      <c r="I11" s="145" t="s">
        <v>210</v>
      </c>
      <c r="J11" s="145">
        <v>2016</v>
      </c>
      <c r="K11" s="145">
        <v>2017</v>
      </c>
      <c r="L11" s="145">
        <v>2018</v>
      </c>
      <c r="M11" s="145">
        <v>2019</v>
      </c>
      <c r="N11" s="145">
        <v>2020</v>
      </c>
      <c r="O11" s="145" t="s">
        <v>141</v>
      </c>
      <c r="P11" s="145" t="s">
        <v>137</v>
      </c>
      <c r="Q11" s="145" t="s">
        <v>138</v>
      </c>
      <c r="R11" s="145" t="s">
        <v>139</v>
      </c>
      <c r="S11" s="145" t="s">
        <v>140</v>
      </c>
      <c r="T11" s="145" t="s">
        <v>113</v>
      </c>
      <c r="U11" s="145" t="s">
        <v>114</v>
      </c>
      <c r="V11" s="145" t="s">
        <v>115</v>
      </c>
      <c r="W11" s="145" t="s">
        <v>116</v>
      </c>
      <c r="X11" s="145" t="s">
        <v>117</v>
      </c>
      <c r="Y11" s="145" t="s">
        <v>118</v>
      </c>
      <c r="Z11" s="145" t="s">
        <v>119</v>
      </c>
      <c r="AA11" s="145" t="s">
        <v>220</v>
      </c>
      <c r="AB11" s="165" t="s">
        <v>108</v>
      </c>
      <c r="AC11" s="145" t="s">
        <v>109</v>
      </c>
      <c r="AD11" s="144" t="s">
        <v>110</v>
      </c>
      <c r="AE11" s="144" t="s">
        <v>112</v>
      </c>
      <c r="AF11" s="144" t="s">
        <v>111</v>
      </c>
    </row>
    <row r="12" spans="1:32" s="34" customFormat="1" ht="148.5" customHeight="1" x14ac:dyDescent="0.25">
      <c r="A12" s="167" t="s">
        <v>343</v>
      </c>
      <c r="B12" s="167" t="s">
        <v>366</v>
      </c>
      <c r="C12" s="167">
        <v>255</v>
      </c>
      <c r="D12" s="167" t="s">
        <v>341</v>
      </c>
      <c r="E12" s="167">
        <v>408</v>
      </c>
      <c r="F12" s="185" t="s">
        <v>344</v>
      </c>
      <c r="G12" s="186" t="s">
        <v>329</v>
      </c>
      <c r="H12" s="167" t="s">
        <v>345</v>
      </c>
      <c r="I12" s="186">
        <v>0.8</v>
      </c>
      <c r="J12" s="166">
        <v>0.89139999999999997</v>
      </c>
      <c r="K12" s="166">
        <v>0.90800000000000003</v>
      </c>
      <c r="L12" s="166">
        <v>0.90949999999999998</v>
      </c>
      <c r="M12" s="166">
        <v>0.8</v>
      </c>
      <c r="N12" s="166">
        <v>0.8</v>
      </c>
      <c r="O12" s="216">
        <v>0</v>
      </c>
      <c r="P12" s="216">
        <v>0</v>
      </c>
      <c r="Q12" s="216">
        <v>0.91059999999999997</v>
      </c>
      <c r="R12" s="216">
        <v>0</v>
      </c>
      <c r="S12" s="216">
        <v>0</v>
      </c>
      <c r="T12" s="216">
        <v>0.93</v>
      </c>
      <c r="U12" s="216">
        <v>0</v>
      </c>
      <c r="V12" s="216">
        <v>0</v>
      </c>
      <c r="W12" s="216">
        <v>0.92600000000000005</v>
      </c>
      <c r="X12" s="216">
        <v>0</v>
      </c>
      <c r="Y12" s="216">
        <v>0</v>
      </c>
      <c r="Z12" s="216">
        <v>0.94869999999999999</v>
      </c>
      <c r="AA12" s="166">
        <f>AVERAGE(Q12,T12,W12,Z12)</f>
        <v>0.92882500000000001</v>
      </c>
      <c r="AB12" s="166">
        <f>+AA12/M12</f>
        <v>1.16103125</v>
      </c>
      <c r="AC12" s="216">
        <f>+(AVERAGE(J12,K12,L12,AA12,0)/I12)</f>
        <v>0.9094312499999998</v>
      </c>
      <c r="AD12" s="166" t="s">
        <v>340</v>
      </c>
      <c r="AE12" s="166" t="s">
        <v>340</v>
      </c>
      <c r="AF12" s="166" t="s">
        <v>340</v>
      </c>
    </row>
    <row r="13" spans="1:32" hidden="1" x14ac:dyDescent="0.25">
      <c r="D13" s="5"/>
    </row>
    <row r="14" spans="1:32" hidden="1" x14ac:dyDescent="0.25">
      <c r="D14" s="5"/>
    </row>
    <row r="15" spans="1:32" hidden="1" x14ac:dyDescent="0.25"/>
  </sheetData>
  <sheetProtection autoFilter="0" pivotTables="0"/>
  <mergeCells count="13">
    <mergeCell ref="AD10:AF10"/>
    <mergeCell ref="I10:N10"/>
    <mergeCell ref="A10:H10"/>
    <mergeCell ref="A1:B4"/>
    <mergeCell ref="O10:AC10"/>
    <mergeCell ref="C1:AF1"/>
    <mergeCell ref="C2:AF2"/>
    <mergeCell ref="C3:AF3"/>
    <mergeCell ref="L4:AF4"/>
    <mergeCell ref="C6:K6"/>
    <mergeCell ref="C7:K7"/>
    <mergeCell ref="C8:K8"/>
    <mergeCell ref="C4:K4"/>
  </mergeCells>
  <phoneticPr fontId="6" type="noConversion"/>
  <printOptions horizontalCentered="1"/>
  <pageMargins left="0.23622047244094491" right="0.23622047244094491" top="0.74803149606299213" bottom="0.74803149606299213" header="0.31496062992125984" footer="0.31496062992125984"/>
  <pageSetup scale="30" fitToWidth="0" orientation="landscape" r:id="rId1"/>
  <headerFooter>
    <oddFooter>&amp;L&amp;"Arial,Normal"&amp;7PE01-PR01-F01&amp;C&amp;"Arial,Normal"&amp;7Versión Impresa no controlada, verificar su vigencia en el listado Maestro de Documentos&amp;R&amp;"Arial,Normal"Pag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view="pageLayout" topLeftCell="A23" zoomScaleNormal="70" workbookViewId="0">
      <selection activeCell="G37" sqref="G37"/>
    </sheetView>
  </sheetViews>
  <sheetFormatPr baseColWidth="10" defaultColWidth="11.42578125" defaultRowHeight="12.75" x14ac:dyDescent="0.2"/>
  <cols>
    <col min="1" max="1" width="25.7109375" style="300" customWidth="1"/>
    <col min="2" max="5" width="20.7109375" style="271" customWidth="1"/>
    <col min="6" max="6" width="20.7109375" style="301" customWidth="1"/>
    <col min="7" max="8" width="20.7109375" style="271" customWidth="1"/>
    <col min="9" max="10" width="22.42578125" style="302" customWidth="1"/>
    <col min="11" max="20" width="11.42578125" style="269" customWidth="1"/>
    <col min="21" max="23" width="11.42578125" style="270" customWidth="1"/>
    <col min="24" max="16384" width="11.42578125" style="271"/>
  </cols>
  <sheetData>
    <row r="1" spans="1:23" ht="30" customHeight="1" x14ac:dyDescent="0.2">
      <c r="A1" s="388"/>
      <c r="B1" s="324" t="s">
        <v>423</v>
      </c>
      <c r="C1" s="324"/>
      <c r="D1" s="324"/>
      <c r="E1" s="324"/>
      <c r="F1" s="324"/>
      <c r="G1" s="324"/>
      <c r="H1" s="324"/>
      <c r="I1" s="268"/>
      <c r="J1" s="269"/>
      <c r="K1" s="270"/>
      <c r="L1" s="270"/>
      <c r="M1" s="270"/>
      <c r="N1" s="271"/>
      <c r="O1" s="271"/>
      <c r="P1" s="271"/>
      <c r="Q1" s="271"/>
      <c r="R1" s="271"/>
      <c r="S1" s="271"/>
      <c r="T1" s="271"/>
      <c r="U1" s="271"/>
      <c r="V1" s="271"/>
      <c r="W1" s="271"/>
    </row>
    <row r="2" spans="1:23" ht="30" customHeight="1" x14ac:dyDescent="0.2">
      <c r="A2" s="388"/>
      <c r="B2" s="339" t="s">
        <v>145</v>
      </c>
      <c r="C2" s="339"/>
      <c r="D2" s="339"/>
      <c r="E2" s="339"/>
      <c r="F2" s="339"/>
      <c r="G2" s="339"/>
      <c r="H2" s="339"/>
      <c r="I2" s="268"/>
      <c r="J2" s="269"/>
      <c r="K2" s="270"/>
      <c r="L2" s="270"/>
      <c r="M2" s="270"/>
      <c r="N2" s="271"/>
      <c r="O2" s="271"/>
      <c r="P2" s="271"/>
      <c r="Q2" s="271"/>
      <c r="R2" s="271"/>
      <c r="S2" s="271"/>
      <c r="T2" s="271"/>
      <c r="U2" s="271"/>
      <c r="V2" s="271"/>
      <c r="W2" s="271"/>
    </row>
    <row r="3" spans="1:23" ht="30" customHeight="1" x14ac:dyDescent="0.2">
      <c r="A3" s="388"/>
      <c r="B3" s="339" t="s">
        <v>242</v>
      </c>
      <c r="C3" s="339"/>
      <c r="D3" s="339"/>
      <c r="E3" s="339"/>
      <c r="F3" s="339"/>
      <c r="G3" s="339"/>
      <c r="H3" s="339"/>
      <c r="I3" s="268"/>
      <c r="J3" s="269"/>
      <c r="K3" s="270"/>
      <c r="L3" s="270"/>
      <c r="M3" s="270"/>
      <c r="N3" s="271"/>
      <c r="O3" s="271"/>
      <c r="P3" s="271"/>
      <c r="Q3" s="271"/>
      <c r="R3" s="271"/>
      <c r="S3" s="271"/>
      <c r="T3" s="271"/>
      <c r="U3" s="271"/>
      <c r="V3" s="271"/>
      <c r="W3" s="271"/>
    </row>
    <row r="4" spans="1:23" ht="30" customHeight="1" x14ac:dyDescent="0.2">
      <c r="A4" s="388"/>
      <c r="B4" s="339" t="s">
        <v>243</v>
      </c>
      <c r="C4" s="339"/>
      <c r="D4" s="339"/>
      <c r="E4" s="339"/>
      <c r="F4" s="389" t="s">
        <v>424</v>
      </c>
      <c r="G4" s="389"/>
      <c r="H4" s="389"/>
      <c r="I4" s="268"/>
      <c r="J4" s="269"/>
      <c r="K4" s="270"/>
      <c r="L4" s="270"/>
      <c r="M4" s="270"/>
      <c r="N4" s="271"/>
      <c r="O4" s="271"/>
      <c r="P4" s="271"/>
      <c r="Q4" s="271"/>
      <c r="R4" s="271"/>
      <c r="S4" s="271"/>
      <c r="T4" s="271"/>
      <c r="U4" s="271"/>
      <c r="V4" s="271"/>
      <c r="W4" s="271"/>
    </row>
    <row r="5" spans="1:23" ht="30" customHeight="1" x14ac:dyDescent="0.2">
      <c r="A5" s="357" t="s">
        <v>244</v>
      </c>
      <c r="B5" s="357"/>
      <c r="C5" s="357"/>
      <c r="D5" s="357"/>
      <c r="E5" s="357"/>
      <c r="F5" s="357"/>
      <c r="G5" s="357"/>
      <c r="H5" s="357"/>
      <c r="I5" s="173"/>
      <c r="J5" s="269"/>
      <c r="K5" s="270"/>
      <c r="L5" s="270"/>
      <c r="M5" s="270"/>
      <c r="N5" s="271"/>
      <c r="O5" s="271"/>
      <c r="P5" s="271"/>
      <c r="Q5" s="271"/>
      <c r="R5" s="271"/>
      <c r="S5" s="271"/>
      <c r="T5" s="271"/>
      <c r="U5" s="271"/>
      <c r="V5" s="271"/>
      <c r="W5" s="271"/>
    </row>
    <row r="6" spans="1:23" ht="30" customHeight="1" x14ac:dyDescent="0.2">
      <c r="A6" s="386" t="s">
        <v>245</v>
      </c>
      <c r="B6" s="386"/>
      <c r="C6" s="386"/>
      <c r="D6" s="386"/>
      <c r="E6" s="386"/>
      <c r="F6" s="386"/>
      <c r="G6" s="386"/>
      <c r="H6" s="386"/>
      <c r="I6" s="272"/>
      <c r="J6" s="272"/>
    </row>
    <row r="7" spans="1:23" ht="30" customHeight="1" x14ac:dyDescent="0.2">
      <c r="A7" s="387" t="s">
        <v>246</v>
      </c>
      <c r="B7" s="387"/>
      <c r="C7" s="387"/>
      <c r="D7" s="387"/>
      <c r="E7" s="387"/>
      <c r="F7" s="387"/>
      <c r="G7" s="387"/>
      <c r="H7" s="387"/>
      <c r="I7" s="273"/>
      <c r="J7" s="273"/>
      <c r="M7" s="274"/>
    </row>
    <row r="8" spans="1:23" ht="30" customHeight="1" x14ac:dyDescent="0.2">
      <c r="A8" s="319" t="s">
        <v>418</v>
      </c>
      <c r="B8" s="321">
        <v>8</v>
      </c>
      <c r="C8" s="361" t="s">
        <v>419</v>
      </c>
      <c r="D8" s="361"/>
      <c r="E8" s="367" t="s">
        <v>347</v>
      </c>
      <c r="F8" s="367"/>
      <c r="G8" s="367"/>
      <c r="H8" s="367"/>
      <c r="I8" s="275"/>
      <c r="J8" s="275"/>
      <c r="L8" s="172"/>
      <c r="M8" s="274"/>
    </row>
    <row r="9" spans="1:23" ht="30" customHeight="1" x14ac:dyDescent="0.2">
      <c r="A9" s="319" t="s">
        <v>248</v>
      </c>
      <c r="B9" s="321" t="s">
        <v>258</v>
      </c>
      <c r="C9" s="361" t="s">
        <v>249</v>
      </c>
      <c r="D9" s="361"/>
      <c r="E9" s="369" t="s">
        <v>442</v>
      </c>
      <c r="F9" s="369"/>
      <c r="G9" s="276" t="s">
        <v>250</v>
      </c>
      <c r="H9" s="321" t="s">
        <v>261</v>
      </c>
      <c r="I9" s="277"/>
      <c r="J9" s="277"/>
      <c r="L9" s="172"/>
      <c r="M9" s="274"/>
    </row>
    <row r="10" spans="1:23" ht="30" customHeight="1" x14ac:dyDescent="0.2">
      <c r="A10" s="319" t="s">
        <v>251</v>
      </c>
      <c r="B10" s="378" t="s">
        <v>349</v>
      </c>
      <c r="C10" s="378"/>
      <c r="D10" s="378"/>
      <c r="E10" s="378"/>
      <c r="F10" s="276" t="s">
        <v>252</v>
      </c>
      <c r="G10" s="379">
        <v>965</v>
      </c>
      <c r="H10" s="379"/>
      <c r="I10" s="278"/>
      <c r="J10" s="278"/>
      <c r="L10" s="172"/>
      <c r="M10" s="274"/>
    </row>
    <row r="11" spans="1:23" ht="30" customHeight="1" x14ac:dyDescent="0.2">
      <c r="A11" s="319" t="s">
        <v>254</v>
      </c>
      <c r="B11" s="380" t="s">
        <v>253</v>
      </c>
      <c r="C11" s="380"/>
      <c r="D11" s="380"/>
      <c r="E11" s="380"/>
      <c r="F11" s="276" t="s">
        <v>255</v>
      </c>
      <c r="G11" s="381" t="s">
        <v>348</v>
      </c>
      <c r="H11" s="381"/>
      <c r="I11" s="279"/>
      <c r="J11" s="279"/>
      <c r="L11" s="174"/>
    </row>
    <row r="12" spans="1:23" ht="30" customHeight="1" x14ac:dyDescent="0.2">
      <c r="A12" s="319" t="s">
        <v>256</v>
      </c>
      <c r="B12" s="382" t="s">
        <v>378</v>
      </c>
      <c r="C12" s="382"/>
      <c r="D12" s="382"/>
      <c r="E12" s="382"/>
      <c r="F12" s="382"/>
      <c r="G12" s="382"/>
      <c r="H12" s="382"/>
      <c r="I12" s="280"/>
      <c r="J12" s="280"/>
      <c r="L12" s="174"/>
    </row>
    <row r="13" spans="1:23" ht="30" customHeight="1" x14ac:dyDescent="0.2">
      <c r="A13" s="319" t="s">
        <v>257</v>
      </c>
      <c r="B13" s="383" t="s">
        <v>341</v>
      </c>
      <c r="C13" s="383"/>
      <c r="D13" s="383"/>
      <c r="E13" s="383"/>
      <c r="F13" s="383"/>
      <c r="G13" s="383"/>
      <c r="H13" s="383"/>
      <c r="I13" s="277"/>
      <c r="J13" s="277"/>
      <c r="L13" s="174"/>
      <c r="M13" s="274"/>
    </row>
    <row r="14" spans="1:23" ht="30" customHeight="1" x14ac:dyDescent="0.2">
      <c r="A14" s="319" t="s">
        <v>259</v>
      </c>
      <c r="B14" s="367" t="s">
        <v>350</v>
      </c>
      <c r="C14" s="367"/>
      <c r="D14" s="367"/>
      <c r="E14" s="367"/>
      <c r="F14" s="276" t="s">
        <v>260</v>
      </c>
      <c r="G14" s="369" t="s">
        <v>272</v>
      </c>
      <c r="H14" s="369"/>
      <c r="I14" s="277"/>
      <c r="J14" s="277"/>
      <c r="L14" s="174"/>
      <c r="M14" s="274"/>
    </row>
    <row r="15" spans="1:23" ht="30" customHeight="1" x14ac:dyDescent="0.2">
      <c r="A15" s="319" t="s">
        <v>262</v>
      </c>
      <c r="B15" s="384" t="s">
        <v>426</v>
      </c>
      <c r="C15" s="384"/>
      <c r="D15" s="384"/>
      <c r="E15" s="384"/>
      <c r="F15" s="276" t="s">
        <v>263</v>
      </c>
      <c r="G15" s="369" t="s">
        <v>247</v>
      </c>
      <c r="H15" s="369"/>
      <c r="I15" s="277"/>
      <c r="J15" s="277"/>
      <c r="L15" s="174"/>
    </row>
    <row r="16" spans="1:23" ht="30" customHeight="1" x14ac:dyDescent="0.2">
      <c r="A16" s="319" t="s">
        <v>264</v>
      </c>
      <c r="B16" s="385" t="s">
        <v>351</v>
      </c>
      <c r="C16" s="385"/>
      <c r="D16" s="385"/>
      <c r="E16" s="385"/>
      <c r="F16" s="385"/>
      <c r="G16" s="385"/>
      <c r="H16" s="385"/>
      <c r="I16" s="280"/>
      <c r="J16" s="280"/>
      <c r="L16" s="174"/>
      <c r="M16" s="274"/>
    </row>
    <row r="17" spans="1:13" ht="30" customHeight="1" x14ac:dyDescent="0.2">
      <c r="A17" s="319" t="s">
        <v>267</v>
      </c>
      <c r="B17" s="367" t="s">
        <v>352</v>
      </c>
      <c r="C17" s="367"/>
      <c r="D17" s="367"/>
      <c r="E17" s="367"/>
      <c r="F17" s="367"/>
      <c r="G17" s="367"/>
      <c r="H17" s="367"/>
      <c r="I17" s="281"/>
      <c r="J17" s="281"/>
      <c r="L17" s="174"/>
      <c r="M17" s="274"/>
    </row>
    <row r="18" spans="1:13" ht="30" customHeight="1" x14ac:dyDescent="0.2">
      <c r="A18" s="319" t="s">
        <v>269</v>
      </c>
      <c r="B18" s="367" t="s">
        <v>353</v>
      </c>
      <c r="C18" s="367"/>
      <c r="D18" s="367"/>
      <c r="E18" s="367"/>
      <c r="F18" s="367"/>
      <c r="G18" s="367"/>
      <c r="H18" s="367"/>
      <c r="I18" s="282"/>
      <c r="J18" s="282"/>
      <c r="L18" s="174"/>
      <c r="M18" s="274"/>
    </row>
    <row r="19" spans="1:13" ht="30" customHeight="1" x14ac:dyDescent="0.2">
      <c r="A19" s="319" t="s">
        <v>271</v>
      </c>
      <c r="B19" s="374" t="s">
        <v>329</v>
      </c>
      <c r="C19" s="374"/>
      <c r="D19" s="374"/>
      <c r="E19" s="374"/>
      <c r="F19" s="374"/>
      <c r="G19" s="374"/>
      <c r="H19" s="374"/>
      <c r="I19" s="283"/>
      <c r="J19" s="283"/>
      <c r="L19" s="174"/>
      <c r="M19" s="274"/>
    </row>
    <row r="20" spans="1:13" ht="30" customHeight="1" x14ac:dyDescent="0.2">
      <c r="A20" s="361" t="s">
        <v>274</v>
      </c>
      <c r="B20" s="375" t="s">
        <v>275</v>
      </c>
      <c r="C20" s="375"/>
      <c r="D20" s="375"/>
      <c r="E20" s="376" t="s">
        <v>276</v>
      </c>
      <c r="F20" s="376"/>
      <c r="G20" s="376"/>
      <c r="H20" s="376"/>
      <c r="I20" s="284"/>
      <c r="J20" s="284"/>
      <c r="L20" s="174"/>
      <c r="M20" s="274"/>
    </row>
    <row r="21" spans="1:13" ht="30" customHeight="1" x14ac:dyDescent="0.2">
      <c r="A21" s="361"/>
      <c r="B21" s="367" t="s">
        <v>330</v>
      </c>
      <c r="C21" s="377"/>
      <c r="D21" s="377"/>
      <c r="E21" s="367" t="s">
        <v>355</v>
      </c>
      <c r="F21" s="377"/>
      <c r="G21" s="377"/>
      <c r="H21" s="377"/>
      <c r="I21" s="282"/>
      <c r="J21" s="282"/>
      <c r="L21" s="174"/>
      <c r="M21" s="274"/>
    </row>
    <row r="22" spans="1:13" ht="30" customHeight="1" x14ac:dyDescent="0.2">
      <c r="A22" s="319" t="s">
        <v>278</v>
      </c>
      <c r="B22" s="369" t="s">
        <v>329</v>
      </c>
      <c r="C22" s="369"/>
      <c r="D22" s="369"/>
      <c r="E22" s="369" t="s">
        <v>329</v>
      </c>
      <c r="F22" s="369"/>
      <c r="G22" s="369"/>
      <c r="H22" s="369"/>
      <c r="I22" s="277"/>
      <c r="J22" s="277"/>
      <c r="L22" s="174"/>
      <c r="M22" s="274"/>
    </row>
    <row r="23" spans="1:13" ht="30" customHeight="1" x14ac:dyDescent="0.2">
      <c r="A23" s="319" t="s">
        <v>280</v>
      </c>
      <c r="B23" s="367" t="s">
        <v>354</v>
      </c>
      <c r="C23" s="367"/>
      <c r="D23" s="367"/>
      <c r="E23" s="367" t="s">
        <v>356</v>
      </c>
      <c r="F23" s="367"/>
      <c r="G23" s="367"/>
      <c r="H23" s="367"/>
      <c r="I23" s="281"/>
      <c r="J23" s="281"/>
      <c r="L23" s="175"/>
      <c r="M23" s="274"/>
    </row>
    <row r="24" spans="1:13" ht="30" customHeight="1" x14ac:dyDescent="0.2">
      <c r="A24" s="319" t="s">
        <v>282</v>
      </c>
      <c r="B24" s="366">
        <v>43466</v>
      </c>
      <c r="C24" s="367"/>
      <c r="D24" s="367"/>
      <c r="E24" s="276" t="s">
        <v>283</v>
      </c>
      <c r="F24" s="368">
        <v>1</v>
      </c>
      <c r="G24" s="368"/>
      <c r="H24" s="368"/>
      <c r="I24" s="285"/>
      <c r="J24" s="285"/>
      <c r="L24" s="175"/>
    </row>
    <row r="25" spans="1:13" ht="30" customHeight="1" x14ac:dyDescent="0.2">
      <c r="A25" s="319" t="s">
        <v>284</v>
      </c>
      <c r="B25" s="366">
        <v>43830</v>
      </c>
      <c r="C25" s="367"/>
      <c r="D25" s="367"/>
      <c r="E25" s="276" t="s">
        <v>285</v>
      </c>
      <c r="F25" s="368">
        <v>1</v>
      </c>
      <c r="G25" s="368"/>
      <c r="H25" s="368"/>
      <c r="I25" s="286"/>
      <c r="J25" s="286"/>
      <c r="L25" s="175"/>
    </row>
    <row r="26" spans="1:13" ht="30" customHeight="1" x14ac:dyDescent="0.2">
      <c r="A26" s="319" t="s">
        <v>286</v>
      </c>
      <c r="B26" s="369" t="s">
        <v>265</v>
      </c>
      <c r="C26" s="369"/>
      <c r="D26" s="369"/>
      <c r="E26" s="287" t="s">
        <v>287</v>
      </c>
      <c r="F26" s="370" t="s">
        <v>163</v>
      </c>
      <c r="G26" s="370"/>
      <c r="H26" s="370"/>
      <c r="I26" s="284"/>
      <c r="J26" s="284"/>
      <c r="L26" s="175"/>
    </row>
    <row r="27" spans="1:13" ht="30" customHeight="1" x14ac:dyDescent="0.2">
      <c r="A27" s="365" t="s">
        <v>288</v>
      </c>
      <c r="B27" s="365"/>
      <c r="C27" s="365"/>
      <c r="D27" s="365"/>
      <c r="E27" s="365"/>
      <c r="F27" s="365"/>
      <c r="G27" s="365"/>
      <c r="H27" s="365"/>
      <c r="I27" s="273"/>
      <c r="J27" s="273"/>
      <c r="L27" s="175"/>
    </row>
    <row r="28" spans="1:13" ht="30" customHeight="1" x14ac:dyDescent="0.2">
      <c r="A28" s="320" t="s">
        <v>289</v>
      </c>
      <c r="B28" s="320" t="s">
        <v>290</v>
      </c>
      <c r="C28" s="320" t="s">
        <v>291</v>
      </c>
      <c r="D28" s="320" t="s">
        <v>292</v>
      </c>
      <c r="E28" s="320" t="s">
        <v>293</v>
      </c>
      <c r="F28" s="288" t="s">
        <v>294</v>
      </c>
      <c r="G28" s="288" t="s">
        <v>295</v>
      </c>
      <c r="H28" s="320" t="s">
        <v>296</v>
      </c>
      <c r="I28" s="282"/>
      <c r="J28" s="282"/>
      <c r="L28" s="175"/>
    </row>
    <row r="29" spans="1:13" ht="20.100000000000001" customHeight="1" x14ac:dyDescent="0.2">
      <c r="A29" s="322" t="s">
        <v>297</v>
      </c>
      <c r="B29" s="303">
        <v>0</v>
      </c>
      <c r="C29" s="289">
        <f>+B29</f>
        <v>0</v>
      </c>
      <c r="D29" s="177">
        <v>0</v>
      </c>
      <c r="E29" s="290">
        <f>+D29</f>
        <v>0</v>
      </c>
      <c r="F29" s="291">
        <f>IFERROR(+B29/D29,B29)</f>
        <v>0</v>
      </c>
      <c r="G29" s="292">
        <f>IFERROR(C29/E29,)</f>
        <v>0</v>
      </c>
      <c r="H29" s="293">
        <f>+C29/$F$25</f>
        <v>0</v>
      </c>
      <c r="I29" s="294"/>
      <c r="J29" s="294"/>
      <c r="L29" s="175"/>
    </row>
    <row r="30" spans="1:13" ht="20.100000000000001" customHeight="1" x14ac:dyDescent="0.2">
      <c r="A30" s="322" t="s">
        <v>298</v>
      </c>
      <c r="B30" s="303">
        <v>0</v>
      </c>
      <c r="C30" s="289">
        <f>+C29+B30</f>
        <v>0</v>
      </c>
      <c r="D30" s="177">
        <v>0</v>
      </c>
      <c r="E30" s="290">
        <f>+D30+E29</f>
        <v>0</v>
      </c>
      <c r="F30" s="291">
        <f t="shared" ref="F30:F40" si="0">IFERROR(+B30/D30,B30)</f>
        <v>0</v>
      </c>
      <c r="G30" s="292">
        <f t="shared" ref="G30:G40" si="1">IFERROR(C30/E30,)</f>
        <v>0</v>
      </c>
      <c r="H30" s="293">
        <f t="shared" ref="H30:H40" si="2">+C30/$F$25</f>
        <v>0</v>
      </c>
      <c r="I30" s="294"/>
      <c r="J30" s="294"/>
      <c r="L30" s="175"/>
    </row>
    <row r="31" spans="1:13" ht="20.100000000000001" customHeight="1" x14ac:dyDescent="0.2">
      <c r="A31" s="322" t="s">
        <v>299</v>
      </c>
      <c r="B31" s="303">
        <v>0</v>
      </c>
      <c r="C31" s="289">
        <f t="shared" ref="C31:C40" si="3">+C30+B31</f>
        <v>0</v>
      </c>
      <c r="D31" s="177">
        <v>0</v>
      </c>
      <c r="E31" s="290">
        <f t="shared" ref="E31:E40" si="4">+D31+E30</f>
        <v>0</v>
      </c>
      <c r="F31" s="291">
        <f t="shared" si="0"/>
        <v>0</v>
      </c>
      <c r="G31" s="292">
        <f t="shared" si="1"/>
        <v>0</v>
      </c>
      <c r="H31" s="293">
        <f t="shared" si="2"/>
        <v>0</v>
      </c>
      <c r="I31" s="294"/>
      <c r="J31" s="294"/>
      <c r="L31" s="175"/>
    </row>
    <row r="32" spans="1:13" ht="20.100000000000001" customHeight="1" x14ac:dyDescent="0.2">
      <c r="A32" s="322" t="s">
        <v>300</v>
      </c>
      <c r="B32" s="303">
        <v>0</v>
      </c>
      <c r="C32" s="289">
        <f t="shared" si="3"/>
        <v>0</v>
      </c>
      <c r="D32" s="177">
        <v>0</v>
      </c>
      <c r="E32" s="290">
        <f t="shared" si="4"/>
        <v>0</v>
      </c>
      <c r="F32" s="291">
        <f t="shared" si="0"/>
        <v>0</v>
      </c>
      <c r="G32" s="292">
        <f t="shared" si="1"/>
        <v>0</v>
      </c>
      <c r="H32" s="293">
        <f t="shared" si="2"/>
        <v>0</v>
      </c>
      <c r="I32" s="294"/>
      <c r="J32" s="294"/>
    </row>
    <row r="33" spans="1:10" ht="20.100000000000001" customHeight="1" x14ac:dyDescent="0.2">
      <c r="A33" s="322" t="s">
        <v>301</v>
      </c>
      <c r="B33" s="303">
        <v>0</v>
      </c>
      <c r="C33" s="289">
        <f t="shared" si="3"/>
        <v>0</v>
      </c>
      <c r="D33" s="177">
        <v>0</v>
      </c>
      <c r="E33" s="290">
        <f>+D33+E32</f>
        <v>0</v>
      </c>
      <c r="F33" s="291">
        <f t="shared" si="0"/>
        <v>0</v>
      </c>
      <c r="G33" s="292">
        <f t="shared" si="1"/>
        <v>0</v>
      </c>
      <c r="H33" s="293">
        <f t="shared" si="2"/>
        <v>0</v>
      </c>
      <c r="I33" s="294"/>
      <c r="J33" s="294"/>
    </row>
    <row r="34" spans="1:10" ht="20.100000000000001" customHeight="1" x14ac:dyDescent="0.2">
      <c r="A34" s="322" t="s">
        <v>302</v>
      </c>
      <c r="B34" s="303">
        <v>0.3</v>
      </c>
      <c r="C34" s="289">
        <f t="shared" si="3"/>
        <v>0.3</v>
      </c>
      <c r="D34" s="177">
        <v>0.3</v>
      </c>
      <c r="E34" s="290">
        <f>+D34+E33</f>
        <v>0.3</v>
      </c>
      <c r="F34" s="291">
        <f t="shared" si="0"/>
        <v>1</v>
      </c>
      <c r="G34" s="292">
        <f t="shared" si="1"/>
        <v>1</v>
      </c>
      <c r="H34" s="293">
        <f t="shared" si="2"/>
        <v>0.3</v>
      </c>
      <c r="I34" s="294"/>
      <c r="J34" s="294"/>
    </row>
    <row r="35" spans="1:10" ht="20.100000000000001" customHeight="1" x14ac:dyDescent="0.2">
      <c r="A35" s="322" t="s">
        <v>303</v>
      </c>
      <c r="B35" s="303">
        <v>0</v>
      </c>
      <c r="C35" s="289">
        <f t="shared" si="3"/>
        <v>0.3</v>
      </c>
      <c r="D35" s="177">
        <v>0</v>
      </c>
      <c r="E35" s="290">
        <f>+D35+E34</f>
        <v>0.3</v>
      </c>
      <c r="F35" s="291">
        <f t="shared" si="0"/>
        <v>0</v>
      </c>
      <c r="G35" s="292">
        <f t="shared" si="1"/>
        <v>1</v>
      </c>
      <c r="H35" s="293">
        <f>+C35/$F$25</f>
        <v>0.3</v>
      </c>
      <c r="I35" s="294"/>
      <c r="J35" s="294"/>
    </row>
    <row r="36" spans="1:10" ht="20.100000000000001" customHeight="1" x14ac:dyDescent="0.2">
      <c r="A36" s="322" t="s">
        <v>304</v>
      </c>
      <c r="B36" s="303">
        <v>0</v>
      </c>
      <c r="C36" s="289">
        <f t="shared" si="3"/>
        <v>0.3</v>
      </c>
      <c r="D36" s="177">
        <v>0</v>
      </c>
      <c r="E36" s="290">
        <f t="shared" si="4"/>
        <v>0.3</v>
      </c>
      <c r="F36" s="291">
        <f t="shared" si="0"/>
        <v>0</v>
      </c>
      <c r="G36" s="292">
        <f t="shared" si="1"/>
        <v>1</v>
      </c>
      <c r="H36" s="293">
        <f t="shared" si="2"/>
        <v>0.3</v>
      </c>
      <c r="I36" s="294"/>
      <c r="J36" s="294"/>
    </row>
    <row r="37" spans="1:10" ht="20.100000000000001" customHeight="1" x14ac:dyDescent="0.2">
      <c r="A37" s="322" t="s">
        <v>305</v>
      </c>
      <c r="B37" s="303">
        <v>0</v>
      </c>
      <c r="C37" s="289">
        <f t="shared" si="3"/>
        <v>0.3</v>
      </c>
      <c r="D37" s="177">
        <v>0</v>
      </c>
      <c r="E37" s="290">
        <f t="shared" si="4"/>
        <v>0.3</v>
      </c>
      <c r="F37" s="291">
        <f t="shared" si="0"/>
        <v>0</v>
      </c>
      <c r="G37" s="292">
        <f t="shared" si="1"/>
        <v>1</v>
      </c>
      <c r="H37" s="293">
        <f t="shared" si="2"/>
        <v>0.3</v>
      </c>
      <c r="I37" s="294"/>
      <c r="J37" s="294"/>
    </row>
    <row r="38" spans="1:10" ht="20.100000000000001" customHeight="1" x14ac:dyDescent="0.2">
      <c r="A38" s="322" t="s">
        <v>306</v>
      </c>
      <c r="B38" s="303">
        <v>0.1</v>
      </c>
      <c r="C38" s="289">
        <f t="shared" si="3"/>
        <v>0.4</v>
      </c>
      <c r="D38" s="177">
        <v>0.1</v>
      </c>
      <c r="E38" s="290">
        <f t="shared" si="4"/>
        <v>0.4</v>
      </c>
      <c r="F38" s="291">
        <f t="shared" si="0"/>
        <v>1</v>
      </c>
      <c r="G38" s="292">
        <f t="shared" si="1"/>
        <v>1</v>
      </c>
      <c r="H38" s="293">
        <f t="shared" si="2"/>
        <v>0.4</v>
      </c>
      <c r="I38" s="294"/>
      <c r="J38" s="294"/>
    </row>
    <row r="39" spans="1:10" ht="20.100000000000001" customHeight="1" x14ac:dyDescent="0.2">
      <c r="A39" s="322" t="s">
        <v>307</v>
      </c>
      <c r="B39" s="303">
        <v>0</v>
      </c>
      <c r="C39" s="289">
        <f t="shared" si="3"/>
        <v>0.4</v>
      </c>
      <c r="D39" s="177">
        <v>0</v>
      </c>
      <c r="E39" s="290">
        <f t="shared" si="4"/>
        <v>0.4</v>
      </c>
      <c r="F39" s="291">
        <f t="shared" si="0"/>
        <v>0</v>
      </c>
      <c r="G39" s="292">
        <f t="shared" si="1"/>
        <v>1</v>
      </c>
      <c r="H39" s="293">
        <f t="shared" si="2"/>
        <v>0.4</v>
      </c>
      <c r="I39" s="294"/>
      <c r="J39" s="294"/>
    </row>
    <row r="40" spans="1:10" ht="20.100000000000001" customHeight="1" x14ac:dyDescent="0.2">
      <c r="A40" s="322" t="s">
        <v>308</v>
      </c>
      <c r="B40" s="303">
        <v>0.6</v>
      </c>
      <c r="C40" s="289">
        <f t="shared" si="3"/>
        <v>1</v>
      </c>
      <c r="D40" s="177">
        <v>0.6</v>
      </c>
      <c r="E40" s="290">
        <f t="shared" si="4"/>
        <v>1</v>
      </c>
      <c r="F40" s="291">
        <f t="shared" si="0"/>
        <v>1</v>
      </c>
      <c r="G40" s="292">
        <f t="shared" si="1"/>
        <v>1</v>
      </c>
      <c r="H40" s="293">
        <f t="shared" si="2"/>
        <v>1</v>
      </c>
      <c r="I40" s="294"/>
      <c r="J40" s="294"/>
    </row>
    <row r="41" spans="1:10" ht="97.5" customHeight="1" x14ac:dyDescent="0.2">
      <c r="A41" s="318" t="s">
        <v>309</v>
      </c>
      <c r="B41" s="371" t="s">
        <v>471</v>
      </c>
      <c r="C41" s="371"/>
      <c r="D41" s="371"/>
      <c r="E41" s="371"/>
      <c r="F41" s="371"/>
      <c r="G41" s="371"/>
      <c r="H41" s="371"/>
      <c r="I41" s="295"/>
      <c r="J41" s="295"/>
    </row>
    <row r="42" spans="1:10" ht="30" customHeight="1" x14ac:dyDescent="0.2">
      <c r="A42" s="365" t="s">
        <v>310</v>
      </c>
      <c r="B42" s="365"/>
      <c r="C42" s="365"/>
      <c r="D42" s="365"/>
      <c r="E42" s="365"/>
      <c r="F42" s="365"/>
      <c r="G42" s="365"/>
      <c r="H42" s="365"/>
      <c r="I42" s="273"/>
      <c r="J42" s="273"/>
    </row>
    <row r="43" spans="1:10" ht="45" customHeight="1" x14ac:dyDescent="0.2">
      <c r="A43" s="372"/>
      <c r="B43" s="372"/>
      <c r="C43" s="372"/>
      <c r="D43" s="372"/>
      <c r="E43" s="372"/>
      <c r="F43" s="372"/>
      <c r="G43" s="372"/>
      <c r="H43" s="372"/>
      <c r="I43" s="273"/>
      <c r="J43" s="273"/>
    </row>
    <row r="44" spans="1:10" ht="45" customHeight="1" x14ac:dyDescent="0.2">
      <c r="A44" s="372"/>
      <c r="B44" s="372"/>
      <c r="C44" s="372"/>
      <c r="D44" s="372"/>
      <c r="E44" s="372"/>
      <c r="F44" s="372"/>
      <c r="G44" s="372"/>
      <c r="H44" s="372"/>
      <c r="I44" s="295"/>
      <c r="J44" s="295"/>
    </row>
    <row r="45" spans="1:10" ht="45" customHeight="1" x14ac:dyDescent="0.2">
      <c r="A45" s="372"/>
      <c r="B45" s="372"/>
      <c r="C45" s="372"/>
      <c r="D45" s="372"/>
      <c r="E45" s="372"/>
      <c r="F45" s="372"/>
      <c r="G45" s="372"/>
      <c r="H45" s="372"/>
      <c r="I45" s="295"/>
      <c r="J45" s="295"/>
    </row>
    <row r="46" spans="1:10" ht="45" customHeight="1" x14ac:dyDescent="0.2">
      <c r="A46" s="372"/>
      <c r="B46" s="372"/>
      <c r="C46" s="372"/>
      <c r="D46" s="372"/>
      <c r="E46" s="372"/>
      <c r="F46" s="372"/>
      <c r="G46" s="372"/>
      <c r="H46" s="372"/>
      <c r="I46" s="295"/>
      <c r="J46" s="295"/>
    </row>
    <row r="47" spans="1:10" ht="45" customHeight="1" x14ac:dyDescent="0.2">
      <c r="A47" s="372"/>
      <c r="B47" s="372"/>
      <c r="C47" s="372"/>
      <c r="D47" s="372"/>
      <c r="E47" s="372"/>
      <c r="F47" s="372"/>
      <c r="G47" s="372"/>
      <c r="H47" s="372"/>
      <c r="I47" s="173"/>
      <c r="J47" s="173"/>
    </row>
    <row r="48" spans="1:10" ht="42.75" customHeight="1" x14ac:dyDescent="0.2">
      <c r="A48" s="319" t="s">
        <v>311</v>
      </c>
      <c r="B48" s="371" t="s">
        <v>466</v>
      </c>
      <c r="C48" s="371"/>
      <c r="D48" s="371"/>
      <c r="E48" s="371"/>
      <c r="F48" s="371"/>
      <c r="G48" s="371"/>
      <c r="H48" s="371"/>
      <c r="I48" s="296"/>
      <c r="J48" s="296"/>
    </row>
    <row r="49" spans="1:10" ht="30" customHeight="1" x14ac:dyDescent="0.2">
      <c r="A49" s="319" t="s">
        <v>312</v>
      </c>
      <c r="B49" s="371" t="s">
        <v>447</v>
      </c>
      <c r="C49" s="371"/>
      <c r="D49" s="371"/>
      <c r="E49" s="371"/>
      <c r="F49" s="371"/>
      <c r="G49" s="371"/>
      <c r="H49" s="371"/>
      <c r="I49" s="296"/>
      <c r="J49" s="296"/>
    </row>
    <row r="50" spans="1:10" ht="30" customHeight="1" x14ac:dyDescent="0.2">
      <c r="A50" s="318" t="s">
        <v>313</v>
      </c>
      <c r="B50" s="373" t="s">
        <v>464</v>
      </c>
      <c r="C50" s="373"/>
      <c r="D50" s="373"/>
      <c r="E50" s="373"/>
      <c r="F50" s="373"/>
      <c r="G50" s="373"/>
      <c r="H50" s="373"/>
      <c r="I50" s="296"/>
      <c r="J50" s="296"/>
    </row>
    <row r="51" spans="1:10" ht="30" customHeight="1" x14ac:dyDescent="0.2">
      <c r="A51" s="365" t="s">
        <v>314</v>
      </c>
      <c r="B51" s="365"/>
      <c r="C51" s="365"/>
      <c r="D51" s="365"/>
      <c r="E51" s="365"/>
      <c r="F51" s="365"/>
      <c r="G51" s="365"/>
      <c r="H51" s="365"/>
      <c r="I51" s="296"/>
      <c r="J51" s="296"/>
    </row>
    <row r="52" spans="1:10" ht="30" customHeight="1" x14ac:dyDescent="0.2">
      <c r="A52" s="359" t="s">
        <v>315</v>
      </c>
      <c r="B52" s="320" t="s">
        <v>316</v>
      </c>
      <c r="C52" s="362" t="s">
        <v>317</v>
      </c>
      <c r="D52" s="362"/>
      <c r="E52" s="362"/>
      <c r="F52" s="362" t="s">
        <v>318</v>
      </c>
      <c r="G52" s="362"/>
      <c r="H52" s="362"/>
      <c r="I52" s="297"/>
      <c r="J52" s="297"/>
    </row>
    <row r="53" spans="1:10" ht="30" customHeight="1" x14ac:dyDescent="0.2">
      <c r="A53" s="359"/>
      <c r="B53" s="176"/>
      <c r="C53" s="358"/>
      <c r="D53" s="358"/>
      <c r="E53" s="358"/>
      <c r="F53" s="363"/>
      <c r="G53" s="363"/>
      <c r="H53" s="363"/>
      <c r="I53" s="297"/>
      <c r="J53" s="297"/>
    </row>
    <row r="54" spans="1:10" ht="30" customHeight="1" x14ac:dyDescent="0.2">
      <c r="A54" s="318" t="s">
        <v>319</v>
      </c>
      <c r="B54" s="360" t="s">
        <v>368</v>
      </c>
      <c r="C54" s="360"/>
      <c r="D54" s="364" t="s">
        <v>320</v>
      </c>
      <c r="E54" s="364"/>
      <c r="F54" s="360" t="s">
        <v>465</v>
      </c>
      <c r="G54" s="360"/>
      <c r="H54" s="360"/>
      <c r="I54" s="298"/>
      <c r="J54" s="298"/>
    </row>
    <row r="55" spans="1:10" ht="30" customHeight="1" x14ac:dyDescent="0.2">
      <c r="A55" s="318" t="s">
        <v>321</v>
      </c>
      <c r="B55" s="358" t="s">
        <v>357</v>
      </c>
      <c r="C55" s="358"/>
      <c r="D55" s="359" t="s">
        <v>322</v>
      </c>
      <c r="E55" s="359"/>
      <c r="F55" s="360" t="s">
        <v>369</v>
      </c>
      <c r="G55" s="360"/>
      <c r="H55" s="360"/>
      <c r="I55" s="298"/>
      <c r="J55" s="298"/>
    </row>
    <row r="56" spans="1:10" ht="30" customHeight="1" x14ac:dyDescent="0.2">
      <c r="A56" s="318" t="s">
        <v>323</v>
      </c>
      <c r="B56" s="358"/>
      <c r="C56" s="358"/>
      <c r="D56" s="361" t="s">
        <v>324</v>
      </c>
      <c r="E56" s="361"/>
      <c r="F56" s="358"/>
      <c r="G56" s="358"/>
      <c r="H56" s="358"/>
      <c r="I56" s="299"/>
      <c r="J56" s="299"/>
    </row>
    <row r="57" spans="1:10" ht="30" customHeight="1" x14ac:dyDescent="0.2">
      <c r="A57" s="318" t="s">
        <v>325</v>
      </c>
      <c r="B57" s="358"/>
      <c r="C57" s="358"/>
      <c r="D57" s="361"/>
      <c r="E57" s="361"/>
      <c r="F57" s="358"/>
      <c r="G57" s="358"/>
      <c r="H57" s="358"/>
      <c r="I57" s="299"/>
      <c r="J57" s="299"/>
    </row>
  </sheetData>
  <mergeCells count="65">
    <mergeCell ref="A1:A4"/>
    <mergeCell ref="B1:H1"/>
    <mergeCell ref="B2:H2"/>
    <mergeCell ref="B3:H3"/>
    <mergeCell ref="B4:E4"/>
    <mergeCell ref="F4:H4"/>
    <mergeCell ref="A6:H6"/>
    <mergeCell ref="A7:H7"/>
    <mergeCell ref="C8:D8"/>
    <mergeCell ref="E8:H8"/>
    <mergeCell ref="C9:D9"/>
    <mergeCell ref="E9:F9"/>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22:D22"/>
    <mergeCell ref="E22:H22"/>
    <mergeCell ref="B23:D23"/>
    <mergeCell ref="E23:H23"/>
    <mergeCell ref="B24:D24"/>
    <mergeCell ref="F24:H24"/>
    <mergeCell ref="A51:H51"/>
    <mergeCell ref="B25:D25"/>
    <mergeCell ref="F25:H25"/>
    <mergeCell ref="B26:D26"/>
    <mergeCell ref="F26:H26"/>
    <mergeCell ref="A27:H27"/>
    <mergeCell ref="B41:H41"/>
    <mergeCell ref="A42:H42"/>
    <mergeCell ref="A43:H47"/>
    <mergeCell ref="B48:H48"/>
    <mergeCell ref="B49:H49"/>
    <mergeCell ref="B50:H50"/>
    <mergeCell ref="A5:H5"/>
    <mergeCell ref="B55:C55"/>
    <mergeCell ref="D55:E55"/>
    <mergeCell ref="F55:H55"/>
    <mergeCell ref="B56:C56"/>
    <mergeCell ref="D56:E57"/>
    <mergeCell ref="F56:H57"/>
    <mergeCell ref="B57:C57"/>
    <mergeCell ref="A52:A53"/>
    <mergeCell ref="C52:E52"/>
    <mergeCell ref="F52:H52"/>
    <mergeCell ref="C53:E53"/>
    <mergeCell ref="F53:H53"/>
    <mergeCell ref="B54:C54"/>
    <mergeCell ref="D54:E54"/>
    <mergeCell ref="F54:H54"/>
  </mergeCells>
  <dataValidations count="8">
    <dataValidation type="list" allowBlank="1" showInputMessage="1" showErrorMessage="1" sqref="B26:D26">
      <formula1>$L$14:$L$17</formula1>
    </dataValidation>
    <dataValidation type="list" allowBlank="1" showInputMessage="1" showErrorMessage="1" sqref="B11:E11">
      <formula1>$L$8:$L$11</formula1>
    </dataValidation>
    <dataValidation type="list" allowBlank="1" showInputMessage="1" showErrorMessage="1" sqref="J14">
      <formula1>N19:N21</formula1>
    </dataValidation>
    <dataValidation type="list" allowBlank="1" showInputMessage="1" showErrorMessage="1" sqref="G14:I14">
      <formula1>L19:L21</formula1>
    </dataValidation>
    <dataValidation type="list" allowBlank="1" showInputMessage="1" showErrorMessage="1" sqref="I12:J12">
      <formula1>$L$23:$L$30</formula1>
    </dataValidation>
    <dataValidation type="list" allowBlank="1" showInputMessage="1" showErrorMessage="1" sqref="B12:H12">
      <formula1>$M$16:$M$23</formula1>
    </dataValidation>
    <dataValidation type="list" allowBlank="1" showInputMessage="1" showErrorMessage="1" sqref="G15:H15">
      <formula1>$M$7:$M$10</formula1>
    </dataValidation>
    <dataValidation type="list" allowBlank="1" showInputMessage="1" showErrorMessage="1" sqref="B9 H9">
      <formula1>$M$13:$M$14</formula1>
    </dataValidation>
  </dataValidations>
  <pageMargins left="0.70866141732283472" right="0.70866141732283472" top="0.74803149606299213" bottom="0.74803149606299213" header="0.31496062992125984" footer="0.31496062992125984"/>
  <pageSetup scale="52" orientation="portrait" r:id="rId1"/>
  <rowBreaks count="1" manualBreakCount="1">
    <brk id="41"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44"/>
  <sheetViews>
    <sheetView zoomScale="55" zoomScaleNormal="55" workbookViewId="0">
      <selection sqref="A1:B4"/>
    </sheetView>
  </sheetViews>
  <sheetFormatPr baseColWidth="10" defaultColWidth="0" defaultRowHeight="15" zeroHeight="1" x14ac:dyDescent="0.25"/>
  <cols>
    <col min="1" max="1" width="8.28515625" style="178" customWidth="1"/>
    <col min="2" max="2" width="34.5703125" customWidth="1"/>
    <col min="3" max="3" width="20.7109375" customWidth="1"/>
    <col min="4" max="4" width="8.28515625" customWidth="1"/>
    <col min="5" max="5" width="47" customWidth="1"/>
    <col min="6" max="9" width="20.7109375" customWidth="1"/>
    <col min="10" max="10" width="80.7109375" customWidth="1"/>
    <col min="11" max="106" width="0" hidden="1" customWidth="1"/>
    <col min="107" max="107" width="11.42578125" hidden="1" customWidth="1"/>
    <col min="108" max="196" width="0" hidden="1" customWidth="1"/>
    <col min="197" max="197" width="1.42578125" hidden="1" customWidth="1"/>
  </cols>
  <sheetData>
    <row r="1" spans="1:10" s="267" customFormat="1" ht="30" customHeight="1" x14ac:dyDescent="0.25">
      <c r="A1" s="414"/>
      <c r="B1" s="414"/>
      <c r="C1" s="411" t="s">
        <v>421</v>
      </c>
      <c r="D1" s="411"/>
      <c r="E1" s="411"/>
      <c r="F1" s="411"/>
      <c r="G1" s="411"/>
      <c r="H1" s="411"/>
      <c r="I1" s="411"/>
      <c r="J1" s="411"/>
    </row>
    <row r="2" spans="1:10" s="267" customFormat="1" ht="30" customHeight="1" x14ac:dyDescent="0.25">
      <c r="A2" s="414"/>
      <c r="B2" s="414"/>
      <c r="C2" s="411" t="s">
        <v>145</v>
      </c>
      <c r="D2" s="411"/>
      <c r="E2" s="411"/>
      <c r="F2" s="411"/>
      <c r="G2" s="411"/>
      <c r="H2" s="411"/>
      <c r="I2" s="411"/>
      <c r="J2" s="411"/>
    </row>
    <row r="3" spans="1:10" s="267" customFormat="1" ht="30" customHeight="1" x14ac:dyDescent="0.25">
      <c r="A3" s="414"/>
      <c r="B3" s="414"/>
      <c r="C3" s="411" t="s">
        <v>381</v>
      </c>
      <c r="D3" s="411"/>
      <c r="E3" s="411"/>
      <c r="F3" s="411"/>
      <c r="G3" s="411"/>
      <c r="H3" s="411"/>
      <c r="I3" s="411"/>
      <c r="J3" s="411"/>
    </row>
    <row r="4" spans="1:10" s="267" customFormat="1" ht="30" customHeight="1" x14ac:dyDescent="0.25">
      <c r="A4" s="414"/>
      <c r="B4" s="414"/>
      <c r="C4" s="411" t="s">
        <v>425</v>
      </c>
      <c r="D4" s="411"/>
      <c r="E4" s="411"/>
      <c r="F4" s="411"/>
      <c r="G4" s="413" t="s">
        <v>424</v>
      </c>
      <c r="H4" s="413"/>
      <c r="I4" s="413"/>
      <c r="J4" s="413"/>
    </row>
    <row r="5" spans="1:10" s="232" customFormat="1" ht="30" customHeight="1" x14ac:dyDescent="0.25">
      <c r="A5" s="246"/>
      <c r="B5" s="233"/>
      <c r="C5" s="233"/>
      <c r="D5" s="233"/>
      <c r="E5" s="233"/>
      <c r="F5" s="233"/>
      <c r="G5" s="233"/>
      <c r="H5" s="233"/>
      <c r="I5" s="234"/>
    </row>
    <row r="6" spans="1:10" s="232" customFormat="1" ht="45" customHeight="1" x14ac:dyDescent="0.25">
      <c r="A6" s="231"/>
      <c r="B6" s="235" t="s">
        <v>382</v>
      </c>
      <c r="C6" s="412" t="s">
        <v>346</v>
      </c>
      <c r="D6" s="412"/>
      <c r="E6" s="412"/>
      <c r="G6" s="310"/>
      <c r="I6" s="234"/>
    </row>
    <row r="7" spans="1:10" s="314" customFormat="1" ht="42" customHeight="1" x14ac:dyDescent="0.25">
      <c r="A7" s="313"/>
      <c r="B7" s="236" t="s">
        <v>0</v>
      </c>
      <c r="C7" s="412" t="str">
        <f>+'Sección 1. Metas - Magnitud'!C7</f>
        <v>OFICINA ASESORA DE PLANEACIÓN INSTITUCIONAL
OFICINA DE CONTROL INTERNO</v>
      </c>
      <c r="D7" s="412"/>
      <c r="E7" s="412"/>
      <c r="G7" s="315"/>
      <c r="H7" s="316"/>
      <c r="I7" s="317"/>
    </row>
    <row r="8" spans="1:10" s="232" customFormat="1" ht="30" customHeight="1" x14ac:dyDescent="0.25">
      <c r="A8" s="231"/>
      <c r="B8" s="236" t="s">
        <v>335</v>
      </c>
      <c r="C8" s="412" t="s">
        <v>337</v>
      </c>
      <c r="D8" s="412"/>
      <c r="E8" s="412"/>
      <c r="G8" s="310"/>
      <c r="H8" s="311"/>
      <c r="I8" s="234"/>
    </row>
    <row r="9" spans="1:10" s="232" customFormat="1" ht="30" customHeight="1" x14ac:dyDescent="0.25">
      <c r="A9" s="231"/>
      <c r="B9" s="236" t="s">
        <v>202</v>
      </c>
      <c r="C9" s="412" t="s">
        <v>338</v>
      </c>
      <c r="D9" s="412"/>
      <c r="E9" s="412"/>
      <c r="H9" s="311"/>
      <c r="I9" s="234"/>
    </row>
    <row r="10" spans="1:10" s="232" customFormat="1" ht="30" customHeight="1" x14ac:dyDescent="0.25">
      <c r="A10" s="231"/>
      <c r="B10" s="236" t="s">
        <v>383</v>
      </c>
      <c r="C10" s="412" t="s">
        <v>385</v>
      </c>
      <c r="D10" s="412"/>
      <c r="E10" s="412"/>
      <c r="I10" s="234"/>
    </row>
    <row r="11" spans="1:10" s="232" customFormat="1" ht="30" customHeight="1" x14ac:dyDescent="0.25">
      <c r="A11" s="231"/>
    </row>
    <row r="12" spans="1:10" s="244" customFormat="1" ht="30" customHeight="1" x14ac:dyDescent="0.25">
      <c r="A12" s="408" t="s">
        <v>436</v>
      </c>
      <c r="B12" s="409"/>
      <c r="C12" s="409"/>
      <c r="D12" s="409"/>
      <c r="E12" s="409"/>
      <c r="F12" s="409"/>
      <c r="G12" s="410"/>
      <c r="H12" s="406" t="s">
        <v>331</v>
      </c>
      <c r="I12" s="407"/>
      <c r="J12" s="407"/>
    </row>
    <row r="13" spans="1:10" ht="45" x14ac:dyDescent="0.25">
      <c r="A13" s="189" t="s">
        <v>336</v>
      </c>
      <c r="B13" s="189" t="s">
        <v>332</v>
      </c>
      <c r="C13" s="189" t="s">
        <v>371</v>
      </c>
      <c r="D13" s="189" t="s">
        <v>333</v>
      </c>
      <c r="E13" s="189" t="s">
        <v>334</v>
      </c>
      <c r="F13" s="189" t="s">
        <v>372</v>
      </c>
      <c r="G13" s="189" t="s">
        <v>373</v>
      </c>
      <c r="H13" s="190" t="s">
        <v>374</v>
      </c>
      <c r="I13" s="190" t="s">
        <v>375</v>
      </c>
      <c r="J13" s="190" t="s">
        <v>376</v>
      </c>
    </row>
    <row r="14" spans="1:10" ht="73.5" customHeight="1" x14ac:dyDescent="0.25">
      <c r="A14" s="394">
        <v>1</v>
      </c>
      <c r="B14" s="397" t="s">
        <v>359</v>
      </c>
      <c r="C14" s="399">
        <v>0.60000000000000009</v>
      </c>
      <c r="D14" s="180">
        <v>1</v>
      </c>
      <c r="E14" s="187" t="s">
        <v>437</v>
      </c>
      <c r="F14" s="199">
        <v>0.3</v>
      </c>
      <c r="G14" s="188">
        <v>43617</v>
      </c>
      <c r="H14" s="208">
        <v>0.3</v>
      </c>
      <c r="I14" s="198" t="s">
        <v>453</v>
      </c>
      <c r="J14" s="308" t="s">
        <v>454</v>
      </c>
    </row>
    <row r="15" spans="1:10" ht="73.5" customHeight="1" x14ac:dyDescent="0.25">
      <c r="A15" s="395"/>
      <c r="B15" s="398"/>
      <c r="C15" s="400"/>
      <c r="D15" s="180">
        <v>2</v>
      </c>
      <c r="E15" s="187" t="s">
        <v>438</v>
      </c>
      <c r="F15" s="199">
        <v>0.1</v>
      </c>
      <c r="G15" s="188">
        <v>43739</v>
      </c>
      <c r="H15" s="208">
        <v>0.1</v>
      </c>
      <c r="I15" s="188">
        <v>43739</v>
      </c>
      <c r="J15" s="309" t="s">
        <v>460</v>
      </c>
    </row>
    <row r="16" spans="1:10" ht="73.5" customHeight="1" x14ac:dyDescent="0.25">
      <c r="A16" s="396"/>
      <c r="B16" s="398"/>
      <c r="C16" s="401"/>
      <c r="D16" s="180">
        <v>3</v>
      </c>
      <c r="E16" s="187" t="s">
        <v>455</v>
      </c>
      <c r="F16" s="199">
        <v>0.2</v>
      </c>
      <c r="G16" s="188">
        <v>43800</v>
      </c>
      <c r="H16" s="208">
        <v>0.2</v>
      </c>
      <c r="I16" s="188">
        <v>43800</v>
      </c>
      <c r="J16" s="309" t="s">
        <v>461</v>
      </c>
    </row>
    <row r="17" spans="1:10" ht="73.5" customHeight="1" x14ac:dyDescent="0.25">
      <c r="A17" s="394">
        <v>2</v>
      </c>
      <c r="B17" s="397" t="s">
        <v>417</v>
      </c>
      <c r="C17" s="403">
        <v>0.4</v>
      </c>
      <c r="D17" s="180">
        <v>1</v>
      </c>
      <c r="E17" s="187" t="s">
        <v>439</v>
      </c>
      <c r="F17" s="200">
        <v>0.15</v>
      </c>
      <c r="G17" s="188">
        <v>43800</v>
      </c>
      <c r="H17" s="208">
        <v>0.15</v>
      </c>
      <c r="I17" s="198">
        <v>43800</v>
      </c>
      <c r="J17" s="309" t="s">
        <v>462</v>
      </c>
    </row>
    <row r="18" spans="1:10" ht="73.5" customHeight="1" x14ac:dyDescent="0.25">
      <c r="A18" s="395"/>
      <c r="B18" s="398"/>
      <c r="C18" s="404"/>
      <c r="D18" s="180">
        <v>2</v>
      </c>
      <c r="E18" s="187" t="s">
        <v>440</v>
      </c>
      <c r="F18" s="200">
        <v>0.1</v>
      </c>
      <c r="G18" s="188">
        <v>43800</v>
      </c>
      <c r="H18" s="208">
        <v>0.1</v>
      </c>
      <c r="I18" s="198">
        <v>43800</v>
      </c>
      <c r="J18" s="309" t="s">
        <v>459</v>
      </c>
    </row>
    <row r="19" spans="1:10" ht="73.5" customHeight="1" x14ac:dyDescent="0.25">
      <c r="A19" s="396"/>
      <c r="B19" s="402"/>
      <c r="C19" s="405"/>
      <c r="D19" s="180">
        <v>2</v>
      </c>
      <c r="E19" s="187" t="s">
        <v>456</v>
      </c>
      <c r="F19" s="200">
        <v>0.15</v>
      </c>
      <c r="G19" s="188">
        <v>43800</v>
      </c>
      <c r="H19" s="208">
        <v>0.15</v>
      </c>
      <c r="I19" s="188">
        <v>43800</v>
      </c>
      <c r="J19" s="309" t="s">
        <v>463</v>
      </c>
    </row>
    <row r="20" spans="1:10" ht="30" customHeight="1" x14ac:dyDescent="0.25">
      <c r="A20" s="390" t="s">
        <v>377</v>
      </c>
      <c r="B20" s="391"/>
      <c r="C20" s="201">
        <f>SUBTOTAL(9,C14:C19)</f>
        <v>1</v>
      </c>
      <c r="D20" s="392" t="s">
        <v>120</v>
      </c>
      <c r="E20" s="393"/>
      <c r="F20" s="201">
        <f>SUBTOTAL(9,F14:F19)</f>
        <v>1</v>
      </c>
      <c r="G20" s="304"/>
      <c r="H20" s="209">
        <f>SUBTOTAL(9,H14:H19)</f>
        <v>1</v>
      </c>
      <c r="I20" s="192"/>
      <c r="J20" s="192"/>
    </row>
    <row r="21" spans="1:10" hidden="1" x14ac:dyDescent="0.25"/>
    <row r="22" spans="1:10" hidden="1" x14ac:dyDescent="0.25"/>
    <row r="23" spans="1:10" hidden="1" x14ac:dyDescent="0.25"/>
    <row r="24" spans="1:10" hidden="1" x14ac:dyDescent="0.25"/>
    <row r="25" spans="1:10" hidden="1" x14ac:dyDescent="0.25"/>
    <row r="26" spans="1:10" hidden="1" x14ac:dyDescent="0.25"/>
    <row r="27" spans="1:10" hidden="1" x14ac:dyDescent="0.25"/>
    <row r="28" spans="1:10" hidden="1" x14ac:dyDescent="0.25"/>
    <row r="29" spans="1:10" hidden="1" x14ac:dyDescent="0.25"/>
    <row r="30" spans="1:10" hidden="1" x14ac:dyDescent="0.25"/>
    <row r="31" spans="1:10" hidden="1" x14ac:dyDescent="0.25"/>
    <row r="32" spans="1:10"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sheetData>
  <sheetProtection selectLockedCells="1" selectUnlockedCells="1"/>
  <mergeCells count="21">
    <mergeCell ref="H12:J12"/>
    <mergeCell ref="A12:G12"/>
    <mergeCell ref="C2:J2"/>
    <mergeCell ref="C10:E10"/>
    <mergeCell ref="C6:E6"/>
    <mergeCell ref="G4:J4"/>
    <mergeCell ref="A1:B4"/>
    <mergeCell ref="C7:E7"/>
    <mergeCell ref="C8:E8"/>
    <mergeCell ref="C9:E9"/>
    <mergeCell ref="C1:J1"/>
    <mergeCell ref="C3:J3"/>
    <mergeCell ref="C4:F4"/>
    <mergeCell ref="A20:B20"/>
    <mergeCell ref="D20:E20"/>
    <mergeCell ref="A14:A16"/>
    <mergeCell ref="B14:B16"/>
    <mergeCell ref="C14:C16"/>
    <mergeCell ref="A17:A19"/>
    <mergeCell ref="B17:B19"/>
    <mergeCell ref="C17:C1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tabSelected="1" view="pageLayout" zoomScaleNormal="70" workbookViewId="0">
      <selection sqref="A1:A4"/>
    </sheetView>
  </sheetViews>
  <sheetFormatPr baseColWidth="10" defaultColWidth="11.42578125" defaultRowHeight="12.75" x14ac:dyDescent="0.2"/>
  <cols>
    <col min="1" max="1" width="25.7109375" style="300" customWidth="1"/>
    <col min="2" max="5" width="20.7109375" style="271" customWidth="1"/>
    <col min="6" max="6" width="20.7109375" style="301" customWidth="1"/>
    <col min="7" max="8" width="20.7109375" style="271" customWidth="1"/>
    <col min="9" max="10" width="22.42578125" style="302" customWidth="1"/>
    <col min="11" max="20" width="11.42578125" style="269" customWidth="1"/>
    <col min="21" max="23" width="11.42578125" style="270" customWidth="1"/>
    <col min="24" max="16384" width="11.42578125" style="271"/>
  </cols>
  <sheetData>
    <row r="1" spans="1:23" ht="30" customHeight="1" x14ac:dyDescent="0.2">
      <c r="A1" s="388"/>
      <c r="B1" s="324" t="s">
        <v>423</v>
      </c>
      <c r="C1" s="324"/>
      <c r="D1" s="324"/>
      <c r="E1" s="324"/>
      <c r="F1" s="324"/>
      <c r="G1" s="324"/>
      <c r="H1" s="324"/>
      <c r="I1" s="268"/>
      <c r="J1" s="269"/>
      <c r="K1" s="270"/>
      <c r="L1" s="270"/>
      <c r="M1" s="270"/>
      <c r="N1" s="271"/>
      <c r="O1" s="271"/>
      <c r="P1" s="271"/>
      <c r="Q1" s="271"/>
      <c r="R1" s="271"/>
      <c r="S1" s="271"/>
      <c r="T1" s="271"/>
      <c r="U1" s="271"/>
      <c r="V1" s="271"/>
      <c r="W1" s="271"/>
    </row>
    <row r="2" spans="1:23" ht="30" customHeight="1" x14ac:dyDescent="0.2">
      <c r="A2" s="388"/>
      <c r="B2" s="339" t="s">
        <v>145</v>
      </c>
      <c r="C2" s="339"/>
      <c r="D2" s="339"/>
      <c r="E2" s="339"/>
      <c r="F2" s="339"/>
      <c r="G2" s="339"/>
      <c r="H2" s="339"/>
      <c r="I2" s="268"/>
      <c r="J2" s="269"/>
      <c r="K2" s="270"/>
      <c r="L2" s="270"/>
      <c r="M2" s="270"/>
      <c r="N2" s="271"/>
      <c r="O2" s="271"/>
      <c r="P2" s="271"/>
      <c r="Q2" s="271"/>
      <c r="R2" s="271"/>
      <c r="S2" s="271"/>
      <c r="T2" s="271"/>
      <c r="U2" s="271"/>
      <c r="V2" s="271"/>
      <c r="W2" s="271"/>
    </row>
    <row r="3" spans="1:23" ht="30" customHeight="1" x14ac:dyDescent="0.2">
      <c r="A3" s="388"/>
      <c r="B3" s="339" t="s">
        <v>242</v>
      </c>
      <c r="C3" s="339"/>
      <c r="D3" s="339"/>
      <c r="E3" s="339"/>
      <c r="F3" s="339"/>
      <c r="G3" s="339"/>
      <c r="H3" s="339"/>
      <c r="I3" s="268"/>
      <c r="J3" s="269"/>
      <c r="K3" s="270"/>
      <c r="L3" s="270"/>
      <c r="M3" s="270"/>
      <c r="N3" s="271"/>
      <c r="O3" s="271"/>
      <c r="P3" s="271"/>
      <c r="Q3" s="271"/>
      <c r="R3" s="271"/>
      <c r="S3" s="271"/>
      <c r="T3" s="271"/>
      <c r="U3" s="271"/>
      <c r="V3" s="271"/>
      <c r="W3" s="271"/>
    </row>
    <row r="4" spans="1:23" ht="30" customHeight="1" x14ac:dyDescent="0.2">
      <c r="A4" s="388"/>
      <c r="B4" s="339" t="s">
        <v>243</v>
      </c>
      <c r="C4" s="339"/>
      <c r="D4" s="339"/>
      <c r="E4" s="339"/>
      <c r="F4" s="389" t="s">
        <v>424</v>
      </c>
      <c r="G4" s="389"/>
      <c r="H4" s="389"/>
      <c r="I4" s="268"/>
      <c r="J4" s="269"/>
      <c r="K4" s="270"/>
      <c r="L4" s="270"/>
      <c r="M4" s="270"/>
      <c r="N4" s="271"/>
      <c r="O4" s="271"/>
      <c r="P4" s="271"/>
      <c r="Q4" s="271"/>
      <c r="R4" s="271"/>
      <c r="S4" s="271"/>
      <c r="T4" s="271"/>
      <c r="U4" s="271"/>
      <c r="V4" s="271"/>
      <c r="W4" s="271"/>
    </row>
    <row r="5" spans="1:23" ht="30" customHeight="1" x14ac:dyDescent="0.2">
      <c r="A5" s="357" t="s">
        <v>244</v>
      </c>
      <c r="B5" s="357"/>
      <c r="C5" s="357"/>
      <c r="D5" s="357"/>
      <c r="E5" s="357"/>
      <c r="F5" s="357"/>
      <c r="G5" s="357"/>
      <c r="H5" s="357"/>
      <c r="I5" s="173"/>
      <c r="J5" s="269"/>
      <c r="K5" s="270"/>
      <c r="L5" s="270"/>
      <c r="M5" s="270"/>
      <c r="N5" s="271"/>
      <c r="O5" s="271"/>
      <c r="P5" s="271"/>
      <c r="Q5" s="271"/>
      <c r="R5" s="271"/>
      <c r="S5" s="271"/>
      <c r="T5" s="271"/>
      <c r="U5" s="271"/>
      <c r="V5" s="271"/>
      <c r="W5" s="271"/>
    </row>
    <row r="6" spans="1:23" ht="30" customHeight="1" x14ac:dyDescent="0.2">
      <c r="A6" s="386" t="s">
        <v>245</v>
      </c>
      <c r="B6" s="386"/>
      <c r="C6" s="386"/>
      <c r="D6" s="386"/>
      <c r="E6" s="386"/>
      <c r="F6" s="386"/>
      <c r="G6" s="386"/>
      <c r="H6" s="386"/>
      <c r="I6" s="272"/>
      <c r="J6" s="272"/>
    </row>
    <row r="7" spans="1:23" ht="30" customHeight="1" x14ac:dyDescent="0.2">
      <c r="A7" s="387" t="s">
        <v>246</v>
      </c>
      <c r="B7" s="387"/>
      <c r="C7" s="387"/>
      <c r="D7" s="387"/>
      <c r="E7" s="387"/>
      <c r="F7" s="387"/>
      <c r="G7" s="387"/>
      <c r="H7" s="387"/>
      <c r="I7" s="273"/>
      <c r="J7" s="273"/>
      <c r="M7" s="274"/>
    </row>
    <row r="8" spans="1:23" ht="30" customHeight="1" x14ac:dyDescent="0.2">
      <c r="A8" s="319" t="s">
        <v>418</v>
      </c>
      <c r="B8" s="321">
        <v>9</v>
      </c>
      <c r="C8" s="361" t="s">
        <v>420</v>
      </c>
      <c r="D8" s="361"/>
      <c r="E8" s="367" t="s">
        <v>360</v>
      </c>
      <c r="F8" s="367"/>
      <c r="G8" s="367"/>
      <c r="H8" s="367"/>
      <c r="I8" s="275"/>
      <c r="J8" s="275"/>
      <c r="L8" s="172"/>
      <c r="M8" s="274"/>
    </row>
    <row r="9" spans="1:23" ht="30" customHeight="1" x14ac:dyDescent="0.2">
      <c r="A9" s="319" t="s">
        <v>248</v>
      </c>
      <c r="B9" s="321" t="s">
        <v>261</v>
      </c>
      <c r="C9" s="361" t="s">
        <v>249</v>
      </c>
      <c r="D9" s="361"/>
      <c r="E9" s="369" t="s">
        <v>361</v>
      </c>
      <c r="F9" s="369"/>
      <c r="G9" s="276" t="s">
        <v>250</v>
      </c>
      <c r="H9" s="321" t="s">
        <v>261</v>
      </c>
      <c r="I9" s="277"/>
      <c r="J9" s="277"/>
      <c r="L9" s="172"/>
      <c r="M9" s="274"/>
    </row>
    <row r="10" spans="1:23" ht="30" customHeight="1" x14ac:dyDescent="0.2">
      <c r="A10" s="319" t="s">
        <v>251</v>
      </c>
      <c r="B10" s="378" t="s">
        <v>362</v>
      </c>
      <c r="C10" s="378"/>
      <c r="D10" s="378"/>
      <c r="E10" s="378"/>
      <c r="F10" s="276" t="s">
        <v>252</v>
      </c>
      <c r="G10" s="379">
        <v>965</v>
      </c>
      <c r="H10" s="379"/>
      <c r="I10" s="278"/>
      <c r="J10" s="278"/>
      <c r="L10" s="172"/>
      <c r="M10" s="274"/>
    </row>
    <row r="11" spans="1:23" ht="30" customHeight="1" x14ac:dyDescent="0.2">
      <c r="A11" s="319" t="s">
        <v>254</v>
      </c>
      <c r="B11" s="380" t="s">
        <v>253</v>
      </c>
      <c r="C11" s="380"/>
      <c r="D11" s="380"/>
      <c r="E11" s="380"/>
      <c r="F11" s="276" t="s">
        <v>255</v>
      </c>
      <c r="G11" s="381" t="s">
        <v>363</v>
      </c>
      <c r="H11" s="381"/>
      <c r="I11" s="279"/>
      <c r="J11" s="279"/>
      <c r="L11" s="174"/>
    </row>
    <row r="12" spans="1:23" ht="30" customHeight="1" x14ac:dyDescent="0.2">
      <c r="A12" s="319" t="s">
        <v>256</v>
      </c>
      <c r="B12" s="382" t="s">
        <v>279</v>
      </c>
      <c r="C12" s="382"/>
      <c r="D12" s="382"/>
      <c r="E12" s="382"/>
      <c r="F12" s="382"/>
      <c r="G12" s="382"/>
      <c r="H12" s="382"/>
      <c r="I12" s="280"/>
      <c r="J12" s="280"/>
      <c r="L12" s="174"/>
    </row>
    <row r="13" spans="1:23" ht="30" customHeight="1" x14ac:dyDescent="0.2">
      <c r="A13" s="319" t="s">
        <v>257</v>
      </c>
      <c r="B13" s="382" t="s">
        <v>341</v>
      </c>
      <c r="C13" s="383"/>
      <c r="D13" s="383"/>
      <c r="E13" s="383"/>
      <c r="F13" s="383"/>
      <c r="G13" s="383"/>
      <c r="H13" s="383"/>
      <c r="I13" s="277"/>
      <c r="J13" s="277"/>
      <c r="L13" s="174"/>
      <c r="M13" s="274"/>
    </row>
    <row r="14" spans="1:23" ht="30" customHeight="1" x14ac:dyDescent="0.2">
      <c r="A14" s="319" t="s">
        <v>259</v>
      </c>
      <c r="B14" s="367" t="s">
        <v>364</v>
      </c>
      <c r="C14" s="415"/>
      <c r="D14" s="415"/>
      <c r="E14" s="415"/>
      <c r="F14" s="276" t="s">
        <v>260</v>
      </c>
      <c r="G14" s="369" t="s">
        <v>272</v>
      </c>
      <c r="H14" s="369"/>
      <c r="I14" s="277"/>
      <c r="J14" s="277"/>
      <c r="L14" s="174"/>
      <c r="M14" s="274"/>
    </row>
    <row r="15" spans="1:23" ht="30" customHeight="1" x14ac:dyDescent="0.2">
      <c r="A15" s="319" t="s">
        <v>262</v>
      </c>
      <c r="B15" s="367" t="s">
        <v>426</v>
      </c>
      <c r="C15" s="367"/>
      <c r="D15" s="367"/>
      <c r="E15" s="367"/>
      <c r="F15" s="276" t="s">
        <v>263</v>
      </c>
      <c r="G15" s="369" t="s">
        <v>247</v>
      </c>
      <c r="H15" s="416"/>
      <c r="I15" s="277"/>
      <c r="J15" s="277"/>
      <c r="L15" s="174"/>
    </row>
    <row r="16" spans="1:23" ht="30" customHeight="1" x14ac:dyDescent="0.2">
      <c r="A16" s="319" t="s">
        <v>264</v>
      </c>
      <c r="B16" s="367" t="s">
        <v>365</v>
      </c>
      <c r="C16" s="367"/>
      <c r="D16" s="367"/>
      <c r="E16" s="367"/>
      <c r="F16" s="367"/>
      <c r="G16" s="367"/>
      <c r="H16" s="367"/>
      <c r="I16" s="280"/>
      <c r="J16" s="280"/>
      <c r="L16" s="174"/>
      <c r="M16" s="274"/>
    </row>
    <row r="17" spans="1:13" ht="30" customHeight="1" x14ac:dyDescent="0.2">
      <c r="A17" s="319" t="s">
        <v>267</v>
      </c>
      <c r="B17" s="367" t="s">
        <v>429</v>
      </c>
      <c r="C17" s="367"/>
      <c r="D17" s="367"/>
      <c r="E17" s="367"/>
      <c r="F17" s="367"/>
      <c r="G17" s="367"/>
      <c r="H17" s="367"/>
      <c r="I17" s="281"/>
      <c r="J17" s="281"/>
      <c r="L17" s="174"/>
      <c r="M17" s="274"/>
    </row>
    <row r="18" spans="1:13" ht="30" customHeight="1" x14ac:dyDescent="0.2">
      <c r="A18" s="319" t="s">
        <v>269</v>
      </c>
      <c r="B18" s="382" t="s">
        <v>430</v>
      </c>
      <c r="C18" s="382"/>
      <c r="D18" s="382"/>
      <c r="E18" s="382"/>
      <c r="F18" s="382"/>
      <c r="G18" s="382"/>
      <c r="H18" s="382"/>
      <c r="I18" s="282"/>
      <c r="J18" s="282"/>
      <c r="L18" s="174"/>
      <c r="M18" s="274"/>
    </row>
    <row r="19" spans="1:13" ht="30" customHeight="1" x14ac:dyDescent="0.2">
      <c r="A19" s="319" t="s">
        <v>271</v>
      </c>
      <c r="B19" s="374" t="s">
        <v>329</v>
      </c>
      <c r="C19" s="374"/>
      <c r="D19" s="374"/>
      <c r="E19" s="374"/>
      <c r="F19" s="374"/>
      <c r="G19" s="374"/>
      <c r="H19" s="374"/>
      <c r="I19" s="283"/>
      <c r="J19" s="283"/>
      <c r="L19" s="174"/>
      <c r="M19" s="274"/>
    </row>
    <row r="20" spans="1:13" ht="30" customHeight="1" x14ac:dyDescent="0.2">
      <c r="A20" s="361" t="s">
        <v>274</v>
      </c>
      <c r="B20" s="375" t="s">
        <v>275</v>
      </c>
      <c r="C20" s="375"/>
      <c r="D20" s="375"/>
      <c r="E20" s="376" t="s">
        <v>276</v>
      </c>
      <c r="F20" s="376"/>
      <c r="G20" s="376"/>
      <c r="H20" s="376"/>
      <c r="I20" s="284"/>
      <c r="J20" s="284"/>
      <c r="L20" s="174"/>
      <c r="M20" s="274"/>
    </row>
    <row r="21" spans="1:13" ht="30" customHeight="1" x14ac:dyDescent="0.2">
      <c r="A21" s="361"/>
      <c r="B21" s="367" t="s">
        <v>330</v>
      </c>
      <c r="C21" s="377"/>
      <c r="D21" s="377"/>
      <c r="E21" s="367" t="s">
        <v>431</v>
      </c>
      <c r="F21" s="377"/>
      <c r="G21" s="377"/>
      <c r="H21" s="377"/>
      <c r="I21" s="282"/>
      <c r="J21" s="282"/>
      <c r="L21" s="174"/>
      <c r="M21" s="274"/>
    </row>
    <row r="22" spans="1:13" ht="30" customHeight="1" x14ac:dyDescent="0.2">
      <c r="A22" s="319" t="s">
        <v>278</v>
      </c>
      <c r="B22" s="369" t="s">
        <v>329</v>
      </c>
      <c r="C22" s="369"/>
      <c r="D22" s="369"/>
      <c r="E22" s="369" t="s">
        <v>329</v>
      </c>
      <c r="F22" s="369"/>
      <c r="G22" s="369"/>
      <c r="H22" s="369"/>
      <c r="I22" s="277"/>
      <c r="J22" s="277"/>
      <c r="L22" s="174"/>
      <c r="M22" s="274"/>
    </row>
    <row r="23" spans="1:13" ht="30" customHeight="1" x14ac:dyDescent="0.2">
      <c r="A23" s="319" t="s">
        <v>280</v>
      </c>
      <c r="B23" s="417" t="s">
        <v>354</v>
      </c>
      <c r="C23" s="417"/>
      <c r="D23" s="417"/>
      <c r="E23" s="367" t="s">
        <v>356</v>
      </c>
      <c r="F23" s="367"/>
      <c r="G23" s="367"/>
      <c r="H23" s="367"/>
      <c r="I23" s="281"/>
      <c r="J23" s="281"/>
      <c r="L23" s="175"/>
      <c r="M23" s="274"/>
    </row>
    <row r="24" spans="1:13" ht="30" customHeight="1" x14ac:dyDescent="0.2">
      <c r="A24" s="319" t="s">
        <v>282</v>
      </c>
      <c r="B24" s="366">
        <v>43497</v>
      </c>
      <c r="C24" s="367"/>
      <c r="D24" s="367"/>
      <c r="E24" s="276" t="s">
        <v>283</v>
      </c>
      <c r="F24" s="368">
        <v>1</v>
      </c>
      <c r="G24" s="368"/>
      <c r="H24" s="368"/>
      <c r="I24" s="285"/>
      <c r="J24" s="285"/>
      <c r="L24" s="175"/>
    </row>
    <row r="25" spans="1:13" ht="30" customHeight="1" x14ac:dyDescent="0.2">
      <c r="A25" s="319" t="s">
        <v>284</v>
      </c>
      <c r="B25" s="366">
        <v>43830</v>
      </c>
      <c r="C25" s="367"/>
      <c r="D25" s="367"/>
      <c r="E25" s="276" t="s">
        <v>285</v>
      </c>
      <c r="F25" s="368">
        <v>1</v>
      </c>
      <c r="G25" s="368"/>
      <c r="H25" s="368"/>
      <c r="I25" s="286"/>
      <c r="J25" s="286"/>
      <c r="L25" s="175"/>
    </row>
    <row r="26" spans="1:13" ht="30" customHeight="1" x14ac:dyDescent="0.2">
      <c r="A26" s="319" t="s">
        <v>286</v>
      </c>
      <c r="B26" s="369" t="s">
        <v>265</v>
      </c>
      <c r="C26" s="369"/>
      <c r="D26" s="369"/>
      <c r="E26" s="287" t="s">
        <v>287</v>
      </c>
      <c r="F26" s="418" t="s">
        <v>163</v>
      </c>
      <c r="G26" s="418"/>
      <c r="H26" s="418"/>
      <c r="I26" s="284"/>
      <c r="J26" s="284"/>
      <c r="L26" s="175"/>
    </row>
    <row r="27" spans="1:13" ht="30" customHeight="1" x14ac:dyDescent="0.2">
      <c r="A27" s="365" t="s">
        <v>288</v>
      </c>
      <c r="B27" s="365"/>
      <c r="C27" s="365"/>
      <c r="D27" s="365"/>
      <c r="E27" s="365"/>
      <c r="F27" s="365"/>
      <c r="G27" s="365"/>
      <c r="H27" s="365"/>
      <c r="I27" s="273"/>
      <c r="J27" s="273"/>
      <c r="L27" s="175"/>
    </row>
    <row r="28" spans="1:13" ht="30" customHeight="1" x14ac:dyDescent="0.2">
      <c r="A28" s="320" t="s">
        <v>289</v>
      </c>
      <c r="B28" s="320" t="s">
        <v>290</v>
      </c>
      <c r="C28" s="320" t="s">
        <v>291</v>
      </c>
      <c r="D28" s="320" t="s">
        <v>292</v>
      </c>
      <c r="E28" s="320" t="s">
        <v>293</v>
      </c>
      <c r="F28" s="288" t="s">
        <v>294</v>
      </c>
      <c r="G28" s="288" t="s">
        <v>295</v>
      </c>
      <c r="H28" s="320" t="s">
        <v>296</v>
      </c>
      <c r="I28" s="282"/>
      <c r="J28" s="282"/>
      <c r="L28" s="175"/>
    </row>
    <row r="29" spans="1:13" ht="20.100000000000001" customHeight="1" x14ac:dyDescent="0.2">
      <c r="A29" s="322" t="s">
        <v>297</v>
      </c>
      <c r="B29" s="303">
        <v>0</v>
      </c>
      <c r="C29" s="289">
        <f>+B29</f>
        <v>0</v>
      </c>
      <c r="D29" s="207">
        <v>0</v>
      </c>
      <c r="E29" s="290">
        <f>+D29</f>
        <v>0</v>
      </c>
      <c r="F29" s="291">
        <f>IFERROR(+B29/D29,B29)</f>
        <v>0</v>
      </c>
      <c r="G29" s="292">
        <f>IFERROR(C29/E29,)</f>
        <v>0</v>
      </c>
      <c r="H29" s="293">
        <f>+C29/$F$25</f>
        <v>0</v>
      </c>
      <c r="I29" s="294"/>
      <c r="J29" s="294"/>
      <c r="L29" s="175"/>
    </row>
    <row r="30" spans="1:13" ht="20.100000000000001" customHeight="1" x14ac:dyDescent="0.2">
      <c r="A30" s="322" t="s">
        <v>298</v>
      </c>
      <c r="B30" s="303">
        <v>0</v>
      </c>
      <c r="C30" s="289">
        <f>+C29+B30</f>
        <v>0</v>
      </c>
      <c r="D30" s="207">
        <v>0</v>
      </c>
      <c r="E30" s="290">
        <f>+D30+E29</f>
        <v>0</v>
      </c>
      <c r="F30" s="291">
        <f t="shared" ref="F30:F40" si="0">IFERROR(+B30/D30,B30)</f>
        <v>0</v>
      </c>
      <c r="G30" s="292">
        <f t="shared" ref="G30:G40" si="1">IFERROR(C30/E30,)</f>
        <v>0</v>
      </c>
      <c r="H30" s="293">
        <f t="shared" ref="H30:H40" si="2">+C30/$F$25</f>
        <v>0</v>
      </c>
      <c r="I30" s="294"/>
      <c r="J30" s="294"/>
      <c r="L30" s="175"/>
    </row>
    <row r="31" spans="1:13" ht="20.100000000000001" customHeight="1" x14ac:dyDescent="0.2">
      <c r="A31" s="322" t="s">
        <v>299</v>
      </c>
      <c r="B31" s="303">
        <v>0</v>
      </c>
      <c r="C31" s="289">
        <f>+C30+B31</f>
        <v>0</v>
      </c>
      <c r="D31" s="207">
        <v>0</v>
      </c>
      <c r="E31" s="290">
        <f t="shared" ref="E31:E40" si="3">+D31+E30</f>
        <v>0</v>
      </c>
      <c r="F31" s="291">
        <f t="shared" si="0"/>
        <v>0</v>
      </c>
      <c r="G31" s="292">
        <f t="shared" si="1"/>
        <v>0</v>
      </c>
      <c r="H31" s="293">
        <f t="shared" si="2"/>
        <v>0</v>
      </c>
      <c r="I31" s="294"/>
      <c r="J31" s="294"/>
      <c r="L31" s="175"/>
    </row>
    <row r="32" spans="1:13" ht="20.100000000000001" customHeight="1" x14ac:dyDescent="0.2">
      <c r="A32" s="322" t="s">
        <v>300</v>
      </c>
      <c r="B32" s="303">
        <v>0</v>
      </c>
      <c r="C32" s="289">
        <f t="shared" ref="C32:C40" si="4">+C31+B32</f>
        <v>0</v>
      </c>
      <c r="D32" s="207">
        <v>0.6</v>
      </c>
      <c r="E32" s="290">
        <f t="shared" si="3"/>
        <v>0.6</v>
      </c>
      <c r="F32" s="291">
        <f t="shared" si="0"/>
        <v>0</v>
      </c>
      <c r="G32" s="292">
        <f t="shared" si="1"/>
        <v>0</v>
      </c>
      <c r="H32" s="293">
        <f t="shared" si="2"/>
        <v>0</v>
      </c>
      <c r="I32" s="294"/>
      <c r="J32" s="294"/>
    </row>
    <row r="33" spans="1:10" ht="20.100000000000001" customHeight="1" x14ac:dyDescent="0.2">
      <c r="A33" s="322" t="s">
        <v>301</v>
      </c>
      <c r="B33" s="303">
        <v>0</v>
      </c>
      <c r="C33" s="289">
        <f t="shared" si="4"/>
        <v>0</v>
      </c>
      <c r="D33" s="207">
        <v>0</v>
      </c>
      <c r="E33" s="290">
        <f t="shared" si="3"/>
        <v>0.6</v>
      </c>
      <c r="F33" s="291">
        <f t="shared" si="0"/>
        <v>0</v>
      </c>
      <c r="G33" s="292">
        <f t="shared" si="1"/>
        <v>0</v>
      </c>
      <c r="H33" s="293">
        <f t="shared" si="2"/>
        <v>0</v>
      </c>
      <c r="I33" s="294"/>
      <c r="J33" s="294"/>
    </row>
    <row r="34" spans="1:10" ht="20.100000000000001" customHeight="1" x14ac:dyDescent="0.2">
      <c r="A34" s="322" t="s">
        <v>302</v>
      </c>
      <c r="B34" s="303">
        <v>0.72</v>
      </c>
      <c r="C34" s="289">
        <f t="shared" si="4"/>
        <v>0.72</v>
      </c>
      <c r="D34" s="207">
        <v>0.12</v>
      </c>
      <c r="E34" s="290">
        <f t="shared" si="3"/>
        <v>0.72</v>
      </c>
      <c r="F34" s="291">
        <f t="shared" si="0"/>
        <v>6</v>
      </c>
      <c r="G34" s="292">
        <f t="shared" si="1"/>
        <v>1</v>
      </c>
      <c r="H34" s="293">
        <f t="shared" si="2"/>
        <v>0.72</v>
      </c>
      <c r="I34" s="294"/>
      <c r="J34" s="294"/>
    </row>
    <row r="35" spans="1:10" ht="20.100000000000001" customHeight="1" x14ac:dyDescent="0.2">
      <c r="A35" s="322" t="s">
        <v>303</v>
      </c>
      <c r="B35" s="303">
        <v>0</v>
      </c>
      <c r="C35" s="289">
        <f t="shared" si="4"/>
        <v>0.72</v>
      </c>
      <c r="D35" s="207">
        <v>0</v>
      </c>
      <c r="E35" s="290">
        <f t="shared" si="3"/>
        <v>0.72</v>
      </c>
      <c r="F35" s="291">
        <f t="shared" si="0"/>
        <v>0</v>
      </c>
      <c r="G35" s="292">
        <f t="shared" si="1"/>
        <v>1</v>
      </c>
      <c r="H35" s="293">
        <f t="shared" si="2"/>
        <v>0.72</v>
      </c>
      <c r="I35" s="294"/>
      <c r="J35" s="294"/>
    </row>
    <row r="36" spans="1:10" ht="20.100000000000001" customHeight="1" x14ac:dyDescent="0.2">
      <c r="A36" s="322" t="s">
        <v>304</v>
      </c>
      <c r="B36" s="303">
        <v>0</v>
      </c>
      <c r="C36" s="289">
        <f t="shared" si="4"/>
        <v>0.72</v>
      </c>
      <c r="D36" s="207">
        <v>0</v>
      </c>
      <c r="E36" s="290">
        <f t="shared" si="3"/>
        <v>0.72</v>
      </c>
      <c r="F36" s="291">
        <f t="shared" si="0"/>
        <v>0</v>
      </c>
      <c r="G36" s="292">
        <f t="shared" si="1"/>
        <v>1</v>
      </c>
      <c r="H36" s="293">
        <f t="shared" si="2"/>
        <v>0.72</v>
      </c>
      <c r="I36" s="294"/>
      <c r="J36" s="294"/>
    </row>
    <row r="37" spans="1:10" ht="20.100000000000001" customHeight="1" x14ac:dyDescent="0.2">
      <c r="A37" s="322" t="s">
        <v>305</v>
      </c>
      <c r="B37" s="303">
        <v>0.14000000000000001</v>
      </c>
      <c r="C37" s="289">
        <f t="shared" si="4"/>
        <v>0.86</v>
      </c>
      <c r="D37" s="207">
        <v>0.14000000000000001</v>
      </c>
      <c r="E37" s="290">
        <f t="shared" si="3"/>
        <v>0.86</v>
      </c>
      <c r="F37" s="291">
        <f t="shared" si="0"/>
        <v>1</v>
      </c>
      <c r="G37" s="292">
        <f t="shared" si="1"/>
        <v>1</v>
      </c>
      <c r="H37" s="293">
        <f t="shared" si="2"/>
        <v>0.86</v>
      </c>
      <c r="I37" s="294"/>
      <c r="J37" s="294"/>
    </row>
    <row r="38" spans="1:10" ht="20.100000000000001" customHeight="1" x14ac:dyDescent="0.2">
      <c r="A38" s="322" t="s">
        <v>306</v>
      </c>
      <c r="B38" s="303">
        <v>0</v>
      </c>
      <c r="C38" s="289">
        <f t="shared" si="4"/>
        <v>0.86</v>
      </c>
      <c r="D38" s="207">
        <v>0</v>
      </c>
      <c r="E38" s="290">
        <f t="shared" si="3"/>
        <v>0.86</v>
      </c>
      <c r="F38" s="291">
        <f t="shared" si="0"/>
        <v>0</v>
      </c>
      <c r="G38" s="292">
        <f t="shared" si="1"/>
        <v>1</v>
      </c>
      <c r="H38" s="293">
        <f t="shared" si="2"/>
        <v>0.86</v>
      </c>
      <c r="I38" s="294"/>
      <c r="J38" s="294"/>
    </row>
    <row r="39" spans="1:10" ht="20.100000000000001" customHeight="1" x14ac:dyDescent="0.2">
      <c r="A39" s="322" t="s">
        <v>307</v>
      </c>
      <c r="B39" s="303">
        <v>0</v>
      </c>
      <c r="C39" s="289">
        <f t="shared" si="4"/>
        <v>0.86</v>
      </c>
      <c r="D39" s="207">
        <v>0</v>
      </c>
      <c r="E39" s="290">
        <f t="shared" si="3"/>
        <v>0.86</v>
      </c>
      <c r="F39" s="291">
        <f t="shared" si="0"/>
        <v>0</v>
      </c>
      <c r="G39" s="292">
        <f t="shared" si="1"/>
        <v>1</v>
      </c>
      <c r="H39" s="293">
        <f t="shared" si="2"/>
        <v>0.86</v>
      </c>
      <c r="I39" s="294"/>
      <c r="J39" s="294"/>
    </row>
    <row r="40" spans="1:10" ht="20.100000000000001" customHeight="1" x14ac:dyDescent="0.2">
      <c r="A40" s="322" t="s">
        <v>308</v>
      </c>
      <c r="B40" s="303">
        <v>0.14000000000000001</v>
      </c>
      <c r="C40" s="289">
        <f t="shared" si="4"/>
        <v>1</v>
      </c>
      <c r="D40" s="207">
        <v>0.14000000000000001</v>
      </c>
      <c r="E40" s="290">
        <f t="shared" si="3"/>
        <v>1</v>
      </c>
      <c r="F40" s="291">
        <f t="shared" si="0"/>
        <v>1</v>
      </c>
      <c r="G40" s="292">
        <f t="shared" si="1"/>
        <v>1</v>
      </c>
      <c r="H40" s="293">
        <f t="shared" si="2"/>
        <v>1</v>
      </c>
      <c r="I40" s="294"/>
      <c r="J40" s="294"/>
    </row>
    <row r="41" spans="1:10" ht="47.25" customHeight="1" x14ac:dyDescent="0.2">
      <c r="A41" s="318" t="s">
        <v>309</v>
      </c>
      <c r="B41" s="419" t="s">
        <v>468</v>
      </c>
      <c r="C41" s="420"/>
      <c r="D41" s="420"/>
      <c r="E41" s="420"/>
      <c r="F41" s="420"/>
      <c r="G41" s="420"/>
      <c r="H41" s="420"/>
      <c r="I41" s="295"/>
      <c r="J41" s="295"/>
    </row>
    <row r="42" spans="1:10" ht="30" customHeight="1" x14ac:dyDescent="0.2">
      <c r="A42" s="365" t="s">
        <v>310</v>
      </c>
      <c r="B42" s="365"/>
      <c r="C42" s="365"/>
      <c r="D42" s="365"/>
      <c r="E42" s="365"/>
      <c r="F42" s="365"/>
      <c r="G42" s="365"/>
      <c r="H42" s="365"/>
      <c r="I42" s="273"/>
      <c r="J42" s="273"/>
    </row>
    <row r="43" spans="1:10" ht="45" customHeight="1" x14ac:dyDescent="0.2">
      <c r="A43" s="372"/>
      <c r="B43" s="372"/>
      <c r="C43" s="372"/>
      <c r="D43" s="372"/>
      <c r="E43" s="372"/>
      <c r="F43" s="372"/>
      <c r="G43" s="372"/>
      <c r="H43" s="372"/>
      <c r="I43" s="273"/>
      <c r="J43" s="273"/>
    </row>
    <row r="44" spans="1:10" ht="45" customHeight="1" x14ac:dyDescent="0.2">
      <c r="A44" s="372"/>
      <c r="B44" s="372"/>
      <c r="C44" s="372"/>
      <c r="D44" s="372"/>
      <c r="E44" s="372"/>
      <c r="F44" s="372"/>
      <c r="G44" s="372"/>
      <c r="H44" s="372"/>
      <c r="I44" s="295"/>
      <c r="J44" s="295"/>
    </row>
    <row r="45" spans="1:10" ht="45" customHeight="1" x14ac:dyDescent="0.2">
      <c r="A45" s="372"/>
      <c r="B45" s="372"/>
      <c r="C45" s="372"/>
      <c r="D45" s="372"/>
      <c r="E45" s="372"/>
      <c r="F45" s="372"/>
      <c r="G45" s="372"/>
      <c r="H45" s="372"/>
      <c r="I45" s="295"/>
      <c r="J45" s="295"/>
    </row>
    <row r="46" spans="1:10" ht="45" customHeight="1" x14ac:dyDescent="0.2">
      <c r="A46" s="372"/>
      <c r="B46" s="372"/>
      <c r="C46" s="372"/>
      <c r="D46" s="372"/>
      <c r="E46" s="372"/>
      <c r="F46" s="372"/>
      <c r="G46" s="372"/>
      <c r="H46" s="372"/>
      <c r="I46" s="295"/>
      <c r="J46" s="295"/>
    </row>
    <row r="47" spans="1:10" ht="45" customHeight="1" x14ac:dyDescent="0.2">
      <c r="A47" s="372"/>
      <c r="B47" s="372"/>
      <c r="C47" s="372"/>
      <c r="D47" s="372"/>
      <c r="E47" s="372"/>
      <c r="F47" s="372"/>
      <c r="G47" s="372"/>
      <c r="H47" s="372"/>
      <c r="I47" s="173"/>
      <c r="J47" s="173"/>
    </row>
    <row r="48" spans="1:10" ht="58.5" customHeight="1" x14ac:dyDescent="0.2">
      <c r="A48" s="319" t="s">
        <v>311</v>
      </c>
      <c r="B48" s="421" t="s">
        <v>469</v>
      </c>
      <c r="C48" s="421"/>
      <c r="D48" s="421"/>
      <c r="E48" s="421"/>
      <c r="F48" s="421"/>
      <c r="G48" s="421"/>
      <c r="H48" s="421"/>
      <c r="I48" s="296"/>
      <c r="J48" s="296"/>
    </row>
    <row r="49" spans="1:10" ht="30" customHeight="1" x14ac:dyDescent="0.2">
      <c r="A49" s="319" t="s">
        <v>312</v>
      </c>
      <c r="B49" s="422" t="s">
        <v>445</v>
      </c>
      <c r="C49" s="422"/>
      <c r="D49" s="422"/>
      <c r="E49" s="422"/>
      <c r="F49" s="422"/>
      <c r="G49" s="422"/>
      <c r="H49" s="422"/>
      <c r="I49" s="296"/>
      <c r="J49" s="296"/>
    </row>
    <row r="50" spans="1:10" ht="57.75" customHeight="1" x14ac:dyDescent="0.2">
      <c r="A50" s="318" t="s">
        <v>313</v>
      </c>
      <c r="B50" s="422" t="s">
        <v>470</v>
      </c>
      <c r="C50" s="422"/>
      <c r="D50" s="422"/>
      <c r="E50" s="422"/>
      <c r="F50" s="422"/>
      <c r="G50" s="422"/>
      <c r="H50" s="422"/>
      <c r="I50" s="296"/>
      <c r="J50" s="296"/>
    </row>
    <row r="51" spans="1:10" ht="30" customHeight="1" x14ac:dyDescent="0.2">
      <c r="A51" s="365" t="s">
        <v>314</v>
      </c>
      <c r="B51" s="365"/>
      <c r="C51" s="365"/>
      <c r="D51" s="365"/>
      <c r="E51" s="365"/>
      <c r="F51" s="365"/>
      <c r="G51" s="365"/>
      <c r="H51" s="365"/>
      <c r="I51" s="296"/>
      <c r="J51" s="296"/>
    </row>
    <row r="52" spans="1:10" ht="30" customHeight="1" x14ac:dyDescent="0.2">
      <c r="A52" s="359" t="s">
        <v>315</v>
      </c>
      <c r="B52" s="320" t="s">
        <v>316</v>
      </c>
      <c r="C52" s="362" t="s">
        <v>317</v>
      </c>
      <c r="D52" s="362"/>
      <c r="E52" s="362"/>
      <c r="F52" s="362" t="s">
        <v>318</v>
      </c>
      <c r="G52" s="362"/>
      <c r="H52" s="362"/>
      <c r="I52" s="297"/>
      <c r="J52" s="297"/>
    </row>
    <row r="53" spans="1:10" ht="30" customHeight="1" x14ac:dyDescent="0.2">
      <c r="A53" s="359"/>
      <c r="B53" s="194"/>
      <c r="C53" s="423"/>
      <c r="D53" s="423"/>
      <c r="E53" s="423"/>
      <c r="F53" s="424"/>
      <c r="G53" s="424"/>
      <c r="H53" s="424"/>
      <c r="I53" s="297"/>
      <c r="J53" s="297"/>
    </row>
    <row r="54" spans="1:10" ht="30" customHeight="1" x14ac:dyDescent="0.2">
      <c r="A54" s="318" t="s">
        <v>319</v>
      </c>
      <c r="B54" s="360" t="s">
        <v>443</v>
      </c>
      <c r="C54" s="360"/>
      <c r="D54" s="364" t="s">
        <v>320</v>
      </c>
      <c r="E54" s="364"/>
      <c r="F54" s="360" t="s">
        <v>467</v>
      </c>
      <c r="G54" s="360"/>
      <c r="H54" s="360"/>
      <c r="I54" s="298"/>
      <c r="J54" s="298"/>
    </row>
    <row r="55" spans="1:10" ht="30" customHeight="1" x14ac:dyDescent="0.2">
      <c r="A55" s="318" t="s">
        <v>321</v>
      </c>
      <c r="B55" s="358" t="s">
        <v>416</v>
      </c>
      <c r="C55" s="358"/>
      <c r="D55" s="359" t="s">
        <v>322</v>
      </c>
      <c r="E55" s="359"/>
      <c r="F55" s="360" t="s">
        <v>358</v>
      </c>
      <c r="G55" s="360"/>
      <c r="H55" s="360"/>
      <c r="I55" s="298"/>
      <c r="J55" s="298"/>
    </row>
    <row r="56" spans="1:10" ht="30" customHeight="1" x14ac:dyDescent="0.2">
      <c r="A56" s="318" t="s">
        <v>323</v>
      </c>
      <c r="B56" s="358"/>
      <c r="C56" s="358"/>
      <c r="D56" s="361" t="s">
        <v>324</v>
      </c>
      <c r="E56" s="361"/>
      <c r="F56" s="358"/>
      <c r="G56" s="358"/>
      <c r="H56" s="358"/>
      <c r="I56" s="299"/>
      <c r="J56" s="299"/>
    </row>
    <row r="57" spans="1:10" ht="30" customHeight="1" x14ac:dyDescent="0.2">
      <c r="A57" s="318" t="s">
        <v>325</v>
      </c>
      <c r="B57" s="358"/>
      <c r="C57" s="358"/>
      <c r="D57" s="361"/>
      <c r="E57" s="361"/>
      <c r="F57" s="358"/>
      <c r="G57" s="358"/>
      <c r="H57" s="358"/>
      <c r="I57" s="299"/>
      <c r="J57" s="299"/>
    </row>
  </sheetData>
  <sheetProtection autoFilter="0" pivotTables="0"/>
  <mergeCells count="65">
    <mergeCell ref="B56:C56"/>
    <mergeCell ref="D56:E57"/>
    <mergeCell ref="F56:H57"/>
    <mergeCell ref="B57:C57"/>
    <mergeCell ref="B54:C54"/>
    <mergeCell ref="D54:E54"/>
    <mergeCell ref="F54:H54"/>
    <mergeCell ref="B55:C55"/>
    <mergeCell ref="D55:E55"/>
    <mergeCell ref="F55:H55"/>
    <mergeCell ref="A52:A53"/>
    <mergeCell ref="C52:E52"/>
    <mergeCell ref="F52:H52"/>
    <mergeCell ref="C53:E53"/>
    <mergeCell ref="F53:H53"/>
    <mergeCell ref="B41:H41"/>
    <mergeCell ref="A42:H42"/>
    <mergeCell ref="A43:H47"/>
    <mergeCell ref="A51:H51"/>
    <mergeCell ref="B48:H48"/>
    <mergeCell ref="B49:H49"/>
    <mergeCell ref="B50:H50"/>
    <mergeCell ref="B25:D25"/>
    <mergeCell ref="F25:H25"/>
    <mergeCell ref="B26:D26"/>
    <mergeCell ref="F26:H26"/>
    <mergeCell ref="A27:H27"/>
    <mergeCell ref="B22:D22"/>
    <mergeCell ref="E22:H22"/>
    <mergeCell ref="B23:D23"/>
    <mergeCell ref="E23:H23"/>
    <mergeCell ref="B24:D24"/>
    <mergeCell ref="F24:H24"/>
    <mergeCell ref="B19:H19"/>
    <mergeCell ref="A20:A21"/>
    <mergeCell ref="B20:D20"/>
    <mergeCell ref="E20:H20"/>
    <mergeCell ref="B21:D21"/>
    <mergeCell ref="E21:H21"/>
    <mergeCell ref="B15:E15"/>
    <mergeCell ref="G15:H15"/>
    <mergeCell ref="B16:H16"/>
    <mergeCell ref="B17:H17"/>
    <mergeCell ref="B18:H18"/>
    <mergeCell ref="B12:H12"/>
    <mergeCell ref="B13:H13"/>
    <mergeCell ref="B14:E14"/>
    <mergeCell ref="G14:H14"/>
    <mergeCell ref="B1:H1"/>
    <mergeCell ref="B10:E10"/>
    <mergeCell ref="G10:H10"/>
    <mergeCell ref="B11:E11"/>
    <mergeCell ref="G11:H11"/>
    <mergeCell ref="B2:H2"/>
    <mergeCell ref="A6:H6"/>
    <mergeCell ref="A7:H7"/>
    <mergeCell ref="C8:D8"/>
    <mergeCell ref="C9:D9"/>
    <mergeCell ref="E9:F9"/>
    <mergeCell ref="E8:H8"/>
    <mergeCell ref="B3:H3"/>
    <mergeCell ref="B4:E4"/>
    <mergeCell ref="F4:H4"/>
    <mergeCell ref="A5:H5"/>
    <mergeCell ref="A1:A4"/>
  </mergeCells>
  <dataValidations disablePrompts="1" count="8">
    <dataValidation type="list" allowBlank="1" showInputMessage="1" showErrorMessage="1" sqref="B26:D26">
      <formula1>$L$14:$L$17</formula1>
    </dataValidation>
    <dataValidation type="list" allowBlank="1" showInputMessage="1" showErrorMessage="1" sqref="B11:E11">
      <formula1>$L$8:$L$11</formula1>
    </dataValidation>
    <dataValidation type="list" allowBlank="1" showInputMessage="1" showErrorMessage="1" sqref="J14">
      <formula1>N19:N21</formula1>
    </dataValidation>
    <dataValidation type="list" allowBlank="1" showInputMessage="1" showErrorMessage="1" sqref="G14:I14 I15">
      <formula1>L19:L21</formula1>
    </dataValidation>
    <dataValidation type="list" allowBlank="1" showInputMessage="1" showErrorMessage="1" sqref="I12:J12">
      <formula1>$L$23:$L$30</formula1>
    </dataValidation>
    <dataValidation type="list" allowBlank="1" showInputMessage="1" showErrorMessage="1" sqref="G15:H15">
      <formula1>$M$7:$M$10</formula1>
    </dataValidation>
    <dataValidation type="list" allowBlank="1" showInputMessage="1" showErrorMessage="1" sqref="B9 H9">
      <formula1>$M$13:$M$14</formula1>
    </dataValidation>
    <dataValidation type="list" allowBlank="1" showInputMessage="1" showErrorMessage="1" sqref="B12:H12">
      <formula1>$M$16:$M$23</formula1>
    </dataValidation>
  </dataValidations>
  <pageMargins left="0.70866141732283472" right="0.70866141732283472" top="0.74803149606299213" bottom="0.74803149606299213" header="0.31496062992125984" footer="0.31496062992125984"/>
  <pageSetup scale="52" fitToHeight="2" orientation="portrait" r:id="rId1"/>
  <rowBreaks count="1" manualBreakCount="1">
    <brk id="41"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46"/>
  <sheetViews>
    <sheetView zoomScale="70" zoomScaleNormal="70" workbookViewId="0">
      <selection sqref="A1:B4"/>
    </sheetView>
  </sheetViews>
  <sheetFormatPr baseColWidth="10" defaultColWidth="0" defaultRowHeight="15" zeroHeight="1" x14ac:dyDescent="0.25"/>
  <cols>
    <col min="1" max="1" width="10" style="178" customWidth="1"/>
    <col min="2" max="2" width="28.7109375" customWidth="1"/>
    <col min="3" max="3" width="20.7109375" customWidth="1"/>
    <col min="4" max="4" width="5.85546875" customWidth="1"/>
    <col min="5" max="5" width="47" customWidth="1"/>
    <col min="6" max="9" width="20.7109375" customWidth="1"/>
    <col min="10" max="10" width="80.7109375" customWidth="1"/>
    <col min="11" max="106" width="0" hidden="1" customWidth="1"/>
    <col min="107" max="107" width="11.42578125" hidden="1" customWidth="1"/>
    <col min="108" max="196" width="0" hidden="1" customWidth="1"/>
    <col min="197" max="197" width="1.42578125" hidden="1" customWidth="1"/>
  </cols>
  <sheetData>
    <row r="1" spans="1:10" s="267" customFormat="1" ht="30" customHeight="1" x14ac:dyDescent="0.25">
      <c r="A1" s="414"/>
      <c r="B1" s="414"/>
      <c r="C1" s="411" t="s">
        <v>421</v>
      </c>
      <c r="D1" s="411"/>
      <c r="E1" s="411"/>
      <c r="F1" s="411"/>
      <c r="G1" s="411"/>
      <c r="H1" s="411"/>
      <c r="I1" s="411"/>
      <c r="J1" s="411"/>
    </row>
    <row r="2" spans="1:10" s="267" customFormat="1" ht="30" customHeight="1" x14ac:dyDescent="0.25">
      <c r="A2" s="414"/>
      <c r="B2" s="414"/>
      <c r="C2" s="411" t="s">
        <v>145</v>
      </c>
      <c r="D2" s="411"/>
      <c r="E2" s="411"/>
      <c r="F2" s="411"/>
      <c r="G2" s="411"/>
      <c r="H2" s="411"/>
      <c r="I2" s="411"/>
      <c r="J2" s="411"/>
    </row>
    <row r="3" spans="1:10" s="267" customFormat="1" ht="30" customHeight="1" x14ac:dyDescent="0.25">
      <c r="A3" s="414"/>
      <c r="B3" s="414"/>
      <c r="C3" s="411" t="s">
        <v>381</v>
      </c>
      <c r="D3" s="411"/>
      <c r="E3" s="411"/>
      <c r="F3" s="411"/>
      <c r="G3" s="411"/>
      <c r="H3" s="411"/>
      <c r="I3" s="411"/>
      <c r="J3" s="411"/>
    </row>
    <row r="4" spans="1:10" s="267" customFormat="1" ht="30" customHeight="1" x14ac:dyDescent="0.25">
      <c r="A4" s="414"/>
      <c r="B4" s="414"/>
      <c r="C4" s="411" t="s">
        <v>425</v>
      </c>
      <c r="D4" s="411"/>
      <c r="E4" s="411"/>
      <c r="F4" s="411"/>
      <c r="G4" s="413" t="s">
        <v>424</v>
      </c>
      <c r="H4" s="413"/>
      <c r="I4" s="413"/>
      <c r="J4" s="413"/>
    </row>
    <row r="5" spans="1:10" s="232" customFormat="1" ht="30" customHeight="1" x14ac:dyDescent="0.25">
      <c r="A5" s="231"/>
    </row>
    <row r="6" spans="1:10" s="232" customFormat="1" ht="39.75" customHeight="1" x14ac:dyDescent="0.25">
      <c r="A6" s="231"/>
      <c r="B6" s="235" t="s">
        <v>473</v>
      </c>
      <c r="C6" s="412" t="s">
        <v>346</v>
      </c>
      <c r="D6" s="412"/>
      <c r="E6" s="412"/>
      <c r="I6" s="234"/>
    </row>
    <row r="7" spans="1:10" s="232" customFormat="1" ht="42" customHeight="1" x14ac:dyDescent="0.25">
      <c r="A7" s="231"/>
      <c r="B7" s="236" t="s">
        <v>0</v>
      </c>
      <c r="C7" s="412" t="s">
        <v>379</v>
      </c>
      <c r="D7" s="412"/>
      <c r="E7" s="412"/>
      <c r="I7" s="234"/>
    </row>
    <row r="8" spans="1:10" s="232" customFormat="1" ht="30" customHeight="1" x14ac:dyDescent="0.25">
      <c r="A8" s="231"/>
      <c r="B8" s="236" t="s">
        <v>335</v>
      </c>
      <c r="C8" s="412" t="s">
        <v>337</v>
      </c>
      <c r="D8" s="412"/>
      <c r="E8" s="412"/>
      <c r="I8" s="234"/>
    </row>
    <row r="9" spans="1:10" s="232" customFormat="1" ht="30" customHeight="1" x14ac:dyDescent="0.25">
      <c r="A9" s="231"/>
      <c r="B9" s="236" t="s">
        <v>202</v>
      </c>
      <c r="C9" s="412" t="s">
        <v>338</v>
      </c>
      <c r="D9" s="412"/>
      <c r="E9" s="412"/>
      <c r="I9" s="234"/>
    </row>
    <row r="10" spans="1:10" s="232" customFormat="1" ht="30" customHeight="1" x14ac:dyDescent="0.25">
      <c r="A10" s="231"/>
      <c r="B10" s="236" t="s">
        <v>383</v>
      </c>
      <c r="C10" s="412" t="s">
        <v>384</v>
      </c>
      <c r="D10" s="412"/>
      <c r="E10" s="412"/>
      <c r="I10" s="234"/>
    </row>
    <row r="11" spans="1:10" s="232" customFormat="1" ht="30" customHeight="1" x14ac:dyDescent="0.25">
      <c r="A11" s="231"/>
    </row>
    <row r="12" spans="1:10" s="244" customFormat="1" ht="30" customHeight="1" x14ac:dyDescent="0.25">
      <c r="A12" s="431" t="s">
        <v>428</v>
      </c>
      <c r="B12" s="431"/>
      <c r="C12" s="431"/>
      <c r="D12" s="431"/>
      <c r="E12" s="431"/>
      <c r="F12" s="431"/>
      <c r="G12" s="431"/>
      <c r="H12" s="432" t="s">
        <v>331</v>
      </c>
      <c r="I12" s="432"/>
      <c r="J12" s="432"/>
    </row>
    <row r="13" spans="1:10" s="179" customFormat="1" ht="77.25" customHeight="1" x14ac:dyDescent="0.25">
      <c r="A13" s="237" t="s">
        <v>336</v>
      </c>
      <c r="B13" s="237" t="s">
        <v>332</v>
      </c>
      <c r="C13" s="237" t="s">
        <v>371</v>
      </c>
      <c r="D13" s="237" t="s">
        <v>333</v>
      </c>
      <c r="E13" s="237" t="s">
        <v>334</v>
      </c>
      <c r="F13" s="237" t="s">
        <v>372</v>
      </c>
      <c r="G13" s="237" t="s">
        <v>373</v>
      </c>
      <c r="H13" s="190" t="s">
        <v>374</v>
      </c>
      <c r="I13" s="190" t="s">
        <v>375</v>
      </c>
      <c r="J13" s="190" t="s">
        <v>376</v>
      </c>
    </row>
    <row r="14" spans="1:10" s="179" customFormat="1" ht="73.5" customHeight="1" x14ac:dyDescent="0.25">
      <c r="A14" s="430">
        <v>1</v>
      </c>
      <c r="B14" s="425" t="s">
        <v>444</v>
      </c>
      <c r="C14" s="427">
        <v>1</v>
      </c>
      <c r="D14" s="180">
        <v>1</v>
      </c>
      <c r="E14" s="238" t="s">
        <v>432</v>
      </c>
      <c r="F14" s="239">
        <v>0.6</v>
      </c>
      <c r="G14" s="240">
        <v>43556</v>
      </c>
      <c r="H14" s="241">
        <v>0</v>
      </c>
      <c r="I14" s="240">
        <v>43554</v>
      </c>
      <c r="J14" s="210" t="s">
        <v>446</v>
      </c>
    </row>
    <row r="15" spans="1:10" s="179" customFormat="1" ht="73.5" customHeight="1" x14ac:dyDescent="0.25">
      <c r="A15" s="426"/>
      <c r="B15" s="426"/>
      <c r="C15" s="426"/>
      <c r="D15" s="180">
        <v>2</v>
      </c>
      <c r="E15" s="238" t="s">
        <v>433</v>
      </c>
      <c r="F15" s="239">
        <v>0.12</v>
      </c>
      <c r="G15" s="305">
        <v>43646</v>
      </c>
      <c r="H15" s="243">
        <v>0.72</v>
      </c>
      <c r="I15" s="305">
        <v>43646</v>
      </c>
      <c r="J15" s="306" t="s">
        <v>457</v>
      </c>
    </row>
    <row r="16" spans="1:10" s="179" customFormat="1" ht="73.5" customHeight="1" x14ac:dyDescent="0.25">
      <c r="A16" s="426"/>
      <c r="B16" s="426"/>
      <c r="C16" s="426"/>
      <c r="D16" s="180">
        <v>3</v>
      </c>
      <c r="E16" s="238" t="s">
        <v>434</v>
      </c>
      <c r="F16" s="243">
        <v>0.14000000000000001</v>
      </c>
      <c r="G16" s="240">
        <v>43738</v>
      </c>
      <c r="H16" s="242">
        <v>0.14000000000000001</v>
      </c>
      <c r="I16" s="240">
        <v>43709</v>
      </c>
      <c r="J16" s="306" t="s">
        <v>458</v>
      </c>
    </row>
    <row r="17" spans="1:10" s="179" customFormat="1" ht="73.5" customHeight="1" x14ac:dyDescent="0.25">
      <c r="A17" s="426"/>
      <c r="B17" s="426"/>
      <c r="C17" s="426"/>
      <c r="D17" s="180">
        <v>4</v>
      </c>
      <c r="E17" s="238" t="s">
        <v>435</v>
      </c>
      <c r="F17" s="243">
        <v>0.14000000000000001</v>
      </c>
      <c r="G17" s="240">
        <v>43829</v>
      </c>
      <c r="H17" s="242">
        <f>+F17</f>
        <v>0.14000000000000001</v>
      </c>
      <c r="I17" s="240">
        <v>43800</v>
      </c>
      <c r="J17" s="312" t="s">
        <v>468</v>
      </c>
    </row>
    <row r="18" spans="1:10" s="179" customFormat="1" ht="30" customHeight="1" x14ac:dyDescent="0.25">
      <c r="A18" s="428" t="s">
        <v>377</v>
      </c>
      <c r="B18" s="428"/>
      <c r="C18" s="191">
        <f>SUBTOTAL(9,C14:C17)</f>
        <v>1</v>
      </c>
      <c r="D18" s="429" t="s">
        <v>120</v>
      </c>
      <c r="E18" s="429"/>
      <c r="F18" s="191">
        <f>SUBTOTAL(9,F14:F17)</f>
        <v>1</v>
      </c>
      <c r="G18" s="304"/>
      <c r="H18" s="191">
        <f>SUBTOTAL(9,H14:H17)</f>
        <v>1</v>
      </c>
      <c r="I18" s="192"/>
      <c r="J18" s="192"/>
    </row>
    <row r="19" spans="1:10" hidden="1" x14ac:dyDescent="0.25"/>
    <row r="20" spans="1:10" hidden="1" x14ac:dyDescent="0.25"/>
    <row r="21" spans="1:10" hidden="1" x14ac:dyDescent="0.25"/>
    <row r="22" spans="1:10" hidden="1" x14ac:dyDescent="0.25"/>
    <row r="23" spans="1:10" hidden="1" x14ac:dyDescent="0.25"/>
    <row r="24" spans="1:10" hidden="1" x14ac:dyDescent="0.25"/>
    <row r="25" spans="1:10" hidden="1" x14ac:dyDescent="0.25"/>
    <row r="26" spans="1:10" hidden="1" x14ac:dyDescent="0.25"/>
    <row r="27" spans="1:10" hidden="1" x14ac:dyDescent="0.25"/>
    <row r="28" spans="1:10" hidden="1" x14ac:dyDescent="0.25"/>
    <row r="29" spans="1:10" hidden="1" x14ac:dyDescent="0.25"/>
    <row r="30" spans="1:10" hidden="1" x14ac:dyDescent="0.25"/>
    <row r="31" spans="1:10" hidden="1" x14ac:dyDescent="0.25"/>
    <row r="32" spans="1:10"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sheetData>
  <sheetProtection selectLockedCells="1" selectUnlockedCells="1"/>
  <autoFilter ref="F13:I18"/>
  <mergeCells count="18">
    <mergeCell ref="H12:J12"/>
    <mergeCell ref="A1:B4"/>
    <mergeCell ref="C1:J1"/>
    <mergeCell ref="C2:J2"/>
    <mergeCell ref="C3:J3"/>
    <mergeCell ref="C4:F4"/>
    <mergeCell ref="G4:J4"/>
    <mergeCell ref="B14:B17"/>
    <mergeCell ref="C14:C17"/>
    <mergeCell ref="A18:B18"/>
    <mergeCell ref="D18:E18"/>
    <mergeCell ref="C6:E6"/>
    <mergeCell ref="C7:E7"/>
    <mergeCell ref="C8:E8"/>
    <mergeCell ref="C9:E9"/>
    <mergeCell ref="A14:A17"/>
    <mergeCell ref="C10:E10"/>
    <mergeCell ref="A12:G1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
  <sheetViews>
    <sheetView topLeftCell="A31" zoomScale="70" zoomScaleNormal="70" workbookViewId="0">
      <selection activeCell="H7" sqref="H7"/>
    </sheetView>
  </sheetViews>
  <sheetFormatPr baseColWidth="10" defaultRowHeight="12.75" x14ac:dyDescent="0.2"/>
  <cols>
    <col min="1" max="1" width="65.28515625" style="3" bestFit="1" customWidth="1"/>
    <col min="2" max="2" width="11.42578125" style="3"/>
    <col min="3" max="3" width="63.42578125" style="17" customWidth="1"/>
    <col min="4" max="4" width="11.42578125" style="17"/>
    <col min="5" max="5" width="11.42578125" style="18"/>
    <col min="6" max="6" width="18.85546875" style="18" customWidth="1"/>
    <col min="7" max="7" width="11.42578125" style="3" customWidth="1"/>
    <col min="8" max="11" width="20.7109375" style="3" customWidth="1"/>
    <col min="12" max="12" width="11.42578125" style="3"/>
    <col min="13" max="16" width="11.42578125" style="3" customWidth="1"/>
    <col min="17" max="17" width="15.85546875" style="3" customWidth="1"/>
    <col min="18" max="22" width="11.42578125" style="3" customWidth="1"/>
    <col min="23" max="16384" width="11.42578125" style="3"/>
  </cols>
  <sheetData>
    <row r="1" spans="1:20" ht="37.5" customHeight="1" x14ac:dyDescent="0.2">
      <c r="A1" s="193" t="s">
        <v>386</v>
      </c>
      <c r="C1" s="193" t="s">
        <v>11</v>
      </c>
      <c r="E1" s="193" t="s">
        <v>33</v>
      </c>
      <c r="F1" s="193" t="s">
        <v>10</v>
      </c>
      <c r="H1" s="435" t="s">
        <v>342</v>
      </c>
      <c r="I1" s="435"/>
      <c r="J1" s="435"/>
      <c r="K1" s="435"/>
      <c r="L1" s="436" t="s">
        <v>34</v>
      </c>
      <c r="M1" s="437"/>
      <c r="N1" s="437"/>
      <c r="O1" s="437"/>
      <c r="P1" s="4"/>
      <c r="Q1" s="438" t="s">
        <v>177</v>
      </c>
      <c r="R1" s="438"/>
      <c r="S1" s="438"/>
      <c r="T1" s="438"/>
    </row>
    <row r="2" spans="1:20" ht="21" customHeight="1" thickBot="1" x14ac:dyDescent="0.25">
      <c r="A2" s="89" t="s">
        <v>387</v>
      </c>
      <c r="C2" s="21" t="s">
        <v>35</v>
      </c>
      <c r="E2" s="23">
        <v>1</v>
      </c>
      <c r="F2" s="23" t="s">
        <v>36</v>
      </c>
      <c r="H2" s="439" t="s">
        <v>183</v>
      </c>
      <c r="I2" s="440"/>
      <c r="J2" s="440"/>
      <c r="K2" s="441"/>
      <c r="M2" s="90">
        <v>2012</v>
      </c>
      <c r="N2" s="90"/>
      <c r="O2" s="90"/>
      <c r="P2" s="91"/>
      <c r="Q2" s="193"/>
      <c r="R2" s="92" t="s">
        <v>40</v>
      </c>
      <c r="S2" s="92" t="s">
        <v>41</v>
      </c>
      <c r="T2" s="92" t="s">
        <v>42</v>
      </c>
    </row>
    <row r="3" spans="1:20" ht="19.5" customHeight="1" x14ac:dyDescent="0.2">
      <c r="A3" s="93" t="s">
        <v>388</v>
      </c>
      <c r="C3" s="21" t="s">
        <v>38</v>
      </c>
      <c r="E3" s="23">
        <v>2</v>
      </c>
      <c r="F3" s="23" t="s">
        <v>39</v>
      </c>
      <c r="H3" s="442" t="s">
        <v>37</v>
      </c>
      <c r="I3" s="94">
        <v>2017</v>
      </c>
      <c r="J3" s="95"/>
      <c r="K3" s="96"/>
      <c r="M3" s="97" t="s">
        <v>40</v>
      </c>
      <c r="N3" s="97" t="s">
        <v>41</v>
      </c>
      <c r="O3" s="97" t="s">
        <v>42</v>
      </c>
      <c r="P3" s="91"/>
      <c r="Q3" s="98" t="s">
        <v>45</v>
      </c>
      <c r="R3" s="99">
        <v>479830</v>
      </c>
      <c r="S3" s="99">
        <v>222331</v>
      </c>
      <c r="T3" s="99">
        <v>257499</v>
      </c>
    </row>
    <row r="4" spans="1:20" ht="15.75" customHeight="1" x14ac:dyDescent="0.2">
      <c r="A4" s="14" t="s">
        <v>326</v>
      </c>
      <c r="C4" s="21" t="s">
        <v>43</v>
      </c>
      <c r="E4" s="23">
        <v>3</v>
      </c>
      <c r="F4" s="23" t="s">
        <v>44</v>
      </c>
      <c r="H4" s="443"/>
      <c r="I4" s="100" t="s">
        <v>40</v>
      </c>
      <c r="J4" s="101" t="s">
        <v>41</v>
      </c>
      <c r="K4" s="102" t="s">
        <v>42</v>
      </c>
      <c r="M4" s="99">
        <v>7571345</v>
      </c>
      <c r="N4" s="99">
        <v>3653868</v>
      </c>
      <c r="O4" s="99">
        <v>3917477</v>
      </c>
      <c r="P4" s="91"/>
      <c r="Q4" s="98" t="s">
        <v>48</v>
      </c>
      <c r="R4" s="99">
        <v>135160</v>
      </c>
      <c r="S4" s="99">
        <v>62795</v>
      </c>
      <c r="T4" s="99">
        <v>72365</v>
      </c>
    </row>
    <row r="5" spans="1:20" x14ac:dyDescent="0.2">
      <c r="C5" s="21" t="s">
        <v>46</v>
      </c>
      <c r="E5" s="23">
        <v>4</v>
      </c>
      <c r="F5" s="23" t="s">
        <v>47</v>
      </c>
      <c r="H5" s="104" t="s">
        <v>184</v>
      </c>
      <c r="I5" s="105"/>
      <c r="J5" s="106"/>
      <c r="K5" s="107"/>
      <c r="M5" s="108">
        <v>120482</v>
      </c>
      <c r="N5" s="108">
        <v>61704</v>
      </c>
      <c r="O5" s="108">
        <v>58778</v>
      </c>
      <c r="P5" s="91"/>
      <c r="Q5" s="98" t="s">
        <v>51</v>
      </c>
      <c r="R5" s="99">
        <v>109955</v>
      </c>
      <c r="S5" s="99">
        <v>55153</v>
      </c>
      <c r="T5" s="99">
        <v>54802</v>
      </c>
    </row>
    <row r="6" spans="1:20" x14ac:dyDescent="0.2">
      <c r="A6" s="13" t="s">
        <v>181</v>
      </c>
      <c r="C6" s="21" t="s">
        <v>49</v>
      </c>
      <c r="E6" s="23">
        <v>5</v>
      </c>
      <c r="F6" s="23" t="s">
        <v>50</v>
      </c>
      <c r="H6" s="181" t="s">
        <v>40</v>
      </c>
      <c r="I6" s="182">
        <v>8080734</v>
      </c>
      <c r="J6" s="182">
        <v>3912910</v>
      </c>
      <c r="K6" s="182">
        <v>4167824</v>
      </c>
      <c r="M6" s="108">
        <v>120064</v>
      </c>
      <c r="N6" s="108">
        <v>61454</v>
      </c>
      <c r="O6" s="108">
        <v>58610</v>
      </c>
      <c r="P6" s="91"/>
      <c r="Q6" s="98" t="s">
        <v>54</v>
      </c>
      <c r="R6" s="99">
        <v>409257</v>
      </c>
      <c r="S6" s="99">
        <v>199566</v>
      </c>
      <c r="T6" s="99">
        <v>209691</v>
      </c>
    </row>
    <row r="7" spans="1:20" ht="12.75" customHeight="1" x14ac:dyDescent="0.2">
      <c r="A7" s="14" t="s">
        <v>165</v>
      </c>
      <c r="C7" s="21" t="s">
        <v>52</v>
      </c>
      <c r="E7" s="23">
        <v>6</v>
      </c>
      <c r="F7" s="23" t="s">
        <v>53</v>
      </c>
      <c r="H7" s="183" t="s">
        <v>185</v>
      </c>
      <c r="I7" s="184">
        <v>607390</v>
      </c>
      <c r="J7" s="184">
        <v>312062</v>
      </c>
      <c r="K7" s="184">
        <v>295328</v>
      </c>
      <c r="M7" s="108">
        <v>119780</v>
      </c>
      <c r="N7" s="108">
        <v>61272</v>
      </c>
      <c r="O7" s="108">
        <v>58508</v>
      </c>
      <c r="P7" s="91"/>
      <c r="Q7" s="98" t="s">
        <v>56</v>
      </c>
      <c r="R7" s="99">
        <v>400686</v>
      </c>
      <c r="S7" s="99">
        <v>197911</v>
      </c>
      <c r="T7" s="99">
        <v>202775</v>
      </c>
    </row>
    <row r="8" spans="1:20" ht="14.25" customHeight="1" x14ac:dyDescent="0.2">
      <c r="A8" s="14" t="s">
        <v>166</v>
      </c>
      <c r="C8" s="21" t="s">
        <v>92</v>
      </c>
      <c r="E8" s="23">
        <v>7</v>
      </c>
      <c r="F8" s="23" t="s">
        <v>55</v>
      </c>
      <c r="H8" s="183" t="s">
        <v>186</v>
      </c>
      <c r="I8" s="184">
        <v>601914</v>
      </c>
      <c r="J8" s="184">
        <v>308936</v>
      </c>
      <c r="K8" s="184">
        <v>292978</v>
      </c>
      <c r="M8" s="108">
        <v>119273</v>
      </c>
      <c r="N8" s="108">
        <v>61064</v>
      </c>
      <c r="O8" s="108">
        <v>58209</v>
      </c>
      <c r="P8" s="91"/>
      <c r="Q8" s="98" t="s">
        <v>58</v>
      </c>
      <c r="R8" s="99">
        <v>201593</v>
      </c>
      <c r="S8" s="99">
        <v>99557</v>
      </c>
      <c r="T8" s="99">
        <v>102036</v>
      </c>
    </row>
    <row r="9" spans="1:20" ht="15.75" customHeight="1" x14ac:dyDescent="0.2">
      <c r="A9" s="14" t="s">
        <v>167</v>
      </c>
      <c r="C9" s="193" t="s">
        <v>8</v>
      </c>
      <c r="E9" s="23">
        <v>8</v>
      </c>
      <c r="F9" s="23" t="s">
        <v>57</v>
      </c>
      <c r="H9" s="183" t="s">
        <v>187</v>
      </c>
      <c r="I9" s="184">
        <v>602967</v>
      </c>
      <c r="J9" s="184">
        <v>308654</v>
      </c>
      <c r="K9" s="184">
        <v>294313</v>
      </c>
      <c r="M9" s="108">
        <v>118935</v>
      </c>
      <c r="N9" s="108">
        <v>60931</v>
      </c>
      <c r="O9" s="108">
        <v>58004</v>
      </c>
      <c r="P9" s="91"/>
      <c r="Q9" s="98" t="s">
        <v>60</v>
      </c>
      <c r="R9" s="99">
        <v>597522</v>
      </c>
      <c r="S9" s="99">
        <v>292176</v>
      </c>
      <c r="T9" s="99">
        <v>305346</v>
      </c>
    </row>
    <row r="10" spans="1:20" x14ac:dyDescent="0.2">
      <c r="A10" s="14" t="s">
        <v>168</v>
      </c>
      <c r="C10" s="21" t="s">
        <v>63</v>
      </c>
      <c r="E10" s="23">
        <v>9</v>
      </c>
      <c r="F10" s="23" t="s">
        <v>59</v>
      </c>
      <c r="H10" s="183" t="s">
        <v>188</v>
      </c>
      <c r="I10" s="184">
        <v>632370</v>
      </c>
      <c r="J10" s="184">
        <v>321173</v>
      </c>
      <c r="K10" s="184">
        <v>311197</v>
      </c>
      <c r="M10" s="108">
        <v>118833</v>
      </c>
      <c r="N10" s="108">
        <v>60903</v>
      </c>
      <c r="O10" s="108">
        <v>57930</v>
      </c>
      <c r="P10" s="91"/>
      <c r="Q10" s="98" t="s">
        <v>62</v>
      </c>
      <c r="R10" s="99">
        <v>1030623</v>
      </c>
      <c r="S10" s="99">
        <v>502287</v>
      </c>
      <c r="T10" s="99">
        <v>528336</v>
      </c>
    </row>
    <row r="11" spans="1:20" x14ac:dyDescent="0.2">
      <c r="A11" s="14" t="s">
        <v>169</v>
      </c>
      <c r="C11" s="21" t="s">
        <v>66</v>
      </c>
      <c r="E11" s="23">
        <v>10</v>
      </c>
      <c r="F11" s="23" t="s">
        <v>61</v>
      </c>
      <c r="H11" s="183" t="s">
        <v>189</v>
      </c>
      <c r="I11" s="184">
        <v>672749</v>
      </c>
      <c r="J11" s="184">
        <v>339928</v>
      </c>
      <c r="K11" s="184">
        <v>332821</v>
      </c>
      <c r="M11" s="108">
        <v>118730</v>
      </c>
      <c r="N11" s="108">
        <v>60874</v>
      </c>
      <c r="O11" s="108">
        <v>57856</v>
      </c>
      <c r="P11" s="91"/>
      <c r="Q11" s="98" t="s">
        <v>65</v>
      </c>
      <c r="R11" s="99">
        <v>353859</v>
      </c>
      <c r="S11" s="99">
        <v>167533</v>
      </c>
      <c r="T11" s="99">
        <v>186326</v>
      </c>
    </row>
    <row r="12" spans="1:20" x14ac:dyDescent="0.2">
      <c r="A12" s="14" t="s">
        <v>170</v>
      </c>
      <c r="C12" s="21" t="s">
        <v>68</v>
      </c>
      <c r="E12" s="23">
        <v>11</v>
      </c>
      <c r="F12" s="23" t="s">
        <v>64</v>
      </c>
      <c r="H12" s="183" t="s">
        <v>190</v>
      </c>
      <c r="I12" s="184">
        <v>650902</v>
      </c>
      <c r="J12" s="184">
        <v>329064</v>
      </c>
      <c r="K12" s="184">
        <v>321838</v>
      </c>
      <c r="M12" s="108">
        <v>118696</v>
      </c>
      <c r="N12" s="108">
        <v>60878</v>
      </c>
      <c r="O12" s="108">
        <v>57818</v>
      </c>
      <c r="P12" s="91"/>
      <c r="Q12" s="98" t="s">
        <v>67</v>
      </c>
      <c r="R12" s="99">
        <v>851299</v>
      </c>
      <c r="S12" s="99">
        <v>406597</v>
      </c>
      <c r="T12" s="99">
        <v>444702</v>
      </c>
    </row>
    <row r="13" spans="1:20" x14ac:dyDescent="0.2">
      <c r="A13" s="14" t="s">
        <v>171</v>
      </c>
      <c r="C13" s="21" t="s">
        <v>70</v>
      </c>
      <c r="E13" s="23">
        <v>12</v>
      </c>
      <c r="F13" s="23" t="s">
        <v>13</v>
      </c>
      <c r="H13" s="183" t="s">
        <v>191</v>
      </c>
      <c r="I13" s="184">
        <v>651442</v>
      </c>
      <c r="J13" s="184">
        <v>316050</v>
      </c>
      <c r="K13" s="184">
        <v>335392</v>
      </c>
      <c r="M13" s="108">
        <v>119101</v>
      </c>
      <c r="N13" s="108">
        <v>61076</v>
      </c>
      <c r="O13" s="108">
        <v>58025</v>
      </c>
      <c r="P13" s="91"/>
      <c r="Q13" s="98" t="s">
        <v>69</v>
      </c>
      <c r="R13" s="99">
        <v>1094488</v>
      </c>
      <c r="S13" s="99">
        <v>518960</v>
      </c>
      <c r="T13" s="99">
        <v>575528</v>
      </c>
    </row>
    <row r="14" spans="1:20" x14ac:dyDescent="0.2">
      <c r="A14" s="14" t="s">
        <v>172</v>
      </c>
      <c r="C14" s="21" t="s">
        <v>72</v>
      </c>
      <c r="E14" s="23">
        <v>13</v>
      </c>
      <c r="F14" s="23" t="s">
        <v>15</v>
      </c>
      <c r="H14" s="183" t="s">
        <v>192</v>
      </c>
      <c r="I14" s="184">
        <v>640060</v>
      </c>
      <c r="J14" s="184">
        <v>303971</v>
      </c>
      <c r="K14" s="184">
        <v>336089</v>
      </c>
      <c r="M14" s="108">
        <v>119856</v>
      </c>
      <c r="N14" s="108">
        <v>61418</v>
      </c>
      <c r="O14" s="108">
        <v>58438</v>
      </c>
      <c r="P14" s="91"/>
      <c r="Q14" s="98" t="s">
        <v>71</v>
      </c>
      <c r="R14" s="99">
        <v>234948</v>
      </c>
      <c r="S14" s="99">
        <v>112703</v>
      </c>
      <c r="T14" s="99">
        <v>122245</v>
      </c>
    </row>
    <row r="15" spans="1:20" x14ac:dyDescent="0.2">
      <c r="A15" s="14" t="s">
        <v>173</v>
      </c>
      <c r="C15" s="21" t="s">
        <v>74</v>
      </c>
      <c r="E15" s="23">
        <v>14</v>
      </c>
      <c r="F15" s="23" t="s">
        <v>17</v>
      </c>
      <c r="H15" s="183" t="s">
        <v>193</v>
      </c>
      <c r="I15" s="184">
        <v>563389</v>
      </c>
      <c r="J15" s="184">
        <v>268367</v>
      </c>
      <c r="K15" s="184">
        <v>295022</v>
      </c>
      <c r="M15" s="108">
        <v>121019</v>
      </c>
      <c r="N15" s="108">
        <v>61921</v>
      </c>
      <c r="O15" s="108">
        <v>59098</v>
      </c>
      <c r="P15" s="91"/>
      <c r="Q15" s="98" t="s">
        <v>73</v>
      </c>
      <c r="R15" s="99">
        <v>147933</v>
      </c>
      <c r="S15" s="99">
        <v>68544</v>
      </c>
      <c r="T15" s="99">
        <v>79389</v>
      </c>
    </row>
    <row r="16" spans="1:20" x14ac:dyDescent="0.2">
      <c r="A16" s="14" t="s">
        <v>174</v>
      </c>
      <c r="C16" s="21" t="s">
        <v>76</v>
      </c>
      <c r="E16" s="23">
        <v>15</v>
      </c>
      <c r="F16" s="23" t="s">
        <v>19</v>
      </c>
      <c r="H16" s="183" t="s">
        <v>194</v>
      </c>
      <c r="I16" s="184">
        <v>519261</v>
      </c>
      <c r="J16" s="184">
        <v>244556</v>
      </c>
      <c r="K16" s="184">
        <v>274705</v>
      </c>
      <c r="M16" s="108">
        <v>122272</v>
      </c>
      <c r="N16" s="108">
        <v>62471</v>
      </c>
      <c r="O16" s="108">
        <v>59801</v>
      </c>
      <c r="P16" s="91"/>
      <c r="Q16" s="98" t="s">
        <v>75</v>
      </c>
      <c r="R16" s="99">
        <v>98209</v>
      </c>
      <c r="S16" s="99">
        <v>49277</v>
      </c>
      <c r="T16" s="99">
        <v>48932</v>
      </c>
    </row>
    <row r="17" spans="1:20" x14ac:dyDescent="0.2">
      <c r="A17" s="15" t="s">
        <v>175</v>
      </c>
      <c r="C17" s="21" t="s">
        <v>79</v>
      </c>
      <c r="E17" s="23">
        <v>16</v>
      </c>
      <c r="F17" s="23" t="s">
        <v>21</v>
      </c>
      <c r="H17" s="183" t="s">
        <v>195</v>
      </c>
      <c r="I17" s="184">
        <v>503389</v>
      </c>
      <c r="J17" s="184">
        <v>233302</v>
      </c>
      <c r="K17" s="184">
        <v>270087</v>
      </c>
      <c r="M17" s="108">
        <v>123722</v>
      </c>
      <c r="N17" s="108">
        <v>63080</v>
      </c>
      <c r="O17" s="108">
        <v>60642</v>
      </c>
      <c r="P17" s="91"/>
      <c r="Q17" s="98" t="s">
        <v>78</v>
      </c>
      <c r="R17" s="99">
        <v>108457</v>
      </c>
      <c r="S17" s="99">
        <v>52580</v>
      </c>
      <c r="T17" s="99">
        <v>55877</v>
      </c>
    </row>
    <row r="18" spans="1:20" ht="33.75" customHeight="1" x14ac:dyDescent="0.2">
      <c r="A18" s="16" t="s">
        <v>266</v>
      </c>
      <c r="C18" s="21" t="s">
        <v>81</v>
      </c>
      <c r="E18" s="23">
        <v>17</v>
      </c>
      <c r="F18" s="23" t="s">
        <v>77</v>
      </c>
      <c r="H18" s="183" t="s">
        <v>196</v>
      </c>
      <c r="I18" s="184">
        <v>439872</v>
      </c>
      <c r="J18" s="184">
        <v>200142</v>
      </c>
      <c r="K18" s="184">
        <v>239730</v>
      </c>
      <c r="M18" s="108">
        <v>125124</v>
      </c>
      <c r="N18" s="108">
        <v>63639</v>
      </c>
      <c r="O18" s="108">
        <v>61485</v>
      </c>
      <c r="P18" s="91"/>
      <c r="Q18" s="98" t="s">
        <v>80</v>
      </c>
      <c r="R18" s="99">
        <v>258212</v>
      </c>
      <c r="S18" s="99">
        <v>125944</v>
      </c>
      <c r="T18" s="99">
        <v>132268</v>
      </c>
    </row>
    <row r="19" spans="1:20" ht="33.75" customHeight="1" x14ac:dyDescent="0.2">
      <c r="A19" s="16" t="s">
        <v>268</v>
      </c>
      <c r="C19" s="21" t="s">
        <v>83</v>
      </c>
      <c r="E19" s="23">
        <v>18</v>
      </c>
      <c r="F19" s="23" t="s">
        <v>23</v>
      </c>
      <c r="H19" s="183" t="s">
        <v>197</v>
      </c>
      <c r="I19" s="184">
        <v>341916</v>
      </c>
      <c r="J19" s="184">
        <v>152813</v>
      </c>
      <c r="K19" s="184">
        <v>189103</v>
      </c>
      <c r="M19" s="108">
        <v>126598</v>
      </c>
      <c r="N19" s="108">
        <v>64282</v>
      </c>
      <c r="O19" s="108">
        <v>62316</v>
      </c>
      <c r="P19" s="91"/>
      <c r="Q19" s="98" t="s">
        <v>82</v>
      </c>
      <c r="R19" s="99">
        <v>24160</v>
      </c>
      <c r="S19" s="99">
        <v>12726</v>
      </c>
      <c r="T19" s="99">
        <v>11434</v>
      </c>
    </row>
    <row r="20" spans="1:20" ht="33.75" customHeight="1" x14ac:dyDescent="0.2">
      <c r="A20" s="16" t="s">
        <v>270</v>
      </c>
      <c r="C20" s="21" t="s">
        <v>85</v>
      </c>
      <c r="E20" s="23">
        <v>19</v>
      </c>
      <c r="F20" s="23" t="s">
        <v>25</v>
      </c>
      <c r="H20" s="183" t="s">
        <v>198</v>
      </c>
      <c r="I20" s="184">
        <v>253646</v>
      </c>
      <c r="J20" s="184">
        <v>111646</v>
      </c>
      <c r="K20" s="184">
        <v>142000</v>
      </c>
      <c r="M20" s="108">
        <v>128143</v>
      </c>
      <c r="N20" s="108">
        <v>65043</v>
      </c>
      <c r="O20" s="108">
        <v>63100</v>
      </c>
      <c r="P20" s="91"/>
      <c r="Q20" s="98" t="s">
        <v>84</v>
      </c>
      <c r="R20" s="99">
        <v>377272</v>
      </c>
      <c r="S20" s="99">
        <v>184951</v>
      </c>
      <c r="T20" s="99">
        <v>192321</v>
      </c>
    </row>
    <row r="21" spans="1:20" ht="33.75" customHeight="1" x14ac:dyDescent="0.2">
      <c r="A21" s="16" t="s">
        <v>273</v>
      </c>
      <c r="C21" s="21" t="s">
        <v>14</v>
      </c>
      <c r="E21" s="23">
        <v>20</v>
      </c>
      <c r="F21" s="23" t="s">
        <v>27</v>
      </c>
      <c r="H21" s="183" t="s">
        <v>199</v>
      </c>
      <c r="I21" s="184">
        <v>177853</v>
      </c>
      <c r="J21" s="184">
        <v>76747</v>
      </c>
      <c r="K21" s="184">
        <v>101106</v>
      </c>
      <c r="M21" s="108">
        <v>129625</v>
      </c>
      <c r="N21" s="108">
        <v>65820</v>
      </c>
      <c r="O21" s="108">
        <v>63805</v>
      </c>
      <c r="P21" s="91"/>
      <c r="Q21" s="98" t="s">
        <v>86</v>
      </c>
      <c r="R21" s="99">
        <v>651586</v>
      </c>
      <c r="S21" s="99">
        <v>319009</v>
      </c>
      <c r="T21" s="99">
        <v>332577</v>
      </c>
    </row>
    <row r="22" spans="1:20" ht="33.75" customHeight="1" x14ac:dyDescent="0.2">
      <c r="A22" s="16" t="s">
        <v>378</v>
      </c>
      <c r="C22" s="21" t="s">
        <v>16</v>
      </c>
      <c r="E22" s="23">
        <v>55</v>
      </c>
      <c r="F22" s="23" t="s">
        <v>29</v>
      </c>
      <c r="H22" s="183" t="s">
        <v>200</v>
      </c>
      <c r="I22" s="184">
        <v>113108</v>
      </c>
      <c r="J22" s="184">
        <v>45521</v>
      </c>
      <c r="K22" s="184">
        <v>67587</v>
      </c>
      <c r="M22" s="108">
        <v>131107</v>
      </c>
      <c r="N22" s="108">
        <v>66558</v>
      </c>
      <c r="O22" s="108">
        <v>64549</v>
      </c>
      <c r="P22" s="91"/>
      <c r="Q22" s="98" t="s">
        <v>87</v>
      </c>
      <c r="R22" s="99">
        <v>6296</v>
      </c>
      <c r="S22" s="99">
        <v>3268</v>
      </c>
      <c r="T22" s="99">
        <v>3028</v>
      </c>
    </row>
    <row r="23" spans="1:20" ht="33.75" customHeight="1" x14ac:dyDescent="0.2">
      <c r="A23" s="16" t="s">
        <v>277</v>
      </c>
      <c r="C23" s="22" t="s">
        <v>18</v>
      </c>
      <c r="E23" s="23">
        <v>66</v>
      </c>
      <c r="F23" s="23" t="s">
        <v>31</v>
      </c>
      <c r="H23" s="183" t="s">
        <v>100</v>
      </c>
      <c r="I23" s="184">
        <v>108506</v>
      </c>
      <c r="J23" s="184">
        <v>39978</v>
      </c>
      <c r="K23" s="184">
        <v>68528</v>
      </c>
      <c r="M23" s="108">
        <v>132790</v>
      </c>
      <c r="N23" s="108">
        <v>67353</v>
      </c>
      <c r="O23" s="108">
        <v>65437</v>
      </c>
      <c r="P23" s="91"/>
      <c r="Q23" s="103" t="s">
        <v>40</v>
      </c>
      <c r="R23" s="117">
        <f>SUM(R3:R22)</f>
        <v>7571345</v>
      </c>
      <c r="S23" s="117">
        <f>SUM(S3:S22)</f>
        <v>3653868</v>
      </c>
      <c r="T23" s="117">
        <f>SUM(T3:T22)</f>
        <v>3917477</v>
      </c>
    </row>
    <row r="24" spans="1:20" ht="33.75" customHeight="1" thickBot="1" x14ac:dyDescent="0.25">
      <c r="A24" s="16" t="s">
        <v>279</v>
      </c>
      <c r="C24" s="21" t="s">
        <v>20</v>
      </c>
      <c r="E24" s="23">
        <v>77</v>
      </c>
      <c r="F24" s="23" t="s">
        <v>88</v>
      </c>
      <c r="M24" s="108">
        <v>133340</v>
      </c>
      <c r="N24" s="108">
        <v>67602</v>
      </c>
      <c r="O24" s="108">
        <v>65738</v>
      </c>
      <c r="P24" s="91"/>
    </row>
    <row r="25" spans="1:20" ht="33.75" customHeight="1" x14ac:dyDescent="0.2">
      <c r="A25" s="16" t="s">
        <v>281</v>
      </c>
      <c r="C25" s="21" t="s">
        <v>22</v>
      </c>
      <c r="E25" s="23">
        <v>88</v>
      </c>
      <c r="F25" s="23" t="s">
        <v>89</v>
      </c>
      <c r="M25" s="108">
        <v>132165</v>
      </c>
      <c r="N25" s="108">
        <v>67024</v>
      </c>
      <c r="O25" s="108">
        <v>65141</v>
      </c>
      <c r="P25" s="91"/>
      <c r="Q25" s="444" t="s">
        <v>182</v>
      </c>
      <c r="R25" s="445"/>
      <c r="S25" s="445"/>
      <c r="T25" s="446"/>
    </row>
    <row r="26" spans="1:20" ht="15" customHeight="1" thickBot="1" x14ac:dyDescent="0.25">
      <c r="A26" s="15" t="s">
        <v>328</v>
      </c>
      <c r="C26" s="21" t="s">
        <v>91</v>
      </c>
      <c r="E26" s="23">
        <v>98</v>
      </c>
      <c r="F26" s="23" t="s">
        <v>90</v>
      </c>
      <c r="M26" s="108">
        <v>129957</v>
      </c>
      <c r="N26" s="108">
        <v>65924</v>
      </c>
      <c r="O26" s="108">
        <v>64033</v>
      </c>
      <c r="P26" s="91"/>
      <c r="Q26" s="439" t="s">
        <v>183</v>
      </c>
      <c r="R26" s="440"/>
      <c r="S26" s="440"/>
      <c r="T26" s="441"/>
    </row>
    <row r="27" spans="1:20" s="118" customFormat="1" ht="26.25" customHeight="1" x14ac:dyDescent="0.2">
      <c r="A27" s="195" t="s">
        <v>389</v>
      </c>
      <c r="C27" s="119" t="s">
        <v>24</v>
      </c>
      <c r="D27" s="120"/>
      <c r="E27" s="121"/>
      <c r="F27" s="121"/>
      <c r="M27" s="122">
        <v>127797</v>
      </c>
      <c r="N27" s="122">
        <v>64838</v>
      </c>
      <c r="O27" s="122">
        <v>62959</v>
      </c>
      <c r="P27" s="123"/>
      <c r="Q27" s="433" t="s">
        <v>37</v>
      </c>
      <c r="R27" s="124">
        <v>2015</v>
      </c>
      <c r="S27" s="125"/>
      <c r="T27" s="126"/>
    </row>
    <row r="28" spans="1:20" s="118" customFormat="1" ht="26.25" customHeight="1" x14ac:dyDescent="0.2">
      <c r="A28" s="195" t="s">
        <v>390</v>
      </c>
      <c r="C28" s="119" t="s">
        <v>26</v>
      </c>
      <c r="D28" s="120"/>
      <c r="E28" s="127"/>
      <c r="F28" s="127"/>
      <c r="M28" s="122">
        <v>125232</v>
      </c>
      <c r="N28" s="122">
        <v>63602</v>
      </c>
      <c r="O28" s="122">
        <v>61630</v>
      </c>
      <c r="P28" s="123"/>
      <c r="Q28" s="434"/>
      <c r="R28" s="128" t="s">
        <v>40</v>
      </c>
      <c r="S28" s="129" t="s">
        <v>41</v>
      </c>
      <c r="T28" s="130" t="s">
        <v>42</v>
      </c>
    </row>
    <row r="29" spans="1:20" s="118" customFormat="1" ht="44.25" customHeight="1" x14ac:dyDescent="0.2">
      <c r="A29" s="195" t="s">
        <v>391</v>
      </c>
      <c r="C29" s="119" t="s">
        <v>28</v>
      </c>
      <c r="D29" s="120"/>
      <c r="E29" s="127"/>
      <c r="F29" s="127"/>
      <c r="M29" s="122">
        <v>124055</v>
      </c>
      <c r="N29" s="122">
        <v>62761</v>
      </c>
      <c r="O29" s="122">
        <v>61294</v>
      </c>
      <c r="P29" s="123"/>
      <c r="Q29" s="131" t="s">
        <v>184</v>
      </c>
      <c r="R29" s="132"/>
      <c r="S29" s="133"/>
      <c r="T29" s="134"/>
    </row>
    <row r="30" spans="1:20" s="118" customFormat="1" ht="26.25" customHeight="1" x14ac:dyDescent="0.2">
      <c r="A30" s="195" t="s">
        <v>392</v>
      </c>
      <c r="C30" s="119" t="s">
        <v>30</v>
      </c>
      <c r="D30" s="120"/>
      <c r="E30" s="127"/>
      <c r="F30" s="127"/>
      <c r="M30" s="122">
        <v>125190</v>
      </c>
      <c r="N30" s="122">
        <v>62619</v>
      </c>
      <c r="O30" s="122">
        <v>62571</v>
      </c>
      <c r="P30" s="123"/>
      <c r="Q30" s="135" t="s">
        <v>40</v>
      </c>
      <c r="R30" s="136">
        <v>7878783</v>
      </c>
      <c r="S30" s="137">
        <v>3810013</v>
      </c>
      <c r="T30" s="138">
        <v>4068770</v>
      </c>
    </row>
    <row r="31" spans="1:20" s="118" customFormat="1" ht="26.25" customHeight="1" x14ac:dyDescent="0.2">
      <c r="A31" s="15" t="s">
        <v>393</v>
      </c>
      <c r="C31" s="119" t="s">
        <v>32</v>
      </c>
      <c r="D31" s="120"/>
      <c r="E31" s="127"/>
      <c r="F31" s="127"/>
      <c r="M31" s="122">
        <v>127692</v>
      </c>
      <c r="N31" s="122">
        <v>62895</v>
      </c>
      <c r="O31" s="122">
        <v>64797</v>
      </c>
      <c r="P31" s="123"/>
      <c r="Q31" s="139" t="s">
        <v>185</v>
      </c>
      <c r="R31" s="140">
        <v>603230</v>
      </c>
      <c r="S31" s="141">
        <v>309432</v>
      </c>
      <c r="T31" s="142">
        <v>293798</v>
      </c>
    </row>
    <row r="32" spans="1:20" ht="14.25" customHeight="1" x14ac:dyDescent="0.2">
      <c r="A32" s="196" t="s">
        <v>394</v>
      </c>
      <c r="C32" s="21" t="s">
        <v>97</v>
      </c>
      <c r="M32" s="108">
        <v>129742</v>
      </c>
      <c r="N32" s="108">
        <v>62993</v>
      </c>
      <c r="O32" s="108">
        <v>66749</v>
      </c>
      <c r="P32" s="91"/>
      <c r="Q32" s="109" t="s">
        <v>186</v>
      </c>
      <c r="R32" s="110">
        <v>598182</v>
      </c>
      <c r="S32" s="111">
        <v>306434</v>
      </c>
      <c r="T32" s="112">
        <v>291748</v>
      </c>
    </row>
    <row r="33" spans="1:20" x14ac:dyDescent="0.2">
      <c r="A33" s="196" t="s">
        <v>395</v>
      </c>
      <c r="C33" s="193" t="s">
        <v>9</v>
      </c>
      <c r="M33" s="108">
        <v>131768</v>
      </c>
      <c r="N33" s="108">
        <v>63030</v>
      </c>
      <c r="O33" s="108">
        <v>68738</v>
      </c>
      <c r="P33" s="91"/>
      <c r="Q33" s="109" t="s">
        <v>187</v>
      </c>
      <c r="R33" s="110">
        <v>605068</v>
      </c>
      <c r="S33" s="111">
        <v>309819</v>
      </c>
      <c r="T33" s="112">
        <v>295249</v>
      </c>
    </row>
    <row r="34" spans="1:20" ht="25.5" x14ac:dyDescent="0.2">
      <c r="A34" s="196" t="s">
        <v>396</v>
      </c>
      <c r="C34" s="21" t="s">
        <v>92</v>
      </c>
      <c r="M34" s="108">
        <v>132712</v>
      </c>
      <c r="N34" s="108">
        <v>62862</v>
      </c>
      <c r="O34" s="108">
        <v>69850</v>
      </c>
      <c r="P34" s="91"/>
      <c r="Q34" s="109" t="s">
        <v>188</v>
      </c>
      <c r="R34" s="110">
        <v>642476</v>
      </c>
      <c r="S34" s="111">
        <v>325752</v>
      </c>
      <c r="T34" s="112">
        <v>316724</v>
      </c>
    </row>
    <row r="35" spans="1:20" x14ac:dyDescent="0.2">
      <c r="A35" s="196" t="s">
        <v>397</v>
      </c>
      <c r="C35" s="21" t="s">
        <v>93</v>
      </c>
      <c r="M35" s="108">
        <v>131882</v>
      </c>
      <c r="N35" s="108">
        <v>62354</v>
      </c>
      <c r="O35" s="108">
        <v>69528</v>
      </c>
      <c r="P35" s="91"/>
      <c r="Q35" s="109" t="s">
        <v>189</v>
      </c>
      <c r="R35" s="110">
        <v>669960</v>
      </c>
      <c r="S35" s="111">
        <v>338888</v>
      </c>
      <c r="T35" s="112">
        <v>331072</v>
      </c>
    </row>
    <row r="36" spans="1:20" ht="25.5" x14ac:dyDescent="0.2">
      <c r="A36" s="196" t="s">
        <v>398</v>
      </c>
      <c r="C36" s="21" t="s">
        <v>94</v>
      </c>
      <c r="M36" s="108">
        <v>129823</v>
      </c>
      <c r="N36" s="108">
        <v>61588</v>
      </c>
      <c r="O36" s="108">
        <v>68235</v>
      </c>
      <c r="P36" s="91"/>
      <c r="Q36" s="109" t="s">
        <v>190</v>
      </c>
      <c r="R36" s="110">
        <v>635633</v>
      </c>
      <c r="S36" s="111">
        <v>319048</v>
      </c>
      <c r="T36" s="112">
        <v>316585</v>
      </c>
    </row>
    <row r="37" spans="1:20" ht="25.5" x14ac:dyDescent="0.2">
      <c r="A37" s="196" t="s">
        <v>399</v>
      </c>
      <c r="C37" s="21" t="s">
        <v>95</v>
      </c>
      <c r="D37" s="19"/>
      <c r="M37" s="108">
        <v>127922</v>
      </c>
      <c r="N37" s="108">
        <v>60850</v>
      </c>
      <c r="O37" s="108">
        <v>67072</v>
      </c>
      <c r="P37" s="91"/>
      <c r="Q37" s="109" t="s">
        <v>191</v>
      </c>
      <c r="R37" s="110">
        <v>657874</v>
      </c>
      <c r="S37" s="111">
        <v>313458</v>
      </c>
      <c r="T37" s="112">
        <v>344416</v>
      </c>
    </row>
    <row r="38" spans="1:20" x14ac:dyDescent="0.2">
      <c r="A38" s="193" t="s">
        <v>400</v>
      </c>
      <c r="C38" s="21" t="s">
        <v>96</v>
      </c>
      <c r="D38" s="20"/>
      <c r="M38" s="108">
        <v>126082</v>
      </c>
      <c r="N38" s="108">
        <v>60165</v>
      </c>
      <c r="O38" s="108">
        <v>65917</v>
      </c>
      <c r="P38" s="91"/>
      <c r="Q38" s="109" t="s">
        <v>192</v>
      </c>
      <c r="R38" s="110">
        <v>614779</v>
      </c>
      <c r="S38" s="111">
        <v>293158</v>
      </c>
      <c r="T38" s="112">
        <v>321621</v>
      </c>
    </row>
    <row r="39" spans="1:20" x14ac:dyDescent="0.2">
      <c r="A39" s="89" t="s">
        <v>401</v>
      </c>
      <c r="C39" s="21" t="s">
        <v>98</v>
      </c>
      <c r="D39" s="20"/>
      <c r="M39" s="108">
        <v>123600</v>
      </c>
      <c r="N39" s="108">
        <v>59117</v>
      </c>
      <c r="O39" s="108">
        <v>64483</v>
      </c>
      <c r="P39" s="91"/>
      <c r="Q39" s="109" t="s">
        <v>193</v>
      </c>
      <c r="R39" s="110">
        <v>536343</v>
      </c>
      <c r="S39" s="111">
        <v>254902</v>
      </c>
      <c r="T39" s="112">
        <v>281441</v>
      </c>
    </row>
    <row r="40" spans="1:20" x14ac:dyDescent="0.2">
      <c r="A40" s="93" t="s">
        <v>402</v>
      </c>
      <c r="C40" s="21" t="s">
        <v>99</v>
      </c>
      <c r="D40" s="20"/>
      <c r="M40" s="108">
        <v>120324</v>
      </c>
      <c r="N40" s="108">
        <v>57551</v>
      </c>
      <c r="O40" s="108">
        <v>62773</v>
      </c>
      <c r="P40" s="91"/>
      <c r="Q40" s="109" t="s">
        <v>194</v>
      </c>
      <c r="R40" s="110">
        <v>516837</v>
      </c>
      <c r="S40" s="111">
        <v>242123</v>
      </c>
      <c r="T40" s="112">
        <v>274714</v>
      </c>
    </row>
    <row r="41" spans="1:20" x14ac:dyDescent="0.2">
      <c r="A41" s="14" t="s">
        <v>403</v>
      </c>
      <c r="M41" s="108">
        <v>116606</v>
      </c>
      <c r="N41" s="108">
        <v>55686</v>
      </c>
      <c r="O41" s="108">
        <v>60920</v>
      </c>
      <c r="P41" s="91"/>
      <c r="Q41" s="109" t="s">
        <v>195</v>
      </c>
      <c r="R41" s="110">
        <v>489703</v>
      </c>
      <c r="S41" s="111">
        <v>225926</v>
      </c>
      <c r="T41" s="112">
        <v>263777</v>
      </c>
    </row>
    <row r="42" spans="1:20" x14ac:dyDescent="0.2">
      <c r="A42" s="14" t="s">
        <v>404</v>
      </c>
      <c r="M42" s="108">
        <v>112852</v>
      </c>
      <c r="N42" s="108">
        <v>53849</v>
      </c>
      <c r="O42" s="108">
        <v>59003</v>
      </c>
      <c r="P42" s="91"/>
      <c r="Q42" s="109" t="s">
        <v>196</v>
      </c>
      <c r="R42" s="110">
        <v>406084</v>
      </c>
      <c r="S42" s="111">
        <v>183930</v>
      </c>
      <c r="T42" s="112">
        <v>222154</v>
      </c>
    </row>
    <row r="43" spans="1:20" x14ac:dyDescent="0.2">
      <c r="A43" s="14" t="s">
        <v>405</v>
      </c>
      <c r="M43" s="108">
        <v>108852</v>
      </c>
      <c r="N43" s="108">
        <v>51919</v>
      </c>
      <c r="O43" s="108">
        <v>56933</v>
      </c>
      <c r="P43" s="91"/>
      <c r="Q43" s="109" t="s">
        <v>197</v>
      </c>
      <c r="R43" s="110">
        <v>309925</v>
      </c>
      <c r="S43" s="111">
        <v>138521</v>
      </c>
      <c r="T43" s="112">
        <v>171404</v>
      </c>
    </row>
    <row r="44" spans="1:20" x14ac:dyDescent="0.2">
      <c r="A44" s="193" t="s">
        <v>406</v>
      </c>
      <c r="M44" s="108">
        <v>105945</v>
      </c>
      <c r="N44" s="108">
        <v>50470</v>
      </c>
      <c r="O44" s="108">
        <v>55475</v>
      </c>
      <c r="P44" s="91"/>
      <c r="Q44" s="109" t="s">
        <v>198</v>
      </c>
      <c r="R44" s="110">
        <v>230197</v>
      </c>
      <c r="S44" s="111">
        <v>101631</v>
      </c>
      <c r="T44" s="112">
        <v>128566</v>
      </c>
    </row>
    <row r="45" spans="1:20" ht="15" x14ac:dyDescent="0.25">
      <c r="A45" s="197" t="s">
        <v>407</v>
      </c>
      <c r="M45" s="108">
        <v>104800</v>
      </c>
      <c r="N45" s="108">
        <v>49806</v>
      </c>
      <c r="O45" s="108">
        <v>54994</v>
      </c>
      <c r="P45" s="91"/>
      <c r="Q45" s="109" t="s">
        <v>199</v>
      </c>
      <c r="R45" s="110">
        <v>158670</v>
      </c>
      <c r="S45" s="111">
        <v>68583</v>
      </c>
      <c r="T45" s="112">
        <v>90087</v>
      </c>
    </row>
    <row r="46" spans="1:20" ht="15" x14ac:dyDescent="0.25">
      <c r="A46" s="197" t="s">
        <v>408</v>
      </c>
      <c r="M46" s="108">
        <v>104794</v>
      </c>
      <c r="N46" s="108">
        <v>49648</v>
      </c>
      <c r="O46" s="108">
        <v>55146</v>
      </c>
      <c r="P46" s="91"/>
      <c r="Q46" s="109" t="s">
        <v>200</v>
      </c>
      <c r="R46" s="110">
        <v>103406</v>
      </c>
      <c r="S46" s="111">
        <v>41392</v>
      </c>
      <c r="T46" s="112">
        <v>62014</v>
      </c>
    </row>
    <row r="47" spans="1:20" ht="15.75" thickBot="1" x14ac:dyDescent="0.3">
      <c r="A47" s="197" t="s">
        <v>409</v>
      </c>
      <c r="M47" s="108">
        <v>104561</v>
      </c>
      <c r="N47" s="108">
        <v>49381</v>
      </c>
      <c r="O47" s="108">
        <v>55180</v>
      </c>
      <c r="P47" s="91"/>
      <c r="Q47" s="113" t="s">
        <v>100</v>
      </c>
      <c r="R47" s="114">
        <v>100416</v>
      </c>
      <c r="S47" s="115">
        <v>37016</v>
      </c>
      <c r="T47" s="116">
        <v>63400</v>
      </c>
    </row>
    <row r="48" spans="1:20" ht="15" x14ac:dyDescent="0.25">
      <c r="A48" s="197" t="s">
        <v>410</v>
      </c>
      <c r="M48" s="108">
        <v>104278</v>
      </c>
      <c r="N48" s="108">
        <v>49084</v>
      </c>
      <c r="O48" s="108">
        <v>55194</v>
      </c>
      <c r="P48" s="91"/>
      <c r="Q48" s="91"/>
      <c r="R48" s="91"/>
      <c r="S48" s="91"/>
      <c r="T48" s="91"/>
    </row>
    <row r="49" spans="1:20" ht="15" x14ac:dyDescent="0.25">
      <c r="A49" s="197" t="s">
        <v>411</v>
      </c>
      <c r="M49" s="108">
        <v>103962</v>
      </c>
      <c r="N49" s="108">
        <v>48778</v>
      </c>
      <c r="O49" s="108">
        <v>55184</v>
      </c>
      <c r="P49" s="91"/>
      <c r="Q49" s="91"/>
      <c r="R49" s="91"/>
      <c r="S49" s="91"/>
      <c r="T49" s="91"/>
    </row>
    <row r="50" spans="1:20" ht="15" x14ac:dyDescent="0.25">
      <c r="A50" s="197" t="s">
        <v>412</v>
      </c>
      <c r="M50" s="108">
        <v>103448</v>
      </c>
      <c r="N50" s="108">
        <v>48396</v>
      </c>
      <c r="O50" s="108">
        <v>55052</v>
      </c>
      <c r="P50" s="91"/>
      <c r="Q50" s="91"/>
      <c r="R50" s="91"/>
      <c r="S50" s="91"/>
      <c r="T50" s="91"/>
    </row>
    <row r="51" spans="1:20" ht="15" x14ac:dyDescent="0.25">
      <c r="A51" s="197" t="s">
        <v>413</v>
      </c>
      <c r="M51" s="108">
        <v>102715</v>
      </c>
      <c r="N51" s="108">
        <v>47923</v>
      </c>
      <c r="O51" s="108">
        <v>54792</v>
      </c>
      <c r="P51" s="91"/>
      <c r="Q51" s="91"/>
      <c r="R51" s="91"/>
      <c r="S51" s="91"/>
      <c r="T51" s="91"/>
    </row>
    <row r="52" spans="1:20" ht="15" x14ac:dyDescent="0.25">
      <c r="A52" s="197" t="s">
        <v>327</v>
      </c>
      <c r="M52" s="108">
        <v>101971</v>
      </c>
      <c r="N52" s="108">
        <v>47444</v>
      </c>
      <c r="O52" s="108">
        <v>54527</v>
      </c>
      <c r="P52" s="91"/>
      <c r="Q52" s="91"/>
      <c r="R52" s="91"/>
      <c r="S52" s="91"/>
      <c r="T52" s="91"/>
    </row>
    <row r="53" spans="1:20" ht="15" x14ac:dyDescent="0.25">
      <c r="A53" s="197" t="s">
        <v>414</v>
      </c>
      <c r="M53" s="108">
        <v>101260</v>
      </c>
      <c r="N53" s="108">
        <v>46986</v>
      </c>
      <c r="O53" s="108">
        <v>54274</v>
      </c>
      <c r="P53" s="91"/>
      <c r="Q53" s="91"/>
      <c r="R53" s="91"/>
      <c r="S53" s="91"/>
      <c r="T53" s="91"/>
    </row>
    <row r="54" spans="1:20" ht="15" x14ac:dyDescent="0.25">
      <c r="A54" s="197" t="s">
        <v>415</v>
      </c>
      <c r="M54" s="108">
        <v>99728</v>
      </c>
      <c r="N54" s="108">
        <v>46141</v>
      </c>
      <c r="O54" s="108">
        <v>53587</v>
      </c>
      <c r="P54" s="91"/>
      <c r="Q54" s="91"/>
      <c r="R54" s="91"/>
      <c r="S54" s="91"/>
      <c r="T54" s="91"/>
    </row>
    <row r="55" spans="1:20" x14ac:dyDescent="0.2">
      <c r="A55" s="193" t="s">
        <v>451</v>
      </c>
      <c r="M55" s="108">
        <v>97001</v>
      </c>
      <c r="N55" s="108">
        <v>44730</v>
      </c>
      <c r="O55" s="108">
        <v>52271</v>
      </c>
      <c r="P55" s="91"/>
      <c r="Q55" s="91"/>
      <c r="R55" s="91"/>
      <c r="S55" s="91"/>
      <c r="T55" s="91"/>
    </row>
    <row r="56" spans="1:20" ht="80.25" customHeight="1" x14ac:dyDescent="0.25">
      <c r="A56" s="258" t="s">
        <v>370</v>
      </c>
      <c r="M56" s="108">
        <v>93445</v>
      </c>
      <c r="N56" s="108">
        <v>42931</v>
      </c>
      <c r="O56" s="108">
        <v>50514</v>
      </c>
      <c r="P56" s="91"/>
      <c r="Q56" s="91"/>
      <c r="R56" s="91"/>
      <c r="S56" s="91"/>
      <c r="T56" s="91"/>
    </row>
    <row r="57" spans="1:20" ht="39.75" customHeight="1" x14ac:dyDescent="0.25">
      <c r="A57" s="258" t="s">
        <v>452</v>
      </c>
      <c r="M57" s="108">
        <v>89853</v>
      </c>
      <c r="N57" s="108">
        <v>41126</v>
      </c>
      <c r="O57" s="108">
        <v>48727</v>
      </c>
      <c r="P57" s="91"/>
      <c r="Q57" s="91"/>
      <c r="R57" s="91"/>
      <c r="S57" s="91"/>
      <c r="T57" s="91"/>
    </row>
    <row r="58" spans="1:20" x14ac:dyDescent="0.2">
      <c r="A58" s="257"/>
      <c r="M58" s="108">
        <v>66807</v>
      </c>
      <c r="N58" s="108">
        <v>30117</v>
      </c>
      <c r="O58" s="108">
        <v>36690</v>
      </c>
      <c r="P58" s="91"/>
      <c r="Q58" s="91"/>
      <c r="R58" s="91"/>
      <c r="S58" s="91"/>
      <c r="T58" s="91"/>
    </row>
    <row r="59" spans="1:20" x14ac:dyDescent="0.2">
      <c r="M59" s="108">
        <v>63071</v>
      </c>
      <c r="N59" s="108">
        <v>28387</v>
      </c>
      <c r="O59" s="108">
        <v>34684</v>
      </c>
      <c r="P59" s="91"/>
      <c r="Q59" s="91"/>
      <c r="R59" s="91"/>
      <c r="S59" s="91"/>
      <c r="T59" s="91"/>
    </row>
    <row r="60" spans="1:20" x14ac:dyDescent="0.2">
      <c r="M60" s="108">
        <v>59761</v>
      </c>
      <c r="N60" s="108">
        <v>26856</v>
      </c>
      <c r="O60" s="108">
        <v>32905</v>
      </c>
      <c r="P60" s="91"/>
      <c r="Q60" s="91"/>
      <c r="R60" s="91"/>
      <c r="S60" s="91"/>
      <c r="T60" s="91"/>
    </row>
    <row r="61" spans="1:20" x14ac:dyDescent="0.2">
      <c r="M61" s="108">
        <v>56749</v>
      </c>
      <c r="N61" s="108">
        <v>25466</v>
      </c>
      <c r="O61" s="108">
        <v>31283</v>
      </c>
      <c r="P61" s="91"/>
      <c r="Q61" s="91"/>
      <c r="R61" s="91"/>
      <c r="S61" s="91"/>
      <c r="T61" s="91"/>
    </row>
    <row r="62" spans="1:20" x14ac:dyDescent="0.2">
      <c r="M62" s="108">
        <v>53748</v>
      </c>
      <c r="N62" s="108">
        <v>24086</v>
      </c>
      <c r="O62" s="108">
        <v>29662</v>
      </c>
      <c r="P62" s="91"/>
      <c r="Q62" s="91"/>
      <c r="R62" s="91"/>
      <c r="S62" s="91"/>
      <c r="T62" s="91"/>
    </row>
    <row r="63" spans="1:20" x14ac:dyDescent="0.2">
      <c r="M63" s="108">
        <v>50833</v>
      </c>
      <c r="N63" s="108">
        <v>22745</v>
      </c>
      <c r="O63" s="108">
        <v>28088</v>
      </c>
      <c r="P63" s="91"/>
      <c r="Q63" s="91"/>
      <c r="R63" s="91"/>
      <c r="S63" s="91"/>
      <c r="T63" s="91"/>
    </row>
    <row r="64" spans="1:20" x14ac:dyDescent="0.2">
      <c r="M64" s="108">
        <v>47916</v>
      </c>
      <c r="N64" s="108">
        <v>21407</v>
      </c>
      <c r="O64" s="108">
        <v>26509</v>
      </c>
      <c r="P64" s="91"/>
      <c r="Q64" s="91"/>
      <c r="R64" s="91"/>
      <c r="S64" s="91"/>
      <c r="T64" s="91"/>
    </row>
    <row r="65" spans="13:20" x14ac:dyDescent="0.2">
      <c r="M65" s="108">
        <v>44929</v>
      </c>
      <c r="N65" s="108">
        <v>20042</v>
      </c>
      <c r="O65" s="108">
        <v>24887</v>
      </c>
      <c r="P65" s="91"/>
      <c r="Q65" s="91"/>
      <c r="R65" s="91"/>
      <c r="S65" s="91"/>
      <c r="T65" s="91"/>
    </row>
    <row r="66" spans="13:20" x14ac:dyDescent="0.2">
      <c r="M66" s="108">
        <v>41939</v>
      </c>
      <c r="N66" s="108">
        <v>18676</v>
      </c>
      <c r="O66" s="108">
        <v>23263</v>
      </c>
      <c r="P66" s="91"/>
      <c r="Q66" s="91"/>
      <c r="R66" s="91"/>
      <c r="S66" s="91"/>
      <c r="T66" s="91"/>
    </row>
    <row r="67" spans="13:20" x14ac:dyDescent="0.2">
      <c r="M67" s="108">
        <v>39086</v>
      </c>
      <c r="N67" s="108">
        <v>17369</v>
      </c>
      <c r="O67" s="108">
        <v>21717</v>
      </c>
      <c r="P67" s="91"/>
      <c r="Q67" s="91"/>
      <c r="R67" s="91"/>
      <c r="S67" s="91"/>
      <c r="T67" s="91"/>
    </row>
    <row r="68" spans="13:20" x14ac:dyDescent="0.2">
      <c r="M68" s="108">
        <v>36348</v>
      </c>
      <c r="N68" s="108">
        <v>16117</v>
      </c>
      <c r="O68" s="108">
        <v>20231</v>
      </c>
      <c r="P68" s="91"/>
      <c r="Q68" s="91"/>
      <c r="R68" s="91"/>
      <c r="S68" s="91"/>
      <c r="T68" s="91"/>
    </row>
    <row r="69" spans="13:20" x14ac:dyDescent="0.2">
      <c r="M69" s="108">
        <v>33755</v>
      </c>
      <c r="N69" s="108">
        <v>14898</v>
      </c>
      <c r="O69" s="108">
        <v>18857</v>
      </c>
      <c r="P69" s="91"/>
      <c r="Q69" s="91"/>
      <c r="R69" s="91"/>
      <c r="S69" s="91"/>
      <c r="T69" s="91"/>
    </row>
    <row r="70" spans="13:20" x14ac:dyDescent="0.2">
      <c r="M70" s="108">
        <v>31333</v>
      </c>
      <c r="N70" s="108">
        <v>13708</v>
      </c>
      <c r="O70" s="108">
        <v>17625</v>
      </c>
      <c r="P70" s="91"/>
      <c r="Q70" s="91"/>
      <c r="R70" s="91"/>
      <c r="S70" s="91"/>
      <c r="T70" s="91"/>
    </row>
    <row r="71" spans="13:20" x14ac:dyDescent="0.2">
      <c r="M71" s="108">
        <v>28832</v>
      </c>
      <c r="N71" s="108">
        <v>12440</v>
      </c>
      <c r="O71" s="108">
        <v>16392</v>
      </c>
      <c r="P71" s="91"/>
      <c r="Q71" s="91"/>
      <c r="R71" s="91"/>
      <c r="S71" s="91"/>
      <c r="T71" s="91"/>
    </row>
    <row r="72" spans="13:20" x14ac:dyDescent="0.2">
      <c r="M72" s="108">
        <v>26662</v>
      </c>
      <c r="N72" s="108">
        <v>11342</v>
      </c>
      <c r="O72" s="108">
        <v>15320</v>
      </c>
      <c r="P72" s="91"/>
      <c r="Q72" s="91"/>
      <c r="R72" s="91"/>
      <c r="S72" s="91"/>
      <c r="T72" s="91"/>
    </row>
    <row r="73" spans="13:20" x14ac:dyDescent="0.2">
      <c r="M73" s="108">
        <v>24625</v>
      </c>
      <c r="N73" s="108">
        <v>10306</v>
      </c>
      <c r="O73" s="108">
        <v>14319</v>
      </c>
      <c r="P73" s="91"/>
      <c r="Q73" s="91"/>
      <c r="R73" s="91"/>
      <c r="S73" s="91"/>
      <c r="T73" s="91"/>
    </row>
    <row r="74" spans="13:20" x14ac:dyDescent="0.2">
      <c r="M74" s="108">
        <v>22734</v>
      </c>
      <c r="N74" s="108">
        <v>9334</v>
      </c>
      <c r="O74" s="108">
        <v>13400</v>
      </c>
      <c r="P74" s="91"/>
      <c r="Q74" s="91"/>
      <c r="R74" s="91"/>
      <c r="S74" s="91"/>
      <c r="T74" s="91"/>
    </row>
    <row r="75" spans="13:20" x14ac:dyDescent="0.2">
      <c r="M75" s="108">
        <v>20994</v>
      </c>
      <c r="N75" s="108">
        <v>8432</v>
      </c>
      <c r="O75" s="108">
        <v>12562</v>
      </c>
      <c r="P75" s="91"/>
      <c r="Q75" s="91"/>
      <c r="R75" s="91"/>
      <c r="S75" s="91"/>
      <c r="T75" s="91"/>
    </row>
    <row r="76" spans="13:20" x14ac:dyDescent="0.2">
      <c r="M76" s="108">
        <v>19408</v>
      </c>
      <c r="N76" s="108">
        <v>7603</v>
      </c>
      <c r="O76" s="108">
        <v>11805</v>
      </c>
      <c r="P76" s="91"/>
      <c r="Q76" s="91"/>
      <c r="R76" s="91"/>
      <c r="S76" s="91"/>
      <c r="T76" s="91"/>
    </row>
    <row r="77" spans="13:20" x14ac:dyDescent="0.2">
      <c r="M77" s="108">
        <v>17988</v>
      </c>
      <c r="N77" s="108">
        <v>7002</v>
      </c>
      <c r="O77" s="108">
        <v>10986</v>
      </c>
      <c r="P77" s="91"/>
      <c r="Q77" s="91"/>
      <c r="R77" s="91"/>
      <c r="S77" s="91"/>
      <c r="T77" s="91"/>
    </row>
    <row r="78" spans="13:20" x14ac:dyDescent="0.2">
      <c r="M78" s="108">
        <v>16675</v>
      </c>
      <c r="N78" s="108">
        <v>6510</v>
      </c>
      <c r="O78" s="108">
        <v>10165</v>
      </c>
      <c r="P78" s="91"/>
      <c r="Q78" s="91"/>
      <c r="R78" s="91"/>
      <c r="S78" s="91"/>
      <c r="T78" s="91"/>
    </row>
    <row r="79" spans="13:20" x14ac:dyDescent="0.2">
      <c r="M79" s="108">
        <v>15472</v>
      </c>
      <c r="N79" s="108">
        <v>6134</v>
      </c>
      <c r="O79" s="108">
        <v>9338</v>
      </c>
      <c r="P79" s="91"/>
      <c r="Q79" s="91"/>
      <c r="R79" s="91"/>
      <c r="S79" s="91"/>
      <c r="T79" s="91"/>
    </row>
    <row r="80" spans="13:20" x14ac:dyDescent="0.2">
      <c r="M80" s="98">
        <v>89747</v>
      </c>
      <c r="N80" s="98">
        <v>33084</v>
      </c>
      <c r="O80" s="98">
        <v>56663</v>
      </c>
      <c r="P80" s="91"/>
      <c r="Q80" s="91"/>
      <c r="R80" s="91"/>
      <c r="S80" s="91"/>
      <c r="T80" s="91"/>
    </row>
  </sheetData>
  <mergeCells count="8">
    <mergeCell ref="Q27:Q28"/>
    <mergeCell ref="H1:K1"/>
    <mergeCell ref="L1:O1"/>
    <mergeCell ref="Q1:T1"/>
    <mergeCell ref="H2:K2"/>
    <mergeCell ref="H3:H4"/>
    <mergeCell ref="Q25:T25"/>
    <mergeCell ref="Q26:T26"/>
  </mergeCells>
  <dataValidations disablePrompts="1" count="1">
    <dataValidation type="list" allowBlank="1" showInputMessage="1" showErrorMessage="1" sqref="A10">
      <formula1>$A$13:$A$41</formula1>
    </dataValidation>
  </dataValidations>
  <pageMargins left="0.75" right="0.75" top="1" bottom="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topLeftCell="A5" zoomScale="80" zoomScaleNormal="80" zoomScaleSheetLayoutView="70" workbookViewId="0">
      <selection activeCell="A12" sqref="A12:A37"/>
    </sheetView>
  </sheetViews>
  <sheetFormatPr baseColWidth="10" defaultRowHeight="12.75" x14ac:dyDescent="0.2"/>
  <cols>
    <col min="1" max="1" width="22" style="1" customWidth="1"/>
    <col min="2" max="2" width="9.28515625" style="1" customWidth="1"/>
    <col min="3" max="3" width="22.42578125" style="1" customWidth="1"/>
    <col min="4" max="6" width="20.28515625" style="1" customWidth="1"/>
    <col min="7" max="7" width="16.5703125" style="1" customWidth="1"/>
    <col min="8" max="8" width="16.28515625" style="1" customWidth="1"/>
    <col min="9" max="9" width="11.85546875" style="1" customWidth="1"/>
    <col min="10" max="10" width="16" style="1" customWidth="1"/>
    <col min="11" max="11" width="12" style="1" customWidth="1"/>
    <col min="12" max="12" width="15.85546875" style="1" customWidth="1"/>
    <col min="13" max="13" width="12" style="1" customWidth="1"/>
    <col min="14" max="14" width="15.28515625" style="1" customWidth="1"/>
    <col min="15" max="15" width="11.7109375" style="1" customWidth="1"/>
    <col min="16" max="16" width="8.7109375" style="2" customWidth="1"/>
    <col min="17" max="17" width="9.5703125" style="2" customWidth="1"/>
    <col min="18" max="18" width="15.28515625" style="2" customWidth="1"/>
    <col min="19" max="19" width="13.28515625" style="1" customWidth="1"/>
    <col min="20" max="16384" width="11.42578125" style="1"/>
  </cols>
  <sheetData>
    <row r="1" spans="1:19" s="11" customFormat="1" ht="39.75" customHeight="1" x14ac:dyDescent="0.25">
      <c r="A1" s="323"/>
      <c r="B1" s="324" t="s">
        <v>144</v>
      </c>
      <c r="C1" s="324"/>
      <c r="D1" s="324"/>
      <c r="E1" s="324"/>
      <c r="F1" s="324"/>
      <c r="G1" s="324"/>
      <c r="H1" s="324"/>
      <c r="I1" s="324"/>
      <c r="J1" s="324"/>
      <c r="K1" s="324"/>
      <c r="L1" s="324"/>
      <c r="M1" s="324"/>
      <c r="N1" s="324"/>
      <c r="O1" s="324"/>
      <c r="P1" s="324"/>
      <c r="Q1" s="324"/>
      <c r="R1" s="447"/>
      <c r="S1" s="447"/>
    </row>
    <row r="2" spans="1:19" s="11" customFormat="1" ht="40.5" customHeight="1" x14ac:dyDescent="0.25">
      <c r="A2" s="323"/>
      <c r="B2" s="324" t="s">
        <v>145</v>
      </c>
      <c r="C2" s="324"/>
      <c r="D2" s="324"/>
      <c r="E2" s="324"/>
      <c r="F2" s="324"/>
      <c r="G2" s="324"/>
      <c r="H2" s="324"/>
      <c r="I2" s="324"/>
      <c r="J2" s="324"/>
      <c r="K2" s="324"/>
      <c r="L2" s="324"/>
      <c r="M2" s="324"/>
      <c r="N2" s="324"/>
      <c r="O2" s="324"/>
      <c r="P2" s="324"/>
      <c r="Q2" s="324"/>
      <c r="R2" s="447"/>
      <c r="S2" s="447"/>
    </row>
    <row r="3" spans="1:19" s="11" customFormat="1" ht="42.75" customHeight="1" x14ac:dyDescent="0.25">
      <c r="A3" s="323"/>
      <c r="B3" s="324" t="s">
        <v>146</v>
      </c>
      <c r="C3" s="324"/>
      <c r="D3" s="324"/>
      <c r="E3" s="324"/>
      <c r="F3" s="324"/>
      <c r="G3" s="324"/>
      <c r="H3" s="324"/>
      <c r="I3" s="324"/>
      <c r="J3" s="324"/>
      <c r="K3" s="324"/>
      <c r="L3" s="324"/>
      <c r="M3" s="324"/>
      <c r="N3" s="324"/>
      <c r="O3" s="324"/>
      <c r="P3" s="324"/>
      <c r="Q3" s="324"/>
      <c r="R3" s="447"/>
      <c r="S3" s="447"/>
    </row>
    <row r="4" spans="1:19" s="11" customFormat="1" ht="33.75" customHeight="1" x14ac:dyDescent="0.25">
      <c r="A4" s="323"/>
      <c r="B4" s="325" t="s">
        <v>203</v>
      </c>
      <c r="C4" s="325"/>
      <c r="D4" s="325"/>
      <c r="E4" s="325"/>
      <c r="F4" s="325"/>
      <c r="G4" s="325"/>
      <c r="H4" s="325"/>
      <c r="I4" s="325"/>
      <c r="J4" s="325"/>
      <c r="K4" s="325"/>
      <c r="L4" s="325"/>
      <c r="M4" s="325"/>
      <c r="N4" s="152"/>
      <c r="O4" s="449" t="s">
        <v>229</v>
      </c>
      <c r="P4" s="449"/>
      <c r="Q4" s="449"/>
      <c r="R4" s="447"/>
      <c r="S4" s="447"/>
    </row>
    <row r="5" spans="1:19" ht="12" customHeight="1" x14ac:dyDescent="0.2">
      <c r="A5" s="12"/>
      <c r="B5" s="10"/>
      <c r="C5" s="10"/>
      <c r="D5" s="10"/>
      <c r="E5" s="10"/>
      <c r="F5" s="10"/>
      <c r="G5" s="10"/>
      <c r="H5" s="10"/>
      <c r="I5" s="10"/>
      <c r="J5" s="10"/>
      <c r="K5" s="10"/>
      <c r="L5" s="10"/>
      <c r="M5" s="10"/>
      <c r="N5" s="10"/>
      <c r="O5" s="10"/>
    </row>
    <row r="6" spans="1:19" ht="31.5" customHeight="1" x14ac:dyDescent="0.2">
      <c r="A6" s="83" t="s">
        <v>215</v>
      </c>
      <c r="B6" s="472"/>
      <c r="C6" s="472"/>
      <c r="D6" s="85"/>
      <c r="E6" s="85"/>
      <c r="F6" s="85"/>
      <c r="G6" s="85"/>
      <c r="H6" s="85"/>
      <c r="I6" s="85"/>
      <c r="J6" s="85"/>
      <c r="K6" s="85"/>
      <c r="L6" s="85"/>
      <c r="M6" s="85"/>
      <c r="N6" s="85"/>
      <c r="O6" s="85"/>
      <c r="P6" s="86"/>
      <c r="Q6" s="86"/>
      <c r="R6" s="86"/>
      <c r="S6" s="87"/>
    </row>
    <row r="7" spans="1:19" s="36" customFormat="1" ht="31.5" customHeight="1" x14ac:dyDescent="0.2">
      <c r="A7" s="83" t="s">
        <v>2</v>
      </c>
      <c r="B7" s="466"/>
      <c r="C7" s="466"/>
      <c r="D7" s="88"/>
      <c r="E7" s="88"/>
      <c r="F7" s="88"/>
      <c r="G7" s="88"/>
      <c r="H7" s="88"/>
      <c r="I7" s="88"/>
      <c r="J7" s="88"/>
      <c r="K7" s="88"/>
      <c r="L7" s="88"/>
      <c r="M7" s="88"/>
      <c r="N7" s="88"/>
      <c r="O7" s="88"/>
      <c r="P7" s="35"/>
      <c r="Q7" s="35"/>
      <c r="R7" s="35"/>
    </row>
    <row r="8" spans="1:19" s="36" customFormat="1" ht="31.5" customHeight="1" x14ac:dyDescent="0.2">
      <c r="A8" s="83" t="s">
        <v>221</v>
      </c>
      <c r="B8" s="466"/>
      <c r="C8" s="466"/>
      <c r="D8" s="88"/>
      <c r="E8" s="88"/>
      <c r="F8" s="88"/>
      <c r="G8" s="88"/>
      <c r="H8" s="88"/>
      <c r="I8" s="88"/>
      <c r="J8" s="88"/>
      <c r="K8" s="88"/>
      <c r="L8" s="88"/>
      <c r="M8" s="88"/>
      <c r="N8" s="88"/>
      <c r="O8" s="88"/>
      <c r="P8" s="35"/>
      <c r="Q8" s="35"/>
      <c r="R8" s="35"/>
    </row>
    <row r="9" spans="1:19" s="36" customFormat="1" ht="12" x14ac:dyDescent="0.2">
      <c r="P9" s="35"/>
      <c r="Q9" s="35"/>
      <c r="R9" s="35"/>
    </row>
    <row r="10" spans="1:19" s="36" customFormat="1" ht="27.75" customHeight="1" x14ac:dyDescent="0.2">
      <c r="A10" s="454" t="s">
        <v>222</v>
      </c>
      <c r="B10" s="454" t="s">
        <v>6</v>
      </c>
      <c r="C10" s="454"/>
      <c r="D10" s="455" t="s">
        <v>226</v>
      </c>
      <c r="E10" s="455"/>
      <c r="F10" s="455"/>
      <c r="G10" s="455"/>
      <c r="H10" s="448" t="s">
        <v>234</v>
      </c>
      <c r="I10" s="448"/>
      <c r="J10" s="448"/>
      <c r="K10" s="448"/>
      <c r="L10" s="448" t="s">
        <v>143</v>
      </c>
      <c r="M10" s="448"/>
      <c r="N10" s="448"/>
      <c r="O10" s="448"/>
      <c r="P10" s="448" t="s">
        <v>155</v>
      </c>
      <c r="Q10" s="448"/>
      <c r="R10" s="448"/>
      <c r="S10" s="448"/>
    </row>
    <row r="11" spans="1:19" s="36" customFormat="1" ht="33.75" customHeight="1" x14ac:dyDescent="0.2">
      <c r="A11" s="454"/>
      <c r="B11" s="150" t="s">
        <v>154</v>
      </c>
      <c r="C11" s="150" t="s">
        <v>7</v>
      </c>
      <c r="D11" s="150" t="s">
        <v>1</v>
      </c>
      <c r="E11" s="150" t="s">
        <v>230</v>
      </c>
      <c r="F11" s="150" t="s">
        <v>122</v>
      </c>
      <c r="G11" s="150" t="s">
        <v>231</v>
      </c>
      <c r="H11" s="150" t="s">
        <v>1</v>
      </c>
      <c r="I11" s="150" t="s">
        <v>230</v>
      </c>
      <c r="J11" s="150" t="s">
        <v>122</v>
      </c>
      <c r="K11" s="150" t="s">
        <v>231</v>
      </c>
      <c r="L11" s="150" t="s">
        <v>1</v>
      </c>
      <c r="M11" s="150" t="s">
        <v>232</v>
      </c>
      <c r="N11" s="150" t="s">
        <v>122</v>
      </c>
      <c r="O11" s="150" t="s">
        <v>231</v>
      </c>
      <c r="P11" s="157" t="s">
        <v>158</v>
      </c>
      <c r="Q11" s="157" t="s">
        <v>156</v>
      </c>
      <c r="R11" s="157" t="s">
        <v>157</v>
      </c>
      <c r="S11" s="157" t="s">
        <v>130</v>
      </c>
    </row>
    <row r="12" spans="1:19" s="36" customFormat="1" ht="10.5" customHeight="1" x14ac:dyDescent="0.2">
      <c r="A12" s="473" t="s">
        <v>149</v>
      </c>
      <c r="B12" s="162">
        <v>1</v>
      </c>
      <c r="C12" s="163" t="s">
        <v>36</v>
      </c>
      <c r="D12" s="457" t="s">
        <v>233</v>
      </c>
      <c r="E12" s="458"/>
      <c r="F12" s="458"/>
      <c r="G12" s="459"/>
      <c r="H12" s="456" t="s">
        <v>148</v>
      </c>
      <c r="I12" s="456"/>
      <c r="J12" s="456"/>
      <c r="K12" s="456"/>
      <c r="L12" s="484" t="s">
        <v>150</v>
      </c>
      <c r="M12" s="484"/>
      <c r="N12" s="484"/>
      <c r="O12" s="484"/>
      <c r="P12" s="453" t="s">
        <v>151</v>
      </c>
      <c r="Q12" s="453" t="s">
        <v>152</v>
      </c>
      <c r="R12" s="453" t="s">
        <v>153</v>
      </c>
      <c r="S12" s="453" t="s">
        <v>176</v>
      </c>
    </row>
    <row r="13" spans="1:19" s="36" customFormat="1" ht="10.5" customHeight="1" x14ac:dyDescent="0.2">
      <c r="A13" s="473"/>
      <c r="B13" s="162">
        <v>2</v>
      </c>
      <c r="C13" s="163" t="s">
        <v>39</v>
      </c>
      <c r="D13" s="460"/>
      <c r="E13" s="461"/>
      <c r="F13" s="461"/>
      <c r="G13" s="462"/>
      <c r="H13" s="456"/>
      <c r="I13" s="456"/>
      <c r="J13" s="456"/>
      <c r="K13" s="456"/>
      <c r="L13" s="484"/>
      <c r="M13" s="484"/>
      <c r="N13" s="484"/>
      <c r="O13" s="484"/>
      <c r="P13" s="453"/>
      <c r="Q13" s="453"/>
      <c r="R13" s="453"/>
      <c r="S13" s="453"/>
    </row>
    <row r="14" spans="1:19" s="36" customFormat="1" ht="10.5" customHeight="1" x14ac:dyDescent="0.2">
      <c r="A14" s="473"/>
      <c r="B14" s="162">
        <v>3</v>
      </c>
      <c r="C14" s="163" t="s">
        <v>44</v>
      </c>
      <c r="D14" s="460"/>
      <c r="E14" s="461"/>
      <c r="F14" s="461"/>
      <c r="G14" s="462"/>
      <c r="H14" s="456"/>
      <c r="I14" s="456"/>
      <c r="J14" s="456"/>
      <c r="K14" s="456"/>
      <c r="L14" s="484"/>
      <c r="M14" s="484"/>
      <c r="N14" s="484"/>
      <c r="O14" s="484"/>
      <c r="P14" s="453"/>
      <c r="Q14" s="453"/>
      <c r="R14" s="453"/>
      <c r="S14" s="453"/>
    </row>
    <row r="15" spans="1:19" s="36" customFormat="1" ht="10.5" customHeight="1" x14ac:dyDescent="0.2">
      <c r="A15" s="473"/>
      <c r="B15" s="162">
        <v>4</v>
      </c>
      <c r="C15" s="163" t="s">
        <v>47</v>
      </c>
      <c r="D15" s="460"/>
      <c r="E15" s="461"/>
      <c r="F15" s="461"/>
      <c r="G15" s="462"/>
      <c r="H15" s="456"/>
      <c r="I15" s="456"/>
      <c r="J15" s="456"/>
      <c r="K15" s="456"/>
      <c r="L15" s="484"/>
      <c r="M15" s="484"/>
      <c r="N15" s="484"/>
      <c r="O15" s="484"/>
      <c r="P15" s="453"/>
      <c r="Q15" s="453"/>
      <c r="R15" s="453"/>
      <c r="S15" s="453"/>
    </row>
    <row r="16" spans="1:19" s="36" customFormat="1" ht="10.5" customHeight="1" x14ac:dyDescent="0.2">
      <c r="A16" s="473"/>
      <c r="B16" s="162">
        <v>5</v>
      </c>
      <c r="C16" s="163" t="s">
        <v>50</v>
      </c>
      <c r="D16" s="460"/>
      <c r="E16" s="461"/>
      <c r="F16" s="461"/>
      <c r="G16" s="462"/>
      <c r="H16" s="456"/>
      <c r="I16" s="456"/>
      <c r="J16" s="456"/>
      <c r="K16" s="456"/>
      <c r="L16" s="484"/>
      <c r="M16" s="484"/>
      <c r="N16" s="484"/>
      <c r="O16" s="484"/>
      <c r="P16" s="453"/>
      <c r="Q16" s="453"/>
      <c r="R16" s="453"/>
      <c r="S16" s="453"/>
    </row>
    <row r="17" spans="1:19" s="36" customFormat="1" ht="10.5" customHeight="1" x14ac:dyDescent="0.2">
      <c r="A17" s="473"/>
      <c r="B17" s="162">
        <v>6</v>
      </c>
      <c r="C17" s="163" t="s">
        <v>53</v>
      </c>
      <c r="D17" s="460"/>
      <c r="E17" s="461"/>
      <c r="F17" s="461"/>
      <c r="G17" s="462"/>
      <c r="H17" s="456"/>
      <c r="I17" s="456"/>
      <c r="J17" s="456"/>
      <c r="K17" s="456"/>
      <c r="L17" s="484"/>
      <c r="M17" s="484"/>
      <c r="N17" s="484"/>
      <c r="O17" s="484"/>
      <c r="P17" s="453"/>
      <c r="Q17" s="453"/>
      <c r="R17" s="453"/>
      <c r="S17" s="453"/>
    </row>
    <row r="18" spans="1:19" s="36" customFormat="1" ht="10.5" customHeight="1" x14ac:dyDescent="0.2">
      <c r="A18" s="473"/>
      <c r="B18" s="162">
        <v>7</v>
      </c>
      <c r="C18" s="163" t="s">
        <v>55</v>
      </c>
      <c r="D18" s="460"/>
      <c r="E18" s="461"/>
      <c r="F18" s="461"/>
      <c r="G18" s="462"/>
      <c r="H18" s="456"/>
      <c r="I18" s="456"/>
      <c r="J18" s="456"/>
      <c r="K18" s="456"/>
      <c r="L18" s="484"/>
      <c r="M18" s="484"/>
      <c r="N18" s="484"/>
      <c r="O18" s="484"/>
      <c r="P18" s="453"/>
      <c r="Q18" s="453"/>
      <c r="R18" s="453"/>
      <c r="S18" s="453"/>
    </row>
    <row r="19" spans="1:19" s="36" customFormat="1" ht="10.5" customHeight="1" x14ac:dyDescent="0.2">
      <c r="A19" s="473"/>
      <c r="B19" s="162">
        <v>8</v>
      </c>
      <c r="C19" s="163" t="s">
        <v>57</v>
      </c>
      <c r="D19" s="460"/>
      <c r="E19" s="461"/>
      <c r="F19" s="461"/>
      <c r="G19" s="462"/>
      <c r="H19" s="456"/>
      <c r="I19" s="456"/>
      <c r="J19" s="456"/>
      <c r="K19" s="456"/>
      <c r="L19" s="484"/>
      <c r="M19" s="484"/>
      <c r="N19" s="484"/>
      <c r="O19" s="484"/>
      <c r="P19" s="453"/>
      <c r="Q19" s="453"/>
      <c r="R19" s="453"/>
      <c r="S19" s="453"/>
    </row>
    <row r="20" spans="1:19" s="36" customFormat="1" ht="10.5" customHeight="1" x14ac:dyDescent="0.2">
      <c r="A20" s="473"/>
      <c r="B20" s="162">
        <v>9</v>
      </c>
      <c r="C20" s="163" t="s">
        <v>59</v>
      </c>
      <c r="D20" s="460"/>
      <c r="E20" s="461"/>
      <c r="F20" s="461"/>
      <c r="G20" s="462"/>
      <c r="H20" s="456"/>
      <c r="I20" s="456"/>
      <c r="J20" s="456"/>
      <c r="K20" s="456"/>
      <c r="L20" s="484"/>
      <c r="M20" s="484"/>
      <c r="N20" s="484"/>
      <c r="O20" s="484"/>
      <c r="P20" s="453"/>
      <c r="Q20" s="453"/>
      <c r="R20" s="453"/>
      <c r="S20" s="453"/>
    </row>
    <row r="21" spans="1:19" s="36" customFormat="1" ht="10.5" customHeight="1" x14ac:dyDescent="0.2">
      <c r="A21" s="473"/>
      <c r="B21" s="162">
        <v>10</v>
      </c>
      <c r="C21" s="163" t="s">
        <v>61</v>
      </c>
      <c r="D21" s="460"/>
      <c r="E21" s="461"/>
      <c r="F21" s="461"/>
      <c r="G21" s="462"/>
      <c r="H21" s="456"/>
      <c r="I21" s="456"/>
      <c r="J21" s="456"/>
      <c r="K21" s="456"/>
      <c r="L21" s="484"/>
      <c r="M21" s="484"/>
      <c r="N21" s="484"/>
      <c r="O21" s="484"/>
      <c r="P21" s="453"/>
      <c r="Q21" s="453"/>
      <c r="R21" s="453"/>
      <c r="S21" s="453"/>
    </row>
    <row r="22" spans="1:19" s="36" customFormat="1" ht="10.5" customHeight="1" x14ac:dyDescent="0.2">
      <c r="A22" s="473"/>
      <c r="B22" s="162">
        <v>11</v>
      </c>
      <c r="C22" s="163" t="s">
        <v>64</v>
      </c>
      <c r="D22" s="460"/>
      <c r="E22" s="461"/>
      <c r="F22" s="461"/>
      <c r="G22" s="462"/>
      <c r="H22" s="456"/>
      <c r="I22" s="456"/>
      <c r="J22" s="456"/>
      <c r="K22" s="456"/>
      <c r="L22" s="484"/>
      <c r="M22" s="484"/>
      <c r="N22" s="484"/>
      <c r="O22" s="484"/>
      <c r="P22" s="453"/>
      <c r="Q22" s="453"/>
      <c r="R22" s="453"/>
      <c r="S22" s="453"/>
    </row>
    <row r="23" spans="1:19" s="36" customFormat="1" ht="10.5" customHeight="1" x14ac:dyDescent="0.2">
      <c r="A23" s="473"/>
      <c r="B23" s="162">
        <v>12</v>
      </c>
      <c r="C23" s="163" t="s">
        <v>13</v>
      </c>
      <c r="D23" s="460"/>
      <c r="E23" s="461"/>
      <c r="F23" s="461"/>
      <c r="G23" s="462"/>
      <c r="H23" s="456"/>
      <c r="I23" s="456"/>
      <c r="J23" s="456"/>
      <c r="K23" s="456"/>
      <c r="L23" s="484"/>
      <c r="M23" s="484"/>
      <c r="N23" s="484"/>
      <c r="O23" s="484"/>
      <c r="P23" s="453"/>
      <c r="Q23" s="453"/>
      <c r="R23" s="453"/>
      <c r="S23" s="453"/>
    </row>
    <row r="24" spans="1:19" s="36" customFormat="1" ht="10.5" customHeight="1" x14ac:dyDescent="0.2">
      <c r="A24" s="473"/>
      <c r="B24" s="162">
        <v>13</v>
      </c>
      <c r="C24" s="163" t="s">
        <v>15</v>
      </c>
      <c r="D24" s="460"/>
      <c r="E24" s="461"/>
      <c r="F24" s="461"/>
      <c r="G24" s="462"/>
      <c r="H24" s="456"/>
      <c r="I24" s="456"/>
      <c r="J24" s="456"/>
      <c r="K24" s="456"/>
      <c r="L24" s="484"/>
      <c r="M24" s="484"/>
      <c r="N24" s="484"/>
      <c r="O24" s="484"/>
      <c r="P24" s="453"/>
      <c r="Q24" s="453"/>
      <c r="R24" s="453"/>
      <c r="S24" s="453"/>
    </row>
    <row r="25" spans="1:19" s="36" customFormat="1" ht="10.5" customHeight="1" x14ac:dyDescent="0.2">
      <c r="A25" s="473"/>
      <c r="B25" s="162">
        <v>14</v>
      </c>
      <c r="C25" s="163" t="s">
        <v>17</v>
      </c>
      <c r="D25" s="460"/>
      <c r="E25" s="461"/>
      <c r="F25" s="461"/>
      <c r="G25" s="462"/>
      <c r="H25" s="456"/>
      <c r="I25" s="456"/>
      <c r="J25" s="456"/>
      <c r="K25" s="456"/>
      <c r="L25" s="484"/>
      <c r="M25" s="484"/>
      <c r="N25" s="484"/>
      <c r="O25" s="484"/>
      <c r="P25" s="453"/>
      <c r="Q25" s="453"/>
      <c r="R25" s="453"/>
      <c r="S25" s="453"/>
    </row>
    <row r="26" spans="1:19" s="36" customFormat="1" ht="10.5" customHeight="1" x14ac:dyDescent="0.2">
      <c r="A26" s="473"/>
      <c r="B26" s="162">
        <v>15</v>
      </c>
      <c r="C26" s="163" t="s">
        <v>19</v>
      </c>
      <c r="D26" s="460"/>
      <c r="E26" s="461"/>
      <c r="F26" s="461"/>
      <c r="G26" s="462"/>
      <c r="H26" s="456"/>
      <c r="I26" s="456"/>
      <c r="J26" s="456"/>
      <c r="K26" s="456"/>
      <c r="L26" s="484"/>
      <c r="M26" s="484"/>
      <c r="N26" s="484"/>
      <c r="O26" s="484"/>
      <c r="P26" s="453"/>
      <c r="Q26" s="453"/>
      <c r="R26" s="453"/>
      <c r="S26" s="453"/>
    </row>
    <row r="27" spans="1:19" s="36" customFormat="1" ht="10.5" customHeight="1" x14ac:dyDescent="0.2">
      <c r="A27" s="473"/>
      <c r="B27" s="162">
        <v>16</v>
      </c>
      <c r="C27" s="163" t="s">
        <v>21</v>
      </c>
      <c r="D27" s="460"/>
      <c r="E27" s="461"/>
      <c r="F27" s="461"/>
      <c r="G27" s="462"/>
      <c r="H27" s="456"/>
      <c r="I27" s="456"/>
      <c r="J27" s="456"/>
      <c r="K27" s="456"/>
      <c r="L27" s="484"/>
      <c r="M27" s="484"/>
      <c r="N27" s="484"/>
      <c r="O27" s="484"/>
      <c r="P27" s="453"/>
      <c r="Q27" s="453"/>
      <c r="R27" s="453"/>
      <c r="S27" s="453"/>
    </row>
    <row r="28" spans="1:19" s="36" customFormat="1" ht="10.5" customHeight="1" x14ac:dyDescent="0.2">
      <c r="A28" s="473"/>
      <c r="B28" s="162">
        <v>17</v>
      </c>
      <c r="C28" s="163" t="s">
        <v>77</v>
      </c>
      <c r="D28" s="460"/>
      <c r="E28" s="461"/>
      <c r="F28" s="461"/>
      <c r="G28" s="462"/>
      <c r="H28" s="456"/>
      <c r="I28" s="456"/>
      <c r="J28" s="456"/>
      <c r="K28" s="456"/>
      <c r="L28" s="484"/>
      <c r="M28" s="484"/>
      <c r="N28" s="484"/>
      <c r="O28" s="484"/>
      <c r="P28" s="453"/>
      <c r="Q28" s="453"/>
      <c r="R28" s="453"/>
      <c r="S28" s="453"/>
    </row>
    <row r="29" spans="1:19" s="36" customFormat="1" ht="10.5" customHeight="1" x14ac:dyDescent="0.2">
      <c r="A29" s="473"/>
      <c r="B29" s="162">
        <v>18</v>
      </c>
      <c r="C29" s="163" t="s">
        <v>23</v>
      </c>
      <c r="D29" s="460"/>
      <c r="E29" s="461"/>
      <c r="F29" s="461"/>
      <c r="G29" s="462"/>
      <c r="H29" s="456"/>
      <c r="I29" s="456"/>
      <c r="J29" s="456"/>
      <c r="K29" s="456"/>
      <c r="L29" s="484"/>
      <c r="M29" s="484"/>
      <c r="N29" s="484"/>
      <c r="O29" s="484"/>
      <c r="P29" s="453"/>
      <c r="Q29" s="453"/>
      <c r="R29" s="453"/>
      <c r="S29" s="453"/>
    </row>
    <row r="30" spans="1:19" s="36" customFormat="1" ht="10.5" customHeight="1" x14ac:dyDescent="0.2">
      <c r="A30" s="473"/>
      <c r="B30" s="162">
        <v>19</v>
      </c>
      <c r="C30" s="163" t="s">
        <v>25</v>
      </c>
      <c r="D30" s="460"/>
      <c r="E30" s="461"/>
      <c r="F30" s="461"/>
      <c r="G30" s="462"/>
      <c r="H30" s="456"/>
      <c r="I30" s="456"/>
      <c r="J30" s="456"/>
      <c r="K30" s="456"/>
      <c r="L30" s="484"/>
      <c r="M30" s="484"/>
      <c r="N30" s="484"/>
      <c r="O30" s="484"/>
      <c r="P30" s="453"/>
      <c r="Q30" s="453"/>
      <c r="R30" s="453"/>
      <c r="S30" s="453"/>
    </row>
    <row r="31" spans="1:19" s="36" customFormat="1" ht="10.5" customHeight="1" x14ac:dyDescent="0.2">
      <c r="A31" s="473"/>
      <c r="B31" s="162">
        <v>20</v>
      </c>
      <c r="C31" s="163" t="s">
        <v>27</v>
      </c>
      <c r="D31" s="460"/>
      <c r="E31" s="461"/>
      <c r="F31" s="461"/>
      <c r="G31" s="462"/>
      <c r="H31" s="456"/>
      <c r="I31" s="456"/>
      <c r="J31" s="456"/>
      <c r="K31" s="456"/>
      <c r="L31" s="484"/>
      <c r="M31" s="484"/>
      <c r="N31" s="484"/>
      <c r="O31" s="484"/>
      <c r="P31" s="453"/>
      <c r="Q31" s="453"/>
      <c r="R31" s="453"/>
      <c r="S31" s="453"/>
    </row>
    <row r="32" spans="1:19" s="36" customFormat="1" ht="10.5" customHeight="1" x14ac:dyDescent="0.2">
      <c r="A32" s="473"/>
      <c r="B32" s="162">
        <v>21</v>
      </c>
      <c r="C32" s="163" t="s">
        <v>29</v>
      </c>
      <c r="D32" s="460"/>
      <c r="E32" s="461"/>
      <c r="F32" s="461"/>
      <c r="G32" s="462"/>
      <c r="H32" s="456"/>
      <c r="I32" s="456"/>
      <c r="J32" s="456"/>
      <c r="K32" s="456"/>
      <c r="L32" s="484"/>
      <c r="M32" s="484"/>
      <c r="N32" s="484"/>
      <c r="O32" s="484"/>
      <c r="P32" s="453"/>
      <c r="Q32" s="453"/>
      <c r="R32" s="453"/>
      <c r="S32" s="453"/>
    </row>
    <row r="33" spans="1:19" s="35" customFormat="1" ht="10.5" customHeight="1" x14ac:dyDescent="0.2">
      <c r="A33" s="473"/>
      <c r="B33" s="162">
        <v>22</v>
      </c>
      <c r="C33" s="163" t="s">
        <v>31</v>
      </c>
      <c r="D33" s="460"/>
      <c r="E33" s="461"/>
      <c r="F33" s="461"/>
      <c r="G33" s="462"/>
      <c r="H33" s="456"/>
      <c r="I33" s="456"/>
      <c r="J33" s="456"/>
      <c r="K33" s="456"/>
      <c r="L33" s="484"/>
      <c r="M33" s="484"/>
      <c r="N33" s="484"/>
      <c r="O33" s="484"/>
      <c r="P33" s="453"/>
      <c r="Q33" s="453"/>
      <c r="R33" s="453"/>
      <c r="S33" s="453"/>
    </row>
    <row r="34" spans="1:19" s="35" customFormat="1" ht="10.5" customHeight="1" x14ac:dyDescent="0.2">
      <c r="A34" s="473"/>
      <c r="B34" s="162">
        <v>23</v>
      </c>
      <c r="C34" s="163" t="s">
        <v>88</v>
      </c>
      <c r="D34" s="460"/>
      <c r="E34" s="461"/>
      <c r="F34" s="461"/>
      <c r="G34" s="462"/>
      <c r="H34" s="456"/>
      <c r="I34" s="456"/>
      <c r="J34" s="456"/>
      <c r="K34" s="456"/>
      <c r="L34" s="484"/>
      <c r="M34" s="484"/>
      <c r="N34" s="484"/>
      <c r="O34" s="484"/>
      <c r="P34" s="453"/>
      <c r="Q34" s="453"/>
      <c r="R34" s="453"/>
      <c r="S34" s="453"/>
    </row>
    <row r="35" spans="1:19" s="35" customFormat="1" ht="10.5" customHeight="1" x14ac:dyDescent="0.2">
      <c r="A35" s="473"/>
      <c r="B35" s="162">
        <v>24</v>
      </c>
      <c r="C35" s="163" t="s">
        <v>89</v>
      </c>
      <c r="D35" s="460"/>
      <c r="E35" s="461"/>
      <c r="F35" s="461"/>
      <c r="G35" s="462"/>
      <c r="H35" s="456"/>
      <c r="I35" s="456"/>
      <c r="J35" s="456"/>
      <c r="K35" s="456"/>
      <c r="L35" s="484"/>
      <c r="M35" s="484"/>
      <c r="N35" s="484"/>
      <c r="O35" s="484"/>
      <c r="P35" s="453"/>
      <c r="Q35" s="453"/>
      <c r="R35" s="453"/>
      <c r="S35" s="453"/>
    </row>
    <row r="36" spans="1:19" s="35" customFormat="1" ht="10.5" customHeight="1" x14ac:dyDescent="0.2">
      <c r="A36" s="473"/>
      <c r="B36" s="162">
        <v>25</v>
      </c>
      <c r="C36" s="163" t="s">
        <v>90</v>
      </c>
      <c r="D36" s="463"/>
      <c r="E36" s="464"/>
      <c r="F36" s="464"/>
      <c r="G36" s="465"/>
      <c r="H36" s="456"/>
      <c r="I36" s="456"/>
      <c r="J36" s="456"/>
      <c r="K36" s="456"/>
      <c r="L36" s="484"/>
      <c r="M36" s="484"/>
      <c r="N36" s="484"/>
      <c r="O36" s="484"/>
      <c r="P36" s="453"/>
      <c r="Q36" s="453"/>
      <c r="R36" s="453"/>
      <c r="S36" s="453"/>
    </row>
    <row r="37" spans="1:19" s="35" customFormat="1" ht="15.75" customHeight="1" x14ac:dyDescent="0.2">
      <c r="A37" s="473"/>
      <c r="B37" s="480" t="s">
        <v>120</v>
      </c>
      <c r="C37" s="480"/>
      <c r="D37" s="450" t="s">
        <v>120</v>
      </c>
      <c r="E37" s="451"/>
      <c r="F37" s="451"/>
      <c r="G37" s="452"/>
      <c r="H37" s="474" t="s">
        <v>120</v>
      </c>
      <c r="I37" s="475"/>
      <c r="J37" s="475"/>
      <c r="K37" s="476"/>
      <c r="L37" s="477" t="s">
        <v>120</v>
      </c>
      <c r="M37" s="478"/>
      <c r="N37" s="478"/>
      <c r="O37" s="479"/>
      <c r="P37" s="158"/>
      <c r="Q37" s="159"/>
      <c r="R37" s="160"/>
      <c r="S37" s="161"/>
    </row>
    <row r="38" spans="1:19" s="35" customFormat="1" ht="32.25" customHeight="1" x14ac:dyDescent="0.2">
      <c r="A38" s="467" t="s">
        <v>12</v>
      </c>
      <c r="B38" s="37">
        <v>1</v>
      </c>
      <c r="C38" s="38" t="s">
        <v>36</v>
      </c>
      <c r="D38" s="39"/>
      <c r="E38" s="153"/>
      <c r="F38" s="40"/>
      <c r="G38" s="41"/>
      <c r="H38" s="42"/>
      <c r="I38" s="43"/>
      <c r="J38" s="43"/>
      <c r="K38" s="44"/>
      <c r="L38" s="45"/>
      <c r="M38" s="45"/>
      <c r="N38" s="45"/>
      <c r="O38" s="45"/>
      <c r="P38" s="46"/>
      <c r="Q38" s="47"/>
      <c r="R38" s="48"/>
      <c r="S38" s="49"/>
    </row>
    <row r="39" spans="1:19" s="35" customFormat="1" ht="32.25" customHeight="1" x14ac:dyDescent="0.2">
      <c r="A39" s="467"/>
      <c r="B39" s="37">
        <v>2</v>
      </c>
      <c r="C39" s="50" t="s">
        <v>39</v>
      </c>
      <c r="D39" s="39"/>
      <c r="E39" s="153"/>
      <c r="F39" s="40"/>
      <c r="G39" s="41"/>
      <c r="H39" s="51"/>
      <c r="I39" s="52"/>
      <c r="J39" s="52"/>
      <c r="K39" s="53"/>
      <c r="L39" s="54"/>
      <c r="M39" s="54"/>
      <c r="N39" s="54"/>
      <c r="O39" s="54"/>
      <c r="P39" s="55"/>
      <c r="Q39" s="47"/>
      <c r="R39" s="48"/>
      <c r="S39" s="49"/>
    </row>
    <row r="40" spans="1:19" s="35" customFormat="1" ht="32.25" customHeight="1" x14ac:dyDescent="0.2">
      <c r="A40" s="467"/>
      <c r="B40" s="56">
        <v>3</v>
      </c>
      <c r="C40" s="50" t="s">
        <v>44</v>
      </c>
      <c r="D40" s="39"/>
      <c r="E40" s="153"/>
      <c r="F40" s="40"/>
      <c r="G40" s="41"/>
      <c r="H40" s="51"/>
      <c r="I40" s="52"/>
      <c r="J40" s="52"/>
      <c r="K40" s="53"/>
      <c r="L40" s="54"/>
      <c r="M40" s="54"/>
      <c r="N40" s="54"/>
      <c r="O40" s="54"/>
      <c r="P40" s="55"/>
      <c r="Q40" s="47"/>
      <c r="R40" s="48"/>
      <c r="S40" s="49"/>
    </row>
    <row r="41" spans="1:19" s="35" customFormat="1" ht="32.25" customHeight="1" x14ac:dyDescent="0.2">
      <c r="A41" s="467"/>
      <c r="B41" s="37">
        <v>4</v>
      </c>
      <c r="C41" s="50" t="s">
        <v>47</v>
      </c>
      <c r="D41" s="39"/>
      <c r="E41" s="153"/>
      <c r="F41" s="40"/>
      <c r="G41" s="41"/>
      <c r="H41" s="51"/>
      <c r="I41" s="52"/>
      <c r="J41" s="52"/>
      <c r="K41" s="53"/>
      <c r="L41" s="54"/>
      <c r="M41" s="54"/>
      <c r="N41" s="54"/>
      <c r="O41" s="54"/>
      <c r="P41" s="55"/>
      <c r="Q41" s="47"/>
      <c r="R41" s="48"/>
      <c r="S41" s="49"/>
    </row>
    <row r="42" spans="1:19" s="35" customFormat="1" ht="32.25" customHeight="1" x14ac:dyDescent="0.2">
      <c r="A42" s="467"/>
      <c r="B42" s="37">
        <v>5</v>
      </c>
      <c r="C42" s="50" t="s">
        <v>50</v>
      </c>
      <c r="D42" s="39"/>
      <c r="E42" s="153"/>
      <c r="F42" s="40"/>
      <c r="G42" s="41"/>
      <c r="H42" s="51"/>
      <c r="I42" s="52"/>
      <c r="J42" s="52"/>
      <c r="K42" s="53"/>
      <c r="L42" s="54"/>
      <c r="M42" s="54"/>
      <c r="N42" s="54"/>
      <c r="O42" s="54"/>
      <c r="P42" s="55"/>
      <c r="Q42" s="47"/>
      <c r="R42" s="48"/>
      <c r="S42" s="49"/>
    </row>
    <row r="43" spans="1:19" s="35" customFormat="1" ht="32.25" customHeight="1" x14ac:dyDescent="0.2">
      <c r="A43" s="467"/>
      <c r="B43" s="56">
        <v>6</v>
      </c>
      <c r="C43" s="50" t="s">
        <v>53</v>
      </c>
      <c r="D43" s="39"/>
      <c r="E43" s="153"/>
      <c r="F43" s="40"/>
      <c r="G43" s="41"/>
      <c r="H43" s="51"/>
      <c r="I43" s="52"/>
      <c r="J43" s="52"/>
      <c r="K43" s="53"/>
      <c r="L43" s="54"/>
      <c r="M43" s="54"/>
      <c r="N43" s="54"/>
      <c r="O43" s="54"/>
      <c r="P43" s="55"/>
      <c r="Q43" s="47"/>
      <c r="R43" s="48"/>
      <c r="S43" s="49"/>
    </row>
    <row r="44" spans="1:19" s="35" customFormat="1" ht="32.25" customHeight="1" x14ac:dyDescent="0.2">
      <c r="A44" s="467"/>
      <c r="B44" s="37">
        <v>7</v>
      </c>
      <c r="C44" s="50" t="s">
        <v>55</v>
      </c>
      <c r="D44" s="39"/>
      <c r="E44" s="153"/>
      <c r="F44" s="40"/>
      <c r="G44" s="41"/>
      <c r="H44" s="51"/>
      <c r="I44" s="52"/>
      <c r="J44" s="52"/>
      <c r="K44" s="53"/>
      <c r="L44" s="54"/>
      <c r="M44" s="54"/>
      <c r="N44" s="54"/>
      <c r="O44" s="54"/>
      <c r="P44" s="55"/>
      <c r="Q44" s="47"/>
      <c r="R44" s="48"/>
      <c r="S44" s="49"/>
    </row>
    <row r="45" spans="1:19" s="35" customFormat="1" ht="32.25" customHeight="1" x14ac:dyDescent="0.2">
      <c r="A45" s="467"/>
      <c r="B45" s="37">
        <v>8</v>
      </c>
      <c r="C45" s="50" t="s">
        <v>57</v>
      </c>
      <c r="D45" s="39"/>
      <c r="E45" s="153"/>
      <c r="F45" s="40"/>
      <c r="G45" s="41"/>
      <c r="H45" s="51"/>
      <c r="I45" s="52"/>
      <c r="J45" s="52"/>
      <c r="K45" s="53"/>
      <c r="L45" s="54"/>
      <c r="M45" s="54"/>
      <c r="N45" s="54"/>
      <c r="O45" s="54"/>
      <c r="P45" s="55"/>
      <c r="Q45" s="47"/>
      <c r="R45" s="48"/>
      <c r="S45" s="49"/>
    </row>
    <row r="46" spans="1:19" s="35" customFormat="1" ht="32.25" customHeight="1" x14ac:dyDescent="0.2">
      <c r="A46" s="467"/>
      <c r="B46" s="56">
        <v>9</v>
      </c>
      <c r="C46" s="50" t="s">
        <v>59</v>
      </c>
      <c r="D46" s="39"/>
      <c r="E46" s="153"/>
      <c r="F46" s="40"/>
      <c r="G46" s="41"/>
      <c r="H46" s="51"/>
      <c r="I46" s="52"/>
      <c r="J46" s="52"/>
      <c r="K46" s="53"/>
      <c r="L46" s="54"/>
      <c r="M46" s="54"/>
      <c r="N46" s="54"/>
      <c r="O46" s="54"/>
      <c r="P46" s="55"/>
      <c r="Q46" s="47"/>
      <c r="R46" s="48"/>
      <c r="S46" s="49"/>
    </row>
    <row r="47" spans="1:19" s="35" customFormat="1" ht="32.25" customHeight="1" x14ac:dyDescent="0.2">
      <c r="A47" s="467"/>
      <c r="B47" s="37">
        <v>10</v>
      </c>
      <c r="C47" s="50" t="s">
        <v>61</v>
      </c>
      <c r="D47" s="39"/>
      <c r="E47" s="153"/>
      <c r="F47" s="40"/>
      <c r="G47" s="41"/>
      <c r="H47" s="51"/>
      <c r="I47" s="52"/>
      <c r="J47" s="52"/>
      <c r="K47" s="53"/>
      <c r="L47" s="54"/>
      <c r="M47" s="54"/>
      <c r="N47" s="54"/>
      <c r="O47" s="54"/>
      <c r="P47" s="55"/>
      <c r="Q47" s="47"/>
      <c r="R47" s="48"/>
      <c r="S47" s="49"/>
    </row>
    <row r="48" spans="1:19" s="35" customFormat="1" ht="32.25" customHeight="1" x14ac:dyDescent="0.2">
      <c r="A48" s="468"/>
      <c r="B48" s="37">
        <v>11</v>
      </c>
      <c r="C48" s="50" t="s">
        <v>64</v>
      </c>
      <c r="D48" s="57"/>
      <c r="E48" s="154"/>
      <c r="F48" s="58"/>
      <c r="G48" s="59"/>
      <c r="H48" s="51"/>
      <c r="I48" s="52"/>
      <c r="J48" s="52"/>
      <c r="K48" s="53"/>
      <c r="L48" s="54"/>
      <c r="M48" s="54"/>
      <c r="N48" s="54"/>
      <c r="O48" s="54"/>
      <c r="P48" s="55"/>
      <c r="Q48" s="60"/>
      <c r="R48" s="61"/>
      <c r="S48" s="62"/>
    </row>
    <row r="49" spans="1:19" s="35" customFormat="1" ht="32.25" customHeight="1" x14ac:dyDescent="0.2">
      <c r="A49" s="468"/>
      <c r="B49" s="56">
        <v>12</v>
      </c>
      <c r="C49" s="50" t="s">
        <v>13</v>
      </c>
      <c r="D49" s="57"/>
      <c r="E49" s="154"/>
      <c r="F49" s="58"/>
      <c r="G49" s="59"/>
      <c r="H49" s="51"/>
      <c r="I49" s="52"/>
      <c r="J49" s="52"/>
      <c r="K49" s="53"/>
      <c r="L49" s="54"/>
      <c r="M49" s="54"/>
      <c r="N49" s="54"/>
      <c r="O49" s="54"/>
      <c r="P49" s="55"/>
      <c r="Q49" s="60"/>
      <c r="R49" s="61"/>
      <c r="S49" s="62"/>
    </row>
    <row r="50" spans="1:19" s="35" customFormat="1" ht="32.25" customHeight="1" x14ac:dyDescent="0.2">
      <c r="A50" s="468"/>
      <c r="B50" s="37">
        <v>13</v>
      </c>
      <c r="C50" s="50" t="s">
        <v>15</v>
      </c>
      <c r="D50" s="57"/>
      <c r="E50" s="154"/>
      <c r="F50" s="58"/>
      <c r="G50" s="59"/>
      <c r="H50" s="51"/>
      <c r="I50" s="52"/>
      <c r="J50" s="52"/>
      <c r="K50" s="53"/>
      <c r="L50" s="54"/>
      <c r="M50" s="54"/>
      <c r="N50" s="54"/>
      <c r="O50" s="54"/>
      <c r="P50" s="55"/>
      <c r="Q50" s="60"/>
      <c r="R50" s="61"/>
      <c r="S50" s="62"/>
    </row>
    <row r="51" spans="1:19" s="35" customFormat="1" ht="32.25" customHeight="1" x14ac:dyDescent="0.2">
      <c r="A51" s="468"/>
      <c r="B51" s="37">
        <v>14</v>
      </c>
      <c r="C51" s="50" t="s">
        <v>17</v>
      </c>
      <c r="D51" s="57"/>
      <c r="E51" s="154"/>
      <c r="F51" s="58"/>
      <c r="G51" s="59"/>
      <c r="H51" s="51"/>
      <c r="I51" s="52"/>
      <c r="J51" s="52"/>
      <c r="K51" s="53"/>
      <c r="L51" s="54"/>
      <c r="M51" s="54"/>
      <c r="N51" s="54"/>
      <c r="O51" s="54"/>
      <c r="P51" s="55"/>
      <c r="Q51" s="60"/>
      <c r="R51" s="61"/>
      <c r="S51" s="62"/>
    </row>
    <row r="52" spans="1:19" s="35" customFormat="1" ht="32.25" customHeight="1" x14ac:dyDescent="0.2">
      <c r="A52" s="468"/>
      <c r="B52" s="37">
        <v>15</v>
      </c>
      <c r="C52" s="50" t="s">
        <v>19</v>
      </c>
      <c r="D52" s="57"/>
      <c r="E52" s="154"/>
      <c r="F52" s="58"/>
      <c r="G52" s="59"/>
      <c r="H52" s="51"/>
      <c r="I52" s="52"/>
      <c r="J52" s="52"/>
      <c r="K52" s="53"/>
      <c r="L52" s="54"/>
      <c r="M52" s="54"/>
      <c r="N52" s="54"/>
      <c r="O52" s="54"/>
      <c r="P52" s="55"/>
      <c r="Q52" s="60"/>
      <c r="R52" s="61"/>
      <c r="S52" s="62"/>
    </row>
    <row r="53" spans="1:19" s="36" customFormat="1" ht="32.25" customHeight="1" x14ac:dyDescent="0.2">
      <c r="A53" s="468"/>
      <c r="B53" s="56">
        <v>16</v>
      </c>
      <c r="C53" s="50" t="s">
        <v>21</v>
      </c>
      <c r="D53" s="57"/>
      <c r="E53" s="154"/>
      <c r="F53" s="58"/>
      <c r="G53" s="59"/>
      <c r="H53" s="51"/>
      <c r="I53" s="52"/>
      <c r="J53" s="52"/>
      <c r="K53" s="53"/>
      <c r="L53" s="54"/>
      <c r="M53" s="54"/>
      <c r="N53" s="54"/>
      <c r="O53" s="54"/>
      <c r="P53" s="55"/>
      <c r="Q53" s="60"/>
      <c r="R53" s="61"/>
      <c r="S53" s="62"/>
    </row>
    <row r="54" spans="1:19" s="35" customFormat="1" ht="32.25" customHeight="1" x14ac:dyDescent="0.2">
      <c r="A54" s="468"/>
      <c r="B54" s="37">
        <v>17</v>
      </c>
      <c r="C54" s="50" t="s">
        <v>77</v>
      </c>
      <c r="D54" s="57"/>
      <c r="E54" s="154"/>
      <c r="F54" s="58"/>
      <c r="G54" s="59"/>
      <c r="H54" s="51"/>
      <c r="I54" s="52"/>
      <c r="J54" s="52"/>
      <c r="K54" s="53"/>
      <c r="L54" s="54"/>
      <c r="M54" s="54"/>
      <c r="N54" s="54"/>
      <c r="O54" s="54"/>
      <c r="P54" s="55"/>
      <c r="Q54" s="60"/>
      <c r="R54" s="61"/>
      <c r="S54" s="62"/>
    </row>
    <row r="55" spans="1:19" s="36" customFormat="1" ht="32.25" customHeight="1" x14ac:dyDescent="0.2">
      <c r="A55" s="468"/>
      <c r="B55" s="37">
        <v>18</v>
      </c>
      <c r="C55" s="50" t="s">
        <v>23</v>
      </c>
      <c r="D55" s="57"/>
      <c r="E55" s="154"/>
      <c r="F55" s="58"/>
      <c r="G55" s="59"/>
      <c r="H55" s="51"/>
      <c r="I55" s="52"/>
      <c r="J55" s="52"/>
      <c r="K55" s="53"/>
      <c r="L55" s="54"/>
      <c r="M55" s="54"/>
      <c r="N55" s="54"/>
      <c r="O55" s="54"/>
      <c r="P55" s="55"/>
      <c r="Q55" s="60"/>
      <c r="R55" s="61"/>
      <c r="S55" s="62"/>
    </row>
    <row r="56" spans="1:19" s="36" customFormat="1" ht="32.25" customHeight="1" x14ac:dyDescent="0.2">
      <c r="A56" s="468"/>
      <c r="B56" s="37">
        <v>19</v>
      </c>
      <c r="C56" s="50" t="s">
        <v>25</v>
      </c>
      <c r="D56" s="57"/>
      <c r="E56" s="154"/>
      <c r="F56" s="58"/>
      <c r="G56" s="59"/>
      <c r="H56" s="51"/>
      <c r="I56" s="52"/>
      <c r="J56" s="52"/>
      <c r="K56" s="53"/>
      <c r="L56" s="54"/>
      <c r="M56" s="54"/>
      <c r="N56" s="54"/>
      <c r="O56" s="54"/>
      <c r="P56" s="55"/>
      <c r="Q56" s="60"/>
      <c r="R56" s="61"/>
      <c r="S56" s="62"/>
    </row>
    <row r="57" spans="1:19" s="36" customFormat="1" ht="32.25" customHeight="1" x14ac:dyDescent="0.2">
      <c r="A57" s="468"/>
      <c r="B57" s="56">
        <v>20</v>
      </c>
      <c r="C57" s="50" t="s">
        <v>27</v>
      </c>
      <c r="D57" s="57"/>
      <c r="E57" s="154"/>
      <c r="F57" s="58"/>
      <c r="G57" s="59"/>
      <c r="H57" s="51"/>
      <c r="I57" s="52"/>
      <c r="J57" s="52"/>
      <c r="K57" s="53"/>
      <c r="L57" s="54"/>
      <c r="M57" s="54"/>
      <c r="N57" s="54"/>
      <c r="O57" s="54"/>
      <c r="P57" s="55"/>
      <c r="Q57" s="60"/>
      <c r="R57" s="61"/>
      <c r="S57" s="62"/>
    </row>
    <row r="58" spans="1:19" s="36" customFormat="1" ht="32.25" customHeight="1" x14ac:dyDescent="0.2">
      <c r="A58" s="468"/>
      <c r="B58" s="37">
        <v>21</v>
      </c>
      <c r="C58" s="50" t="s">
        <v>29</v>
      </c>
      <c r="D58" s="57"/>
      <c r="E58" s="154"/>
      <c r="F58" s="58"/>
      <c r="G58" s="59"/>
      <c r="H58" s="51"/>
      <c r="I58" s="52"/>
      <c r="J58" s="52"/>
      <c r="K58" s="53"/>
      <c r="L58" s="54"/>
      <c r="M58" s="54"/>
      <c r="N58" s="54"/>
      <c r="O58" s="54"/>
      <c r="P58" s="55"/>
      <c r="Q58" s="60"/>
      <c r="R58" s="61"/>
      <c r="S58" s="62"/>
    </row>
    <row r="59" spans="1:19" s="36" customFormat="1" ht="32.25" customHeight="1" x14ac:dyDescent="0.2">
      <c r="A59" s="468"/>
      <c r="B59" s="37">
        <v>22</v>
      </c>
      <c r="C59" s="50" t="s">
        <v>31</v>
      </c>
      <c r="D59" s="57"/>
      <c r="E59" s="154"/>
      <c r="F59" s="58"/>
      <c r="G59" s="59"/>
      <c r="H59" s="51"/>
      <c r="I59" s="52"/>
      <c r="J59" s="52"/>
      <c r="K59" s="53"/>
      <c r="L59" s="54"/>
      <c r="M59" s="54"/>
      <c r="N59" s="54"/>
      <c r="O59" s="54"/>
      <c r="P59" s="55"/>
      <c r="Q59" s="60"/>
      <c r="R59" s="61"/>
      <c r="S59" s="62"/>
    </row>
    <row r="60" spans="1:19" s="36" customFormat="1" ht="32.25" customHeight="1" x14ac:dyDescent="0.2">
      <c r="A60" s="468"/>
      <c r="B60" s="37">
        <v>23</v>
      </c>
      <c r="C60" s="50" t="s">
        <v>88</v>
      </c>
      <c r="D60" s="57"/>
      <c r="E60" s="154"/>
      <c r="F60" s="58"/>
      <c r="G60" s="59"/>
      <c r="H60" s="51"/>
      <c r="I60" s="52"/>
      <c r="J60" s="52"/>
      <c r="K60" s="53"/>
      <c r="L60" s="54"/>
      <c r="M60" s="54"/>
      <c r="N60" s="54"/>
      <c r="O60" s="54"/>
      <c r="P60" s="55"/>
      <c r="Q60" s="60"/>
      <c r="R60" s="61"/>
      <c r="S60" s="62"/>
    </row>
    <row r="61" spans="1:19" s="36" customFormat="1" ht="32.25" customHeight="1" x14ac:dyDescent="0.2">
      <c r="A61" s="468"/>
      <c r="B61" s="56">
        <v>24</v>
      </c>
      <c r="C61" s="50" t="s">
        <v>89</v>
      </c>
      <c r="D61" s="57"/>
      <c r="E61" s="154"/>
      <c r="F61" s="58"/>
      <c r="G61" s="59"/>
      <c r="H61" s="51"/>
      <c r="I61" s="52"/>
      <c r="J61" s="52"/>
      <c r="K61" s="53"/>
      <c r="L61" s="54"/>
      <c r="M61" s="54"/>
      <c r="N61" s="54"/>
      <c r="O61" s="54"/>
      <c r="P61" s="55"/>
      <c r="Q61" s="60"/>
      <c r="R61" s="61"/>
      <c r="S61" s="62"/>
    </row>
    <row r="62" spans="1:19" s="36" customFormat="1" ht="32.25" customHeight="1" thickBot="1" x14ac:dyDescent="0.25">
      <c r="A62" s="468"/>
      <c r="B62" s="63">
        <v>25</v>
      </c>
      <c r="C62" s="64" t="s">
        <v>90</v>
      </c>
      <c r="D62" s="65"/>
      <c r="E62" s="155"/>
      <c r="F62" s="66"/>
      <c r="G62" s="67"/>
      <c r="H62" s="68"/>
      <c r="I62" s="69"/>
      <c r="J62" s="69"/>
      <c r="K62" s="70"/>
      <c r="L62" s="54"/>
      <c r="M62" s="54"/>
      <c r="N62" s="54"/>
      <c r="O62" s="54"/>
      <c r="P62" s="71"/>
      <c r="Q62" s="72"/>
      <c r="R62" s="73"/>
      <c r="S62" s="74"/>
    </row>
    <row r="63" spans="1:19" s="36" customFormat="1" ht="32.25" customHeight="1" thickBot="1" x14ac:dyDescent="0.25">
      <c r="A63" s="469"/>
      <c r="B63" s="470" t="s">
        <v>120</v>
      </c>
      <c r="C63" s="471"/>
      <c r="D63" s="75"/>
      <c r="E63" s="156"/>
      <c r="F63" s="76"/>
      <c r="G63" s="77"/>
      <c r="H63" s="78"/>
      <c r="I63" s="79"/>
      <c r="J63" s="79"/>
      <c r="K63" s="80"/>
      <c r="L63" s="81"/>
      <c r="M63" s="81"/>
      <c r="N63" s="81"/>
      <c r="O63" s="81"/>
      <c r="P63" s="481"/>
      <c r="Q63" s="482"/>
      <c r="R63" s="483"/>
      <c r="S63" s="82">
        <f>+SUM(S38:S62)</f>
        <v>0</v>
      </c>
    </row>
    <row r="64" spans="1:19" s="36" customFormat="1" ht="12" x14ac:dyDescent="0.2">
      <c r="P64" s="35"/>
      <c r="Q64" s="35"/>
      <c r="R64" s="35"/>
    </row>
  </sheetData>
  <mergeCells count="31">
    <mergeCell ref="A1:A4"/>
    <mergeCell ref="B7:C7"/>
    <mergeCell ref="B8:C8"/>
    <mergeCell ref="A38:A63"/>
    <mergeCell ref="B63:C63"/>
    <mergeCell ref="B6:C6"/>
    <mergeCell ref="A12:A37"/>
    <mergeCell ref="B3:Q3"/>
    <mergeCell ref="B4:M4"/>
    <mergeCell ref="H37:K37"/>
    <mergeCell ref="L37:O37"/>
    <mergeCell ref="Q12:Q36"/>
    <mergeCell ref="B37:C37"/>
    <mergeCell ref="P63:R63"/>
    <mergeCell ref="P12:P36"/>
    <mergeCell ref="L12:O36"/>
    <mergeCell ref="D37:G37"/>
    <mergeCell ref="S12:S36"/>
    <mergeCell ref="A10:A11"/>
    <mergeCell ref="B10:C10"/>
    <mergeCell ref="P10:S10"/>
    <mergeCell ref="D10:G10"/>
    <mergeCell ref="H10:K10"/>
    <mergeCell ref="H12:K36"/>
    <mergeCell ref="D12:G36"/>
    <mergeCell ref="R12:R36"/>
    <mergeCell ref="R1:S4"/>
    <mergeCell ref="L10:O10"/>
    <mergeCell ref="O4:Q4"/>
    <mergeCell ref="B1:Q1"/>
    <mergeCell ref="B2:Q2"/>
  </mergeCells>
  <conditionalFormatting sqref="I38:J38">
    <cfRule type="expression" dxfId="4" priority="4" stopIfTrue="1">
      <formula>IF(F38&gt;0,1,0)</formula>
    </cfRule>
  </conditionalFormatting>
  <conditionalFormatting sqref="I39:J62">
    <cfRule type="expression" dxfId="3" priority="2" stopIfTrue="1">
      <formula>IF(F39&gt;0,1,0)</formula>
    </cfRule>
  </conditionalFormatting>
  <conditionalFormatting sqref="O38:O62">
    <cfRule type="expression" dxfId="2" priority="29" stopIfTrue="1">
      <formula>IF(H38&gt;0,1,0)</formula>
    </cfRule>
  </conditionalFormatting>
  <conditionalFormatting sqref="M38:N62">
    <cfRule type="expression" dxfId="1" priority="31" stopIfTrue="1">
      <formula>IF(H38&gt;0,1,0)</formula>
    </cfRule>
  </conditionalFormatting>
  <conditionalFormatting sqref="H38:L62">
    <cfRule type="expression" dxfId="0" priority="32" stopIfTrue="1">
      <formula>IF(D38&gt;0,1,0)</formula>
    </cfRule>
  </conditionalFormatting>
  <printOptions horizontalCentered="1" verticalCentered="1"/>
  <pageMargins left="0.78740157480314965" right="0.78740157480314965" top="0.19685039370078741" bottom="0.70866141732283472" header="0.19685039370078741" footer="0.31496062992125984"/>
  <pageSetup scale="62" orientation="landscape" r:id="rId1"/>
  <headerFooter alignWithMargins="0">
    <oddFooter>&amp;L&amp;"Arial,Normal"&amp;7PE01-PR01-F01&amp;C&amp;"Arial,Normal"&amp;7Versión Impresa no controlada, verificar su vigencia en el listado Maestro de Documentos&amp;R&amp;"Arial,Normal"Pag &amp;P de  &amp;N</oddFooter>
  </headerFooter>
  <rowBreaks count="1" manualBreakCount="1">
    <brk id="37"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Sección 1. Metas - Magnitud</vt:lpstr>
      <vt:lpstr>Sección 2. Metas - Presupuesto</vt:lpstr>
      <vt:lpstr>Sección 3. Metas Producto</vt:lpstr>
      <vt:lpstr>8</vt:lpstr>
      <vt:lpstr>ACT_8</vt:lpstr>
      <vt:lpstr>9</vt:lpstr>
      <vt:lpstr>ACT_9</vt:lpstr>
      <vt:lpstr>Variables</vt:lpstr>
      <vt:lpstr>Sección 4. Territorialización</vt:lpstr>
      <vt:lpstr>'8'!Área_de_impresión</vt:lpstr>
      <vt:lpstr>'9'!Área_de_impresión</vt:lpstr>
      <vt:lpstr>'Sección 3. Metas Producto'!Área_de_impresión</vt:lpstr>
      <vt:lpstr>'Sección 4. Territorialización'!Área_de_impresión</vt:lpstr>
      <vt:lpstr>'8'!Títulos_a_imprimir</vt:lpstr>
      <vt:lpstr>'9'!Títulos_a_imprimir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Ludin Adriana Galeano Gómez</cp:lastModifiedBy>
  <cp:lastPrinted>2018-07-18T21:39:25Z</cp:lastPrinted>
  <dcterms:created xsi:type="dcterms:W3CDTF">2010-03-25T16:40:43Z</dcterms:created>
  <dcterms:modified xsi:type="dcterms:W3CDTF">2020-01-21T15:29:20Z</dcterms:modified>
</cp:coreProperties>
</file>