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Gest_Jurídica\"/>
    </mc:Choice>
  </mc:AlternateContent>
  <bookViews>
    <workbookView xWindow="0" yWindow="0" windowWidth="20490" windowHeight="7155"/>
  </bookViews>
  <sheets>
    <sheet name="Metas_Magnitud" sheetId="8" r:id="rId1"/>
    <sheet name="Anualización" sheetId="9" r:id="rId2"/>
    <sheet name="1_Recaudo Alcanzado" sheetId="2" r:id="rId3"/>
    <sheet name="ACT_1" sheetId="3" r:id="rId4"/>
    <sheet name="2_MIPG" sheetId="5" r:id="rId5"/>
    <sheet name="ACT_2" sheetId="6" r:id="rId6"/>
    <sheet name="3_PAAC" sheetId="7" r:id="rId7"/>
    <sheet name="ACT_3" sheetId="4" r:id="rId8"/>
    <sheet name="Variables" sheetId="10" r:id="rId9"/>
  </sheets>
  <externalReferences>
    <externalReference r:id="rId10"/>
    <externalReference r:id="rId11"/>
  </externalReferences>
  <definedNames>
    <definedName name="_xlnm._FilterDatabase" localSheetId="8" hidden="1">Variables!$C$2:$C$8</definedName>
    <definedName name="_xlnm.Print_Area" localSheetId="2">'1_Recaudo Alcanzado'!$A$1:$I$67</definedName>
    <definedName name="_xlnm.Print_Area" localSheetId="4">'2_MIPG'!$A$1:$I$67</definedName>
    <definedName name="_xlnm.Print_Area" localSheetId="6">'3_PAAC'!$A$1:$I$67</definedName>
    <definedName name="CONDICION_POBLACIONAL" localSheetId="1">[1]Variables!$C$1:$C$24</definedName>
    <definedName name="CONDICION_POBLACIONAL" localSheetId="0">[1]Variables!$C$1:$C$24</definedName>
    <definedName name="CONDICION_POBLACIONAL" localSheetId="8">#REF!</definedName>
    <definedName name="CONDICION_POBLACIONAL">[2]Variables!$C$1:$C$24</definedName>
    <definedName name="GRUPO_ETAREO" localSheetId="1">[1]Variables!$A$1:$A$8</definedName>
    <definedName name="GRUPO_ETAREO" localSheetId="0">[1]Variables!$A$1:$A$8</definedName>
    <definedName name="GRUPO_ETAREO" localSheetId="8">#REF!</definedName>
    <definedName name="GRUPO_ETAREO">[2]Variables!$A$1:$A$8</definedName>
    <definedName name="GRUPO_ETAREOS" localSheetId="4">#REF!</definedName>
    <definedName name="GRUPO_ETAREOS" localSheetId="6">#REF!</definedName>
    <definedName name="GRUPO_ETAREOS" localSheetId="5">#REF!</definedName>
    <definedName name="GRUPO_ETAREOS" localSheetId="7">#REF!</definedName>
    <definedName name="GRUPO_ETAREOS" localSheetId="1">#REF!</definedName>
    <definedName name="GRUPO_ETAREOS" localSheetId="0">#REF!</definedName>
    <definedName name="GRUPO_ETAREOS" localSheetId="8">#REF!</definedName>
    <definedName name="GRUPO_ETAREOS">#REF!</definedName>
    <definedName name="GRUPO_ETARIO" localSheetId="4">#REF!</definedName>
    <definedName name="GRUPO_ETARIO" localSheetId="6">#REF!</definedName>
    <definedName name="GRUPO_ETARIO" localSheetId="5">#REF!</definedName>
    <definedName name="GRUPO_ETARIO" localSheetId="7">#REF!</definedName>
    <definedName name="GRUPO_ETARIO" localSheetId="1">#REF!</definedName>
    <definedName name="GRUPO_ETARIO" localSheetId="0">#REF!</definedName>
    <definedName name="GRUPO_ETARIO" localSheetId="8">#REF!</definedName>
    <definedName name="GRUPO_ETARIO">#REF!</definedName>
    <definedName name="GRUPO_ETNICO" localSheetId="4">#REF!</definedName>
    <definedName name="GRUPO_ETNICO" localSheetId="6">#REF!</definedName>
    <definedName name="GRUPO_ETNICO" localSheetId="5">#REF!</definedName>
    <definedName name="GRUPO_ETNICO" localSheetId="7">#REF!</definedName>
    <definedName name="GRUPO_ETNICO" localSheetId="1">#REF!</definedName>
    <definedName name="GRUPO_ETNICO" localSheetId="0">#REF!</definedName>
    <definedName name="GRUPO_ETNICO" localSheetId="8">#REF!</definedName>
    <definedName name="GRUPO_ETNICO">#REF!</definedName>
    <definedName name="GRUPOETNICO" localSheetId="4">#REF!</definedName>
    <definedName name="GRUPOETNICO" localSheetId="6">#REF!</definedName>
    <definedName name="GRUPOETNICO" localSheetId="5">#REF!</definedName>
    <definedName name="GRUPOETNICO" localSheetId="7">#REF!</definedName>
    <definedName name="GRUPOETNICO" localSheetId="1">#REF!</definedName>
    <definedName name="GRUPOETNICO" localSheetId="0">#REF!</definedName>
    <definedName name="GRUPOETNICO" localSheetId="8">#REF!</definedName>
    <definedName name="GRUPOETNICO">#REF!</definedName>
    <definedName name="GRUPOS_ETNICOS" localSheetId="1">[1]Variables!$H$1:$H$8</definedName>
    <definedName name="GRUPOS_ETNICOS" localSheetId="0">[1]Variables!$H$1:$H$8</definedName>
    <definedName name="GRUPOS_ETNICOS" localSheetId="8">#REF!</definedName>
    <definedName name="GRUPOS_ETNICOS">[2]Variables!$H$1:$H$8</definedName>
    <definedName name="LOCALIDAD" localSheetId="4">#REF!</definedName>
    <definedName name="LOCALIDAD" localSheetId="6">#REF!</definedName>
    <definedName name="LOCALIDAD" localSheetId="5">#REF!</definedName>
    <definedName name="LOCALIDAD" localSheetId="7">#REF!</definedName>
    <definedName name="LOCALIDAD" localSheetId="1">#REF!</definedName>
    <definedName name="LOCALIDAD" localSheetId="0">#REF!</definedName>
    <definedName name="LOCALIDAD" localSheetId="8">#REF!</definedName>
    <definedName name="LOCALIDAD">#REF!</definedName>
    <definedName name="LOCALIZACION" localSheetId="4">#REF!</definedName>
    <definedName name="LOCALIZACION" localSheetId="6">#REF!</definedName>
    <definedName name="LOCALIZACION" localSheetId="5">#REF!</definedName>
    <definedName name="LOCALIZACION" localSheetId="7">#REF!</definedName>
    <definedName name="LOCALIZACION" localSheetId="1">#REF!</definedName>
    <definedName name="LOCALIZACION" localSheetId="0">#REF!</definedName>
    <definedName name="LOCALIZACION" localSheetId="8">#REF!</definedName>
    <definedName name="LOCALIZACION">#REF!</definedName>
  </definedNames>
  <calcPr calcId="162913"/>
</workbook>
</file>

<file path=xl/calcChain.xml><?xml version="1.0" encoding="utf-8"?>
<calcChain xmlns="http://schemas.openxmlformats.org/spreadsheetml/2006/main">
  <c r="I17" i="6" l="1"/>
  <c r="C41" i="2" l="1"/>
  <c r="C40" i="2"/>
  <c r="C39" i="2"/>
  <c r="C38" i="2" l="1"/>
  <c r="C37" i="2"/>
  <c r="C36" i="2"/>
  <c r="G31" i="7" l="1"/>
  <c r="G32" i="7"/>
  <c r="G33" i="7"/>
  <c r="G34" i="7"/>
  <c r="G35" i="7"/>
  <c r="G36" i="7"/>
  <c r="G37" i="7"/>
  <c r="G38" i="7"/>
  <c r="G39" i="7"/>
  <c r="G40" i="7"/>
  <c r="G41" i="7"/>
  <c r="H14" i="8"/>
  <c r="I15" i="8"/>
  <c r="H16" i="8"/>
  <c r="I16" i="8"/>
  <c r="T16" i="8" s="1"/>
  <c r="J16" i="8"/>
  <c r="K16" i="8"/>
  <c r="L16" i="8"/>
  <c r="M16" i="8"/>
  <c r="N16" i="8"/>
  <c r="O16" i="8"/>
  <c r="P16" i="8"/>
  <c r="P18" i="8" s="1"/>
  <c r="Q16" i="8"/>
  <c r="R16" i="8"/>
  <c r="S16" i="8"/>
  <c r="H17" i="8"/>
  <c r="H18" i="8" s="1"/>
  <c r="I17" i="8"/>
  <c r="J17" i="8"/>
  <c r="K17" i="8"/>
  <c r="K18" i="8" s="1"/>
  <c r="L17" i="8"/>
  <c r="M17" i="8"/>
  <c r="N17" i="8"/>
  <c r="O17" i="8"/>
  <c r="O18" i="8" s="1"/>
  <c r="P17" i="8"/>
  <c r="Q17" i="8"/>
  <c r="R17" i="8"/>
  <c r="R18" i="8" s="1"/>
  <c r="S17" i="8"/>
  <c r="J18" i="8"/>
  <c r="L18" i="8"/>
  <c r="M18" i="8"/>
  <c r="N18" i="8"/>
  <c r="Q18" i="8"/>
  <c r="S18" i="8"/>
  <c r="H19" i="8"/>
  <c r="I19" i="8"/>
  <c r="J19" i="8"/>
  <c r="K19" i="8"/>
  <c r="L19" i="8"/>
  <c r="M19" i="8"/>
  <c r="N19" i="8"/>
  <c r="O19" i="8"/>
  <c r="P19" i="8"/>
  <c r="Q19" i="8"/>
  <c r="R19" i="8"/>
  <c r="S19" i="8"/>
  <c r="S21" i="8" s="1"/>
  <c r="D30" i="7"/>
  <c r="D31" i="7"/>
  <c r="D32" i="7"/>
  <c r="F30" i="7"/>
  <c r="F31" i="7" s="1"/>
  <c r="F32" i="7" s="1"/>
  <c r="F33" i="7" s="1"/>
  <c r="F34" i="7" s="1"/>
  <c r="F35" i="7" s="1"/>
  <c r="F36" i="7" s="1"/>
  <c r="F37" i="7" s="1"/>
  <c r="F38" i="7" s="1"/>
  <c r="F39" i="7" s="1"/>
  <c r="F40" i="7" s="1"/>
  <c r="F41" i="7" s="1"/>
  <c r="D33" i="7"/>
  <c r="C55" i="7"/>
  <c r="C55" i="5"/>
  <c r="E19" i="8"/>
  <c r="E16" i="8"/>
  <c r="E13" i="8"/>
  <c r="G41" i="2"/>
  <c r="G40" i="2"/>
  <c r="G39" i="2"/>
  <c r="G38" i="2"/>
  <c r="G37" i="2"/>
  <c r="G36" i="2"/>
  <c r="G35" i="2"/>
  <c r="G34" i="2"/>
  <c r="G33" i="2"/>
  <c r="C30" i="2"/>
  <c r="D30" i="2" s="1"/>
  <c r="C31" i="2"/>
  <c r="C32" i="2"/>
  <c r="F30" i="2"/>
  <c r="G32" i="2"/>
  <c r="G31" i="2"/>
  <c r="C7" i="6"/>
  <c r="C7" i="4"/>
  <c r="D30" i="5"/>
  <c r="D31" i="5"/>
  <c r="I31" i="5" s="1"/>
  <c r="I30" i="5"/>
  <c r="G36" i="5"/>
  <c r="G37" i="5"/>
  <c r="G38" i="5"/>
  <c r="G39" i="5"/>
  <c r="G40" i="5"/>
  <c r="G41" i="5"/>
  <c r="G34" i="5"/>
  <c r="D14" i="9"/>
  <c r="C14" i="9"/>
  <c r="B14" i="9"/>
  <c r="U19" i="8"/>
  <c r="S20" i="8"/>
  <c r="R20" i="8"/>
  <c r="Q20" i="8"/>
  <c r="P20" i="8"/>
  <c r="P21" i="8" s="1"/>
  <c r="O20" i="8"/>
  <c r="N20" i="8"/>
  <c r="M20" i="8"/>
  <c r="M21" i="8" s="1"/>
  <c r="L20" i="8"/>
  <c r="K20" i="8"/>
  <c r="J20" i="8"/>
  <c r="J21" i="8" s="1"/>
  <c r="I20" i="8"/>
  <c r="I21" i="8" s="1"/>
  <c r="H20" i="8"/>
  <c r="L21" i="8"/>
  <c r="K21" i="8"/>
  <c r="G20" i="8"/>
  <c r="G19" i="8"/>
  <c r="F19" i="8"/>
  <c r="N21" i="8"/>
  <c r="Q21" i="8"/>
  <c r="H21" i="8"/>
  <c r="A19" i="8"/>
  <c r="D13" i="9"/>
  <c r="C13" i="9"/>
  <c r="B13" i="9"/>
  <c r="U16" i="8"/>
  <c r="D12" i="9"/>
  <c r="C12" i="9"/>
  <c r="B12" i="9"/>
  <c r="G17" i="8"/>
  <c r="G16" i="8"/>
  <c r="F16" i="8"/>
  <c r="A16" i="8"/>
  <c r="U13" i="8"/>
  <c r="T14" i="8"/>
  <c r="S13" i="8"/>
  <c r="S15" i="8" s="1"/>
  <c r="R13" i="8"/>
  <c r="R15" i="8" s="1"/>
  <c r="Q13" i="8"/>
  <c r="Q15" i="8" s="1"/>
  <c r="P13" i="8"/>
  <c r="P15" i="8" s="1"/>
  <c r="O13" i="8"/>
  <c r="O15" i="8" s="1"/>
  <c r="N13" i="8"/>
  <c r="N15" i="8" s="1"/>
  <c r="M13" i="8"/>
  <c r="M15" i="8" s="1"/>
  <c r="L13" i="8"/>
  <c r="L15" i="8" s="1"/>
  <c r="K13" i="8"/>
  <c r="K15" i="8" s="1"/>
  <c r="J13" i="8"/>
  <c r="J15" i="8" s="1"/>
  <c r="I13" i="8"/>
  <c r="G14" i="8"/>
  <c r="G13" i="8"/>
  <c r="F13" i="8"/>
  <c r="A13" i="8"/>
  <c r="T23" i="10"/>
  <c r="S23" i="10"/>
  <c r="R23" i="10"/>
  <c r="C11" i="3"/>
  <c r="C11" i="4"/>
  <c r="G30" i="7"/>
  <c r="C11" i="6"/>
  <c r="F30" i="5"/>
  <c r="F31" i="5"/>
  <c r="F32" i="5" s="1"/>
  <c r="F33" i="5" s="1"/>
  <c r="F34" i="5" s="1"/>
  <c r="F35" i="5" s="1"/>
  <c r="F36" i="5" s="1"/>
  <c r="F37" i="5" s="1"/>
  <c r="F38" i="5" s="1"/>
  <c r="F39" i="5" s="1"/>
  <c r="F40" i="5" s="1"/>
  <c r="F41" i="5" s="1"/>
  <c r="G17" i="6"/>
  <c r="D17" i="6"/>
  <c r="G35" i="5"/>
  <c r="G33" i="5"/>
  <c r="G32" i="5"/>
  <c r="G31" i="5"/>
  <c r="H30" i="5"/>
  <c r="G30" i="5"/>
  <c r="G21" i="4"/>
  <c r="D21" i="4"/>
  <c r="G19" i="3"/>
  <c r="D19" i="3"/>
  <c r="H30" i="7" l="1"/>
  <c r="H30" i="2"/>
  <c r="I30" i="2" s="1"/>
  <c r="D31" i="2"/>
  <c r="H33" i="7"/>
  <c r="I33" i="7" s="1"/>
  <c r="H32" i="7"/>
  <c r="I32" i="7" s="1"/>
  <c r="H31" i="7"/>
  <c r="I31" i="7" s="1"/>
  <c r="T18" i="8"/>
  <c r="L13" i="9" s="1"/>
  <c r="R21" i="8"/>
  <c r="I18" i="8"/>
  <c r="H31" i="5"/>
  <c r="D32" i="5"/>
  <c r="T17" i="8"/>
  <c r="T20" i="8"/>
  <c r="G30" i="2"/>
  <c r="D34" i="7"/>
  <c r="H13" i="8"/>
  <c r="H15" i="8" s="1"/>
  <c r="T19" i="8"/>
  <c r="O21" i="8"/>
  <c r="T13" i="8"/>
  <c r="T15" i="8" s="1"/>
  <c r="L12" i="9" s="1"/>
  <c r="H31" i="2" l="1"/>
  <c r="I31" i="2" s="1"/>
  <c r="D32" i="2"/>
  <c r="T21" i="8"/>
  <c r="L14" i="9" s="1"/>
  <c r="H32" i="5"/>
  <c r="I32" i="5"/>
  <c r="D33" i="5"/>
  <c r="H34" i="7"/>
  <c r="I34" i="7" s="1"/>
  <c r="D35" i="7"/>
  <c r="I33" i="5" l="1"/>
  <c r="D34" i="5"/>
  <c r="H33" i="5"/>
  <c r="D33" i="2"/>
  <c r="H32" i="2"/>
  <c r="I32" i="2" s="1"/>
  <c r="D36" i="7"/>
  <c r="H35" i="7"/>
  <c r="I35" i="7" s="1"/>
  <c r="D37" i="7" l="1"/>
  <c r="H36" i="7"/>
  <c r="I36" i="7" s="1"/>
  <c r="D34" i="2"/>
  <c r="H33" i="2"/>
  <c r="I33" i="2" s="1"/>
  <c r="H34" i="5"/>
  <c r="I34" i="5"/>
  <c r="D35" i="5"/>
  <c r="D35" i="2" l="1"/>
  <c r="H34" i="2"/>
  <c r="I34" i="2" s="1"/>
  <c r="I35" i="5"/>
  <c r="H35" i="5"/>
  <c r="D36" i="5"/>
  <c r="D38" i="7"/>
  <c r="H37" i="7"/>
  <c r="I37" i="7" s="1"/>
  <c r="D37" i="5" l="1"/>
  <c r="H36" i="5"/>
  <c r="I36" i="5"/>
  <c r="H38" i="7"/>
  <c r="I38" i="7" s="1"/>
  <c r="D39" i="7"/>
  <c r="H35" i="2"/>
  <c r="I35" i="2" s="1"/>
  <c r="D36" i="2"/>
  <c r="H36" i="2" l="1"/>
  <c r="I36" i="2" s="1"/>
  <c r="D37" i="2"/>
  <c r="D40" i="7"/>
  <c r="H39" i="7"/>
  <c r="I39" i="7" s="1"/>
  <c r="D38" i="5"/>
  <c r="I37" i="5"/>
  <c r="H37" i="5"/>
  <c r="D41" i="7" l="1"/>
  <c r="H41" i="7" s="1"/>
  <c r="I41" i="7" s="1"/>
  <c r="H40" i="7"/>
  <c r="I40" i="7" s="1"/>
  <c r="H37" i="2"/>
  <c r="I37" i="2" s="1"/>
  <c r="D38" i="2"/>
  <c r="H38" i="5"/>
  <c r="I38" i="5"/>
  <c r="D39" i="5"/>
  <c r="H38" i="2" l="1"/>
  <c r="I38" i="2" s="1"/>
  <c r="D39" i="2"/>
  <c r="H39" i="5"/>
  <c r="I39" i="5"/>
  <c r="D40" i="5"/>
  <c r="I40" i="5" l="1"/>
  <c r="H40" i="5"/>
  <c r="D41" i="5"/>
  <c r="D40" i="2"/>
  <c r="H39" i="2"/>
  <c r="I39" i="2" s="1"/>
  <c r="H40" i="2" l="1"/>
  <c r="I40" i="2" s="1"/>
  <c r="D41" i="2"/>
  <c r="H41" i="2" s="1"/>
  <c r="I41" i="2" s="1"/>
  <c r="I41" i="5"/>
  <c r="H41" i="5"/>
</calcChain>
</file>

<file path=xl/comments1.xml><?xml version="1.0" encoding="utf-8"?>
<comments xmlns="http://schemas.openxmlformats.org/spreadsheetml/2006/main">
  <authors>
    <author>Fabian Gordillo Buitrago</author>
  </authors>
  <commentList>
    <comment ref="C51" authorId="0" shapeId="0">
      <text>
        <r>
          <rPr>
            <b/>
            <sz val="9"/>
            <color indexed="81"/>
            <rFont val="Tahoma"/>
            <family val="2"/>
          </rPr>
          <t>Fabian Gordillo Buitrago:</t>
        </r>
        <r>
          <rPr>
            <sz val="9"/>
            <color indexed="81"/>
            <rFont val="Tahoma"/>
            <family val="2"/>
          </rPr>
          <t xml:space="preserve">
Implementar el Modelo Integrado de Planeación y Gestión-MIPG con base en el Decreto 1499 de 2017, con el fin de resolver las necesidades y problemas de los ciudadanos, con integridad y calidad en el servicio.</t>
        </r>
      </text>
    </comment>
  </commentList>
</comments>
</file>

<file path=xl/sharedStrings.xml><?xml version="1.0" encoding="utf-8"?>
<sst xmlns="http://schemas.openxmlformats.org/spreadsheetml/2006/main" count="830" uniqueCount="418">
  <si>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</si>
  <si>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</si>
  <si>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</si>
  <si>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</si>
  <si>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</si>
  <si>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</si>
  <si>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</si>
  <si>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</si>
  <si>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</si>
  <si>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</si>
  <si>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</si>
  <si>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</si>
  <si>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</si>
  <si>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</si>
  <si>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</si>
  <si>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</si>
  <si>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</si>
  <si>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</si>
  <si>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</si>
  <si>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</si>
  <si>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</si>
  <si>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</si>
  <si>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</si>
  <si>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</si>
  <si>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</si>
  <si>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</si>
  <si>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</si>
  <si>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</si>
  <si>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</si>
  <si>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</si>
  <si>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</si>
  <si>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</si>
  <si>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</si>
  <si>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</si>
  <si>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</si>
  <si>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</si>
  <si>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</si>
  <si>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</si>
  <si>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</si>
  <si>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</si>
  <si>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</si>
  <si>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</si>
  <si>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</si>
  <si>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</si>
  <si>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</si>
  <si>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</si>
  <si>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</si>
  <si>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</si>
  <si>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</si>
  <si>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</si>
  <si>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</si>
  <si>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</si>
  <si>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</si>
  <si>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</si>
  <si>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</si>
  <si>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</si>
  <si>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</si>
  <si>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</si>
  <si>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</si>
  <si>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</si>
  <si>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</si>
  <si>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</si>
  <si>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</si>
  <si>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</si>
  <si>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</si>
  <si>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</si>
  <si>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</si>
  <si>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</si>
  <si>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</si>
  <si>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</si>
  <si>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</si>
  <si>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</si>
  <si>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</si>
  <si>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</si>
  <si>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</si>
  <si>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</si>
  <si>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</si>
  <si>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</si>
  <si>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</si>
  <si>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</si>
  <si>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</si>
  <si>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</si>
  <si>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</si>
  <si>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</si>
  <si>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</si>
  <si>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</si>
  <si>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</si>
  <si>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</si>
  <si>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</si>
  <si>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</si>
  <si>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</si>
  <si>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</si>
  <si>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</si>
  <si>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</si>
  <si>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</si>
  <si>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</si>
  <si>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</si>
  <si>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</si>
  <si>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</si>
  <si>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</si>
  <si>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</si>
  <si>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</si>
  <si>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</si>
  <si>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</si>
  <si>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</si>
  <si>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 xml:space="preserve">SISTEMA INTEGRADO DE GESTION DISTRITAL  BAJO EL ESTÁNDAR MIPG
</t>
  </si>
  <si>
    <r>
      <t>Formato de Anexo de Ac</t>
    </r>
    <r>
      <rPr>
        <b/>
        <sz val="10"/>
        <color indexed="8"/>
        <rFont val="Arial"/>
        <family val="2"/>
      </rPr>
      <t>tividades</t>
    </r>
  </si>
  <si>
    <t>CÓDIGO: PE01-PR01-F07</t>
  </si>
  <si>
    <t>CODIGO Y NOMBRE DEL PROYECTO DE INVERSIÓN O DEL POA SIN INVERSIÓN</t>
  </si>
  <si>
    <t>DEPENDENCIA:</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</si>
  <si>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</si>
  <si>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</si>
  <si>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</si>
  <si>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</si>
  <si>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</si>
  <si>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</si>
  <si>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</si>
  <si>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</si>
  <si>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</si>
  <si>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</si>
  <si>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</si>
  <si>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</si>
  <si>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</si>
  <si>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</si>
  <si>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</si>
  <si>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</si>
  <si>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Alcanzar el 100% de la meta de recaudo establecida por la Dirección de Inteligencia para la Movilidad para la vigencia.</t>
  </si>
  <si>
    <t>DIRECCIÓN DE GESTIÓN DE COBRO</t>
  </si>
  <si>
    <t>N/A</t>
  </si>
  <si>
    <t>PA05</t>
  </si>
  <si>
    <t>RECAUDO ALCANZADO</t>
  </si>
  <si>
    <t xml:space="preserve">Sistema de información SICON, Subdirección Financiera y Dirección Distrital de Tesorería. </t>
  </si>
  <si>
    <t>(Recaudo acumulado de la vigencia  / Meta de recaudo establecida para la vigencia)*100</t>
  </si>
  <si>
    <t>Porcentaje</t>
  </si>
  <si>
    <t>Recaudo acumulado de la vigencia</t>
  </si>
  <si>
    <t xml:space="preserve"> Meta de recaudo establecida para la vigencia</t>
  </si>
  <si>
    <t>Valor (pesos)</t>
  </si>
  <si>
    <t xml:space="preserve">Corresponde al valor recaudado mensualmente, el cual se va acumulando para cumplir la meta de la vigencia. </t>
  </si>
  <si>
    <t xml:space="preserve">Corresponde al valor total que se espera recaudar en la vigencia, de acuerdo con la proyección de la  Dirección de Inteligencia para la Movilidad (DIM). </t>
  </si>
  <si>
    <t>N/A.</t>
  </si>
  <si>
    <t xml:space="preserve"> Ivy Yojana Sepúlveda Aguirre</t>
  </si>
  <si>
    <t>Carolina Pombo Rivera</t>
  </si>
  <si>
    <t>Subsecretaría de Gestión Jurídica</t>
  </si>
  <si>
    <t>Recaudo obligaciones a Favor de la SDM</t>
  </si>
  <si>
    <t>N.A</t>
  </si>
  <si>
    <t>Realización de cobros persuasivos</t>
  </si>
  <si>
    <t>Emisión y notificación de Mandamientos de Pago</t>
  </si>
  <si>
    <t>Aplicación de medidas cautelares</t>
  </si>
  <si>
    <t>Emisión y notificación de órdenes de seguir adelante con la ejecución.</t>
  </si>
  <si>
    <t>Marzo de 2019</t>
  </si>
  <si>
    <t>Registro administrativo</t>
  </si>
  <si>
    <t>Capacitar y mantener actualizados a los abogados, especialmente en lo que se refiere a las competencias de actuación en los procesos orales y en los nuevos cambios normativos.</t>
  </si>
  <si>
    <t>Verificación de los cambios normativos y legales aplicables a la dependencia</t>
  </si>
  <si>
    <t>Aplicación de procesos de socialización para actualizar a los abogados de la dependencia con respecto a los cambios normativos identificados en la actividad 1</t>
  </si>
  <si>
    <t>Registros Administrativos</t>
  </si>
  <si>
    <t>(Total actividades ejecutadas / Total actividades programadas)*100</t>
  </si>
  <si>
    <t xml:space="preserve">Total actividades ejecutadas </t>
  </si>
  <si>
    <t>Total actividades programadas</t>
  </si>
  <si>
    <t>Cantidad</t>
  </si>
  <si>
    <t>Sección No. 1: PROGRAMACIÓN  VIGENCIA  2019</t>
  </si>
  <si>
    <r>
      <t>Formato de Anexo de Ac</t>
    </r>
    <r>
      <rPr>
        <b/>
        <sz val="12"/>
        <color indexed="8"/>
        <rFont val="Arial"/>
        <family val="2"/>
      </rPr>
      <t>tividades</t>
    </r>
  </si>
  <si>
    <t>Enero 2019</t>
  </si>
  <si>
    <t>Cumplir el 100% de las actividades propuestas en el Modelo Integrado de Planeación y Gestión - MIPG por la Dirección de Gestión de cobro</t>
  </si>
  <si>
    <t>MIPG</t>
  </si>
  <si>
    <t>Sección No. 1: PROGRAMACIÓN  VIGENCIA 2019</t>
  </si>
  <si>
    <t xml:space="preserve"> P.A.A.C</t>
  </si>
  <si>
    <t>Formato de programación y seguimiento al Plan Operativo Anual de gestión sin inversión</t>
  </si>
  <si>
    <t>CODIGO: PE01-PR01-F02</t>
  </si>
  <si>
    <t>VERSIÓN: 1.0</t>
  </si>
  <si>
    <t>METAS DE GESTIÓN</t>
  </si>
  <si>
    <t>No.</t>
  </si>
  <si>
    <t>PLAN ESTRATÉGICO SDM</t>
  </si>
  <si>
    <t>COMPONENTE PMM</t>
  </si>
  <si>
    <t>META</t>
  </si>
  <si>
    <t>NOMBRE DEL INDICADOR</t>
  </si>
  <si>
    <t>VARIABLES FÓRMULA DEL INDICADOR</t>
  </si>
  <si>
    <t xml:space="preserve">SEGUIMIENTO PLAN OPERATIVO ANUAL - POA                                         VIGENCIA:2019  </t>
  </si>
  <si>
    <t>COMPONENTE ASOCIADO MISIÓN / VISIÓN</t>
  </si>
  <si>
    <t>Ene</t>
  </si>
  <si>
    <t>Feb</t>
  </si>
  <si>
    <t>Mar</t>
  </si>
  <si>
    <t>Abr</t>
  </si>
  <si>
    <t>May</t>
  </si>
  <si>
    <t>Jun</t>
  </si>
  <si>
    <t>Jul</t>
  </si>
  <si>
    <t>Ago</t>
  </si>
  <si>
    <t>Sep</t>
  </si>
  <si>
    <t>Oct</t>
  </si>
  <si>
    <t>Nov</t>
  </si>
  <si>
    <t>Dic</t>
  </si>
  <si>
    <t xml:space="preserve">% de Avance de Ejecución </t>
  </si>
  <si>
    <t>OBSERVACIONES</t>
  </si>
  <si>
    <t>5. Ser referente mundial al contar con un equipo humano comprometido y competente.</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</si>
  <si>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</si>
  <si>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Componente Institucional</t>
  </si>
  <si>
    <t>% de Cumplimiento = (Numerador / Denominador )*100</t>
  </si>
  <si>
    <t>Código: PE01-PR01-F02</t>
  </si>
  <si>
    <t>Versión: 1.0</t>
  </si>
  <si>
    <t>SUBSECRETARIA RESPONSABLE:</t>
  </si>
  <si>
    <t>PROGRAMACIÓN CUATRIENIO</t>
  </si>
  <si>
    <t>% CUMPLIMIENTO CUATRIENIO</t>
  </si>
  <si>
    <t>TIPO DE ANUALIZACIÓN</t>
  </si>
  <si>
    <t xml:space="preserve">VARIABLE </t>
  </si>
  <si>
    <t>MAGNITUD CUATRIENIO</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</si>
  <si>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</si>
  <si>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</si>
  <si>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</si>
  <si>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</si>
  <si>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</si>
  <si>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</si>
  <si>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</si>
  <si>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</si>
  <si>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</si>
  <si>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</si>
  <si>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</si>
  <si>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Total</t>
  </si>
  <si>
    <t>Hombres</t>
  </si>
  <si>
    <t>Mujeres</t>
  </si>
  <si>
    <t>04- Eje Transversal Nuevo Ordenamiento Territorial</t>
  </si>
  <si>
    <t xml:space="preserve">6 - 13 años Infancia </t>
  </si>
  <si>
    <t>Chapinero</t>
  </si>
  <si>
    <t>Grupos de edad</t>
  </si>
  <si>
    <t>USAQUÉN</t>
  </si>
  <si>
    <t>07- Eje Transversal Gobierno legítimo, fortalecimiento local y eficiencia</t>
  </si>
  <si>
    <t>14 - 17 años Adolescencia</t>
  </si>
  <si>
    <t>Santa Fe</t>
  </si>
  <si>
    <t>CHAPINERO</t>
  </si>
  <si>
    <t>18 - 26 años Juventud</t>
  </si>
  <si>
    <t>San Cristobal</t>
  </si>
  <si>
    <t>total</t>
  </si>
  <si>
    <t>SANTA FE</t>
  </si>
  <si>
    <t>27 - 59 años Adultez</t>
  </si>
  <si>
    <t>Usme</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</si>
  <si>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</si>
  <si>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</si>
  <si>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</si>
  <si>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</si>
  <si>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</si>
  <si>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</si>
  <si>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</si>
  <si>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</si>
  <si>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</si>
  <si>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</si>
  <si>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</si>
  <si>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</si>
  <si>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</si>
  <si>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</si>
  <si>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</si>
  <si>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</si>
  <si>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</si>
  <si>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</si>
  <si>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</si>
  <si>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</si>
  <si>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</si>
  <si>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</si>
  <si>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</si>
  <si>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</si>
  <si>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</si>
  <si>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</si>
  <si>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</si>
  <si>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</si>
  <si>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</si>
  <si>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</si>
  <si>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</si>
  <si>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</si>
  <si>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</si>
  <si>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</si>
  <si>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</si>
  <si>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</si>
  <si>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</si>
  <si>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</si>
  <si>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</si>
  <si>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</si>
  <si>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</si>
  <si>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</si>
  <si>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</si>
  <si>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</si>
  <si>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</si>
  <si>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</si>
  <si>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Familias en situacion de vulnerabilidad</t>
  </si>
  <si>
    <t>Antonio Nariño</t>
  </si>
  <si>
    <t>45-49</t>
  </si>
  <si>
    <t>LOS MÁRTIRES</t>
  </si>
  <si>
    <t xml:space="preserve">OBJETIVOS ESTRATÉGICOS </t>
  </si>
  <si>
    <t>Familias ubicadas en zonas de alto deterioro urbano</t>
  </si>
  <si>
    <t>Puente Aranda</t>
  </si>
  <si>
    <t>50-54</t>
  </si>
  <si>
    <t>A. NARIÑO</t>
  </si>
  <si>
    <t>Jovenes desescolarizados</t>
  </si>
  <si>
    <t>La Candelaria</t>
  </si>
  <si>
    <t>55-59</t>
  </si>
  <si>
    <t>PTE. ARANDA</t>
  </si>
  <si>
    <t>Jovenes escolarizados</t>
  </si>
  <si>
    <t>Rafael Uribe Uribe</t>
  </si>
  <si>
    <t>60-64</t>
  </si>
  <si>
    <t>CANDELARIA</t>
  </si>
  <si>
    <t>Mujeres gestantes y lactantes</t>
  </si>
  <si>
    <t>Ciudad Bolivar</t>
  </si>
  <si>
    <t>65-69</t>
  </si>
  <si>
    <t>R.URIBE</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</si>
  <si>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</si>
  <si>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</si>
  <si>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</si>
  <si>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</si>
  <si>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</si>
  <si>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</si>
  <si>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</si>
  <si>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</si>
  <si>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</si>
  <si>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Niños, niñas y adolescentes en riesgo social vinculacion temprana al trabajo o acompañamiento</t>
  </si>
  <si>
    <t>Entidad</t>
  </si>
  <si>
    <t>80 Y MÁS</t>
  </si>
  <si>
    <t>Niños, niñas y adolescentes escolarizados</t>
  </si>
  <si>
    <t>Distrital</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</si>
  <si>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</si>
  <si>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</si>
  <si>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</si>
  <si>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</si>
  <si>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</si>
  <si>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</si>
  <si>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</si>
  <si>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</si>
  <si>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</si>
  <si>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</si>
  <si>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</si>
  <si>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</si>
  <si>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</si>
  <si>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</si>
  <si>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</si>
  <si>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</si>
  <si>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</si>
  <si>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</si>
  <si>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</si>
  <si>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</si>
  <si>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</si>
  <si>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</si>
  <si>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</si>
  <si>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</si>
  <si>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</si>
  <si>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</si>
  <si>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</si>
  <si>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</si>
  <si>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</si>
  <si>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</si>
  <si>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</si>
  <si>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</si>
  <si>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</si>
  <si>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</si>
  <si>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</si>
  <si>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</si>
  <si>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</si>
  <si>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</si>
  <si>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</si>
  <si>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</si>
  <si>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</si>
  <si>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</si>
  <si>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</si>
  <si>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</si>
  <si>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</si>
  <si>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</si>
  <si>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</si>
  <si>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</si>
  <si>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</si>
  <si>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</si>
  <si>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</si>
  <si>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</si>
  <si>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</si>
  <si>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 xml:space="preserve">Dirección de Gestión de cobro </t>
  </si>
  <si>
    <t xml:space="preserve">Dirección de Gestión de Cobro </t>
  </si>
  <si>
    <t>Medir el cumplimiento del recaudo establecido para la vigencia.</t>
  </si>
  <si>
    <t>SUBSECRETARÍA DE GESTIÓN JURÍDICA</t>
  </si>
  <si>
    <t xml:space="preserve">Realizar el 100% de las actividades programadas en el Plan Anticorrupción y de Atención al Ciudadano - PAAC de la Dirección de Gestión de cobro durante la vigencia. </t>
  </si>
  <si>
    <t>El cumplimiento de las acciones propuestas en el PAAC  genera confianza en los grupos de valor y partes interesadas de la entidad.</t>
  </si>
  <si>
    <t>Racionalización de Trámites Dirección de Gestión de Cobro - DGC</t>
  </si>
  <si>
    <t>CAROLINA POMBO RIVERA</t>
  </si>
  <si>
    <t>Dirección de Gestión de Cobro</t>
  </si>
  <si>
    <t>Realizar una gestión de cobro eficaz le permite a la entidad contar con una fuente de recursos, cuya destinación soporta los planes, programas y proyectos establecidos en el artículo 160 de la Ley 769 de 2002</t>
  </si>
  <si>
    <t>135,24% ($184.607.009.548)</t>
  </si>
  <si>
    <t>MAGNITUD META - Vigencia</t>
  </si>
  <si>
    <t>POA GESTIÓN SIN INVERSIÓN DIRECCIÓN DE GESTIÓN DE COBRO</t>
  </si>
  <si>
    <t>Implementar el Modelo Integrado de Planeación y Gestión-MIPG con base en el Decreto 1499 de 2017, con el fin de resolver las necesidades y problemas de los ciudadanos, con integridad y calidad en el servicio.</t>
  </si>
  <si>
    <t>OBJETIVO ESTRATÉGICO Y DE CALIDAD</t>
  </si>
  <si>
    <t>Estratégico: 7. Prestar servicios eficientes, oportunos y de calidad a la ciudadanía, tanto en gestión como en trámites de la movilidad.
Calidad:1.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</si>
  <si>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Estratégico: 7. Prestar servicios eficientes, oportunos y de calidad a la ciudadanía, tanto en gestión como en trámites de la movilidad.
Calidad 4. Fortalecer la cultura del control, que afiance en los servidores de la Secretaría Distrital de Movilidad, la aplicación, revisión y seguimiento a los controles establecidos en el SIG, que contribuya con la mejora continua.</t>
  </si>
  <si>
    <t>Se implementó dos modulos de atencion a la ciudadania para brindar servicio personalizado, respecto a las respuestas de derechos de peticion y titulos de deposito judicial - modulos 9 y 10 de paloquemao</t>
  </si>
  <si>
    <t>Enero de 2019</t>
  </si>
  <si>
    <t>Diciembre de 2019</t>
  </si>
  <si>
    <t xml:space="preserve">Nelcy Viviana Espinosa Salcedo
</t>
  </si>
  <si>
    <t>Medir el cumplimiento de las acciones definidas para el desarrollo del Modelo Integrado de Planeación y Gestión a cargo de la Dirección de Gestion de Cobro</t>
  </si>
  <si>
    <t>(Porcentaje de actividades ejecutadas / Porcentaje total de actividades programadas en la vigencia)*100</t>
  </si>
  <si>
    <t>Porcentaje de actividades ejecutadas</t>
  </si>
  <si>
    <t>Corresponde a las  actividades que en el periodo de reporte se culminaron y se registran en el anexo de actividades</t>
  </si>
  <si>
    <t xml:space="preserve"> Porcentaje total de actividades programadas en la vigencia</t>
  </si>
  <si>
    <t xml:space="preserve">Corresponde al total de las actividades programadas en la vigencia </t>
  </si>
  <si>
    <t xml:space="preserve">Medir el cumplimiento de los actividades registradas en cada componente del P.A.A.C para la Dirección de Gestion de Cobro en el P.A.A.C. de la vigencia </t>
  </si>
  <si>
    <t xml:space="preserve">Corresponde a las actividades realizadas y evidenciadas en el trimestre </t>
  </si>
  <si>
    <t xml:space="preserve">Corresponde al  total de las actividades registradas en cada componente del P.A.A.C. </t>
  </si>
  <si>
    <t>SISTEMA INTEGRADO DE GESTION DISTRITAL BAJO EL ESTÁNDAR MIPG</t>
  </si>
  <si>
    <t xml:space="preserve">Diana Marcela Rojas Gualdron </t>
  </si>
  <si>
    <t>Monitoreo del comportamiento de los riesgos de corrupción(Seguimiento y reporte del mapa de riesgos de la Dependencia).</t>
  </si>
  <si>
    <t>Gestion del Riesgo de Corrupción</t>
  </si>
  <si>
    <t>40.Responsable del reporte</t>
  </si>
  <si>
    <t>Se cambia de Responsable del reporte teniendo en cuenta que la Dr Ivy es quien remite la informaciòn sin embargo la responsable de la consolidacion y reporte de los indicadores es Diana Rojas.</t>
  </si>
  <si>
    <t>Diana Marcela Rojas</t>
  </si>
  <si>
    <t xml:space="preserve">Se cambia de Responsable del reporte teniendo en cuenta que la Dr Ivy es quien remite la informaciòn sin embargo la responsable de la consolidacion y reporte de los indicadores es Diana Rojas.
</t>
  </si>
  <si>
    <t xml:space="preserve">Se realizaron las gestiones pertinentes, para el avance de la actividad </t>
  </si>
  <si>
    <t>La evidencia de la Gestiòn realizada se encuentra en la Direcciòn.</t>
  </si>
  <si>
    <t>Aumento de canales y/o puntos de atención para la solicitud de un acuerdo de pago para los deudores morosos de obligaciones no tributarias. 2,2</t>
  </si>
  <si>
    <t>Implementar formatos sugeridos para trámites como solicitud de desembargos, devolución y/o apropiación de títulos de depósito judicial. 2,12</t>
  </si>
  <si>
    <t>Implementar punto de atención personalizada en la sede de Paloquemao para los temas de derechos de petición y devolución de títulos de depósito judicial_2,13</t>
  </si>
  <si>
    <t xml:space="preserve"> Sistematizar los procesos de cobro coactivo relacionados con el transporte publico. 2,14</t>
  </si>
  <si>
    <t xml:space="preserve"> Validación de datos a través de medios tecnológicos (agendamiento virtual para programar asistencia presencial a la suscripción del pre-acuerdo en el Punto de atención de Paloquemao). 2,1</t>
  </si>
  <si>
    <t>Para el año 2019 hasta el mes de diciembre del presente, la Direccion de Gestion de Cobro realizo un recaudo de 186.598.954.325 superando su meta final (157.845.000.000) en un 18,22%</t>
  </si>
  <si>
    <t>Para el año 2019 hasta el mes de diciembre del presente, la Direccion de Gestion de Cobro realizo un recaudo de 186.598.954.325 superando su meta fina (157.845.000.000) en un 18,22%.</t>
  </si>
  <si>
    <t>Entró en funcionamiento este servicio, en la sede administrativa de paloquemao, con el cual se busca que los ciudadanos accedan al agendamiento virtual de los servicios que se prestan en acuerdos de pago de la Direcciónde Gestion de Cobro</t>
  </si>
  <si>
    <t>Como se observa en la grafica la Direcciòn de Gestiòn de cobro cumplio al 100% con las actividades programadas en el plan de adecuacion y sostenibilidad MIPG</t>
  </si>
  <si>
    <t>Para el cuarto trimestre se da cumplimento a todas las actividades programadas para la vigencia logrando asi cumplir la meta en un 100%.</t>
  </si>
  <si>
    <t xml:space="preserve">Al finalizar la vigencia se puede analizar que la Dirección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</si>
</sst>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 #,##0;\-&quot;$&quot;\ #,##0"/>
    <numFmt numFmtId="41" formatCode="_-* #,##0_-;\-* #,##0_-;_-*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_ ;\-#,##0\ "/>
  </numFmts>
  <fonts count="55"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rgb="FFFF0000"/>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2"/>
      <color theme="1"/>
      <name val="Calibri"/>
      <family val="2"/>
      <scheme val="minor"/>
    </font>
    <font>
      <sz val="12"/>
      <color theme="1"/>
      <name val="Arial"/>
      <family val="2"/>
    </font>
    <font>
      <b/>
      <sz val="12"/>
      <color theme="1"/>
      <name val="Arial"/>
      <family val="2"/>
    </font>
    <font>
      <b/>
      <sz val="12"/>
      <color indexed="8"/>
      <name val="Arial"/>
      <family val="2"/>
    </font>
    <font>
      <b/>
      <sz val="12"/>
      <color theme="1"/>
      <name val="Calibri"/>
      <family val="2"/>
      <scheme val="minor"/>
    </font>
    <font>
      <b/>
      <sz val="12"/>
      <color theme="3" tint="-0.499984740745262"/>
      <name val="Calibri"/>
      <family val="2"/>
      <scheme val="minor"/>
    </font>
    <font>
      <b/>
      <sz val="12"/>
      <color theme="0"/>
      <name val="Calibri"/>
      <family val="2"/>
      <scheme val="minor"/>
    </font>
    <font>
      <b/>
      <sz val="12"/>
      <color theme="1"/>
      <name val="Calibri"/>
      <family val="2"/>
    </font>
    <font>
      <sz val="11"/>
      <color rgb="FF000000"/>
      <name val="Calibri"/>
      <family val="2"/>
    </font>
    <font>
      <b/>
      <sz val="14"/>
      <color theme="1"/>
      <name val="Arial"/>
      <family val="2"/>
    </font>
    <font>
      <b/>
      <sz val="16"/>
      <color theme="1"/>
      <name val="Calibri"/>
      <family val="2"/>
      <scheme val="minor"/>
    </font>
    <font>
      <b/>
      <sz val="18"/>
      <color theme="1"/>
      <name val="Calibri"/>
      <family val="2"/>
      <scheme val="minor"/>
    </font>
    <font>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b/>
      <sz val="9"/>
      <color indexed="9"/>
      <name val="Arial"/>
      <family val="2"/>
    </font>
    <font>
      <sz val="10"/>
      <color rgb="FF000000"/>
      <name val="Arial"/>
      <family val="2"/>
    </font>
    <font>
      <b/>
      <sz val="10"/>
      <color indexed="9"/>
      <name val="Arial"/>
      <family val="2"/>
    </font>
    <font>
      <u/>
      <sz val="9"/>
      <name val="Arial"/>
      <family val="2"/>
    </font>
    <font>
      <sz val="9"/>
      <color indexed="81"/>
      <name val="Tahoma"/>
      <family val="2"/>
    </font>
    <font>
      <b/>
      <sz val="9"/>
      <color indexed="81"/>
      <name val="Tahoma"/>
      <family val="2"/>
    </font>
    <font>
      <sz val="10"/>
      <color theme="4"/>
      <name val="Arial"/>
      <family val="2"/>
    </font>
    <font>
      <b/>
      <sz val="10"/>
      <color theme="4"/>
      <name val="Arial"/>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2"/>
        <bgColor indexed="64"/>
      </patternFill>
    </fill>
    <fill>
      <patternFill patternType="solid">
        <fgColor theme="0"/>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s>
  <cellStyleXfs count="26">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7" fillId="0" borderId="0"/>
    <xf numFmtId="41" fontId="1" fillId="0" borderId="0" applyFont="0" applyFill="0" applyBorder="0" applyAlignment="0" applyProtection="0"/>
    <xf numFmtId="0" fontId="4" fillId="0" borderId="0"/>
    <xf numFmtId="0" fontId="4" fillId="0" borderId="0"/>
    <xf numFmtId="0" fontId="15" fillId="0" borderId="0"/>
  </cellStyleXfs>
  <cellXfs count="459">
    <xf numFmtId="0" fontId="0" fillId="0" borderId="0" xfId="0"/>
    <xf numFmtId="0" fontId="13" fillId="0" borderId="0" xfId="0" applyFont="1" applyProtection="1"/>
    <xf numFmtId="0" fontId="0" fillId="0" borderId="0" xfId="0" applyProtection="1"/>
    <xf numFmtId="0" fontId="13" fillId="0" borderId="0" xfId="0" applyFont="1" applyAlignment="1" applyProtection="1">
      <alignment horizontal="center"/>
    </xf>
    <xf numFmtId="0" fontId="3" fillId="0" borderId="0" xfId="14" applyFont="1" applyFill="1" applyBorder="1" applyAlignment="1" applyProtection="1">
      <alignment horizontal="center" vertical="center"/>
    </xf>
    <xf numFmtId="0" fontId="13" fillId="0" borderId="0" xfId="0" applyFont="1" applyFill="1" applyAlignment="1" applyProtection="1">
      <alignment horizontal="center"/>
    </xf>
    <xf numFmtId="0" fontId="22" fillId="0" borderId="0" xfId="11" applyFont="1" applyFill="1" applyAlignment="1" applyProtection="1">
      <alignment vertical="center" wrapText="1"/>
    </xf>
    <xf numFmtId="0" fontId="22" fillId="0" borderId="0" xfId="11" applyFont="1" applyFill="1" applyAlignment="1" applyProtection="1">
      <alignment vertical="center"/>
    </xf>
    <xf numFmtId="0" fontId="21" fillId="0" borderId="0" xfId="11" applyFont="1" applyFill="1" applyAlignment="1" applyProtection="1">
      <alignment vertical="center"/>
    </xf>
    <xf numFmtId="0" fontId="0" fillId="0" borderId="0" xfId="0" applyAlignment="1">
      <alignment horizont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25" fillId="0" borderId="0" xfId="0" applyFont="1" applyBorder="1" applyAlignment="1">
      <alignment horizontal="center"/>
    </xf>
    <xf numFmtId="0" fontId="16" fillId="0" borderId="8"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13" xfId="0" applyFont="1" applyBorder="1" applyAlignment="1" applyProtection="1">
      <alignment horizontal="justify" vertical="center" wrapText="1"/>
    </xf>
    <xf numFmtId="0" fontId="16" fillId="0" borderId="0" xfId="0" applyFont="1" applyBorder="1" applyAlignment="1" applyProtection="1">
      <alignment horizontal="center" vertical="center" wrapText="1"/>
    </xf>
    <xf numFmtId="0" fontId="25" fillId="8" borderId="5"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9" fontId="28" fillId="8" borderId="1" xfId="19" applyFont="1" applyFill="1" applyBorder="1" applyAlignment="1">
      <alignment horizontal="center" vertical="center" wrapText="1"/>
    </xf>
    <xf numFmtId="0" fontId="25" fillId="5" borderId="1" xfId="0" applyFont="1" applyFill="1" applyBorder="1" applyAlignment="1">
      <alignment vertical="center" wrapText="1"/>
    </xf>
    <xf numFmtId="0" fontId="0" fillId="0" borderId="0" xfId="0" applyAlignment="1">
      <alignment horizontal="center" vertical="center"/>
    </xf>
    <xf numFmtId="0" fontId="29" fillId="0" borderId="0" xfId="0" applyFont="1"/>
    <xf numFmtId="0" fontId="30" fillId="0" borderId="0" xfId="0" applyFont="1" applyBorder="1" applyAlignment="1" applyProtection="1">
      <alignment horizontal="center"/>
      <protection locked="0"/>
    </xf>
    <xf numFmtId="0" fontId="31" fillId="0" borderId="0" xfId="0" applyFont="1" applyBorder="1" applyAlignment="1" applyProtection="1">
      <alignment horizontal="center" vertical="center" wrapText="1"/>
      <protection locked="0"/>
    </xf>
    <xf numFmtId="0" fontId="33" fillId="0" borderId="0" xfId="0" applyFont="1" applyBorder="1" applyAlignment="1">
      <alignment horizontal="center"/>
    </xf>
    <xf numFmtId="0" fontId="31" fillId="0" borderId="0" xfId="0" applyFont="1" applyBorder="1" applyAlignment="1" applyProtection="1">
      <alignment vertical="center" wrapText="1"/>
    </xf>
    <xf numFmtId="0" fontId="31" fillId="0" borderId="0" xfId="0" applyFont="1" applyBorder="1" applyAlignment="1" applyProtection="1">
      <alignment horizontal="center" vertical="center" wrapText="1"/>
    </xf>
    <xf numFmtId="0" fontId="29" fillId="0" borderId="0" xfId="0" applyFont="1" applyAlignment="1">
      <alignment horizontal="center"/>
    </xf>
    <xf numFmtId="0" fontId="33" fillId="0" borderId="0"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29" fillId="0" borderId="0" xfId="0" applyFont="1" applyAlignment="1">
      <alignment horizontal="center" vertical="center"/>
    </xf>
    <xf numFmtId="9" fontId="36" fillId="8" borderId="1" xfId="19" applyFont="1" applyFill="1" applyBorder="1" applyAlignment="1">
      <alignment horizontal="center" vertical="center" wrapText="1"/>
    </xf>
    <xf numFmtId="0" fontId="33" fillId="5" borderId="1" xfId="0" applyFont="1" applyFill="1" applyBorder="1" applyAlignment="1">
      <alignment vertical="center" wrapText="1"/>
    </xf>
    <xf numFmtId="0" fontId="0" fillId="3" borderId="0" xfId="0" applyFill="1" applyBorder="1" applyProtection="1"/>
    <xf numFmtId="0" fontId="39" fillId="3" borderId="0" xfId="0" applyFont="1" applyFill="1" applyBorder="1" applyAlignment="1" applyProtection="1">
      <alignment vertical="center"/>
    </xf>
    <xf numFmtId="0" fontId="39" fillId="3" borderId="0" xfId="0" applyFont="1" applyFill="1" applyBorder="1" applyAlignment="1" applyProtection="1">
      <alignment vertical="center" wrapText="1"/>
    </xf>
    <xf numFmtId="0" fontId="39" fillId="3" borderId="0" xfId="0" applyFont="1" applyFill="1" applyBorder="1" applyAlignment="1" applyProtection="1">
      <alignment horizontal="center" vertical="center" wrapText="1"/>
    </xf>
    <xf numFmtId="169" fontId="39" fillId="3" borderId="0" xfId="0" applyNumberFormat="1" applyFont="1" applyFill="1" applyBorder="1" applyAlignment="1" applyProtection="1">
      <alignment horizontal="center" vertical="center" wrapText="1"/>
    </xf>
    <xf numFmtId="0" fontId="40" fillId="3" borderId="0" xfId="0" applyFont="1" applyFill="1" applyBorder="1" applyAlignment="1" applyProtection="1">
      <alignment vertical="center" wrapText="1"/>
    </xf>
    <xf numFmtId="0" fontId="0" fillId="0" borderId="0" xfId="0" applyFill="1" applyProtection="1"/>
    <xf numFmtId="0" fontId="39" fillId="0" borderId="0" xfId="0" applyFont="1" applyBorder="1" applyAlignment="1" applyProtection="1">
      <alignment horizontal="center" vertical="center" wrapText="1"/>
    </xf>
    <xf numFmtId="0" fontId="39" fillId="0" borderId="0" xfId="0" applyFont="1" applyBorder="1" applyAlignment="1" applyProtection="1">
      <alignment vertical="center" wrapText="1"/>
    </xf>
    <xf numFmtId="0" fontId="40"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6" fillId="0" borderId="13" xfId="0" applyFont="1" applyBorder="1" applyAlignment="1" applyProtection="1">
      <alignment vertical="center" wrapText="1"/>
    </xf>
    <xf numFmtId="0" fontId="19" fillId="0" borderId="0" xfId="0" applyFont="1" applyFill="1" applyProtection="1"/>
    <xf numFmtId="0" fontId="19" fillId="0" borderId="0" xfId="0" applyFont="1" applyFill="1" applyAlignment="1" applyProtection="1">
      <alignment horizontal="center" vertical="center"/>
    </xf>
    <xf numFmtId="10" fontId="7" fillId="10" borderId="1" xfId="11" applyNumberFormat="1" applyFont="1" applyFill="1" applyBorder="1" applyAlignment="1" applyProtection="1">
      <alignment horizontal="center" vertical="center" wrapText="1"/>
    </xf>
    <xf numFmtId="0" fontId="42" fillId="3" borderId="0" xfId="0" applyFont="1" applyFill="1" applyBorder="1" applyProtection="1"/>
    <xf numFmtId="0" fontId="42" fillId="0" borderId="0" xfId="0" applyFont="1" applyBorder="1" applyProtection="1"/>
    <xf numFmtId="0" fontId="42" fillId="0" borderId="0" xfId="0" applyFont="1" applyProtection="1"/>
    <xf numFmtId="0" fontId="43" fillId="0" borderId="0" xfId="0" applyFont="1" applyProtection="1"/>
    <xf numFmtId="0" fontId="44" fillId="10" borderId="1" xfId="0" applyFont="1" applyFill="1" applyBorder="1" applyAlignment="1" applyProtection="1">
      <alignment horizontal="center" vertical="center" wrapText="1"/>
    </xf>
    <xf numFmtId="0" fontId="45" fillId="0" borderId="0" xfId="0" applyFont="1" applyProtection="1"/>
    <xf numFmtId="0" fontId="3" fillId="11" borderId="1" xfId="23" applyFont="1" applyFill="1" applyBorder="1" applyAlignment="1">
      <alignment horizontal="center" vertical="center"/>
    </xf>
    <xf numFmtId="0" fontId="4" fillId="0" borderId="0" xfId="24"/>
    <xf numFmtId="0" fontId="4" fillId="0" borderId="0" xfId="24" applyAlignment="1">
      <alignment vertical="center"/>
    </xf>
    <xf numFmtId="3" fontId="3" fillId="2" borderId="0" xfId="24" applyNumberFormat="1" applyFont="1" applyFill="1" applyBorder="1" applyAlignment="1">
      <alignment vertical="center"/>
    </xf>
    <xf numFmtId="0" fontId="4" fillId="0" borderId="1" xfId="23" applyBorder="1" applyAlignment="1">
      <alignment vertical="center"/>
    </xf>
    <xf numFmtId="0" fontId="4" fillId="0" borderId="1" xfId="24" applyBorder="1" applyAlignment="1">
      <alignment vertical="center"/>
    </xf>
    <xf numFmtId="0" fontId="4" fillId="0" borderId="1" xfId="24" applyBorder="1" applyAlignment="1">
      <alignment horizontal="center" vertical="center"/>
    </xf>
    <xf numFmtId="0" fontId="14" fillId="11" borderId="1" xfId="23" applyFont="1" applyFill="1" applyBorder="1" applyAlignment="1">
      <alignment horizontal="center" vertical="center"/>
    </xf>
    <xf numFmtId="0" fontId="4" fillId="0" borderId="0" xfId="23"/>
    <xf numFmtId="0" fontId="14" fillId="11" borderId="1" xfId="23" applyFont="1" applyFill="1" applyBorder="1" applyAlignment="1">
      <alignment horizontal="center" wrapText="1"/>
    </xf>
    <xf numFmtId="0" fontId="4" fillId="0" borderId="1" xfId="23" applyBorder="1" applyAlignment="1">
      <alignment wrapText="1"/>
    </xf>
    <xf numFmtId="0" fontId="47" fillId="12" borderId="26" xfId="25" applyFont="1" applyFill="1" applyBorder="1" applyAlignment="1">
      <alignment horizontal="center" vertical="center"/>
    </xf>
    <xf numFmtId="0" fontId="47" fillId="12" borderId="27" xfId="25" applyFont="1" applyFill="1" applyBorder="1" applyAlignment="1">
      <alignment horizontal="center" vertical="center"/>
    </xf>
    <xf numFmtId="0" fontId="47" fillId="12" borderId="28" xfId="25" applyFont="1" applyFill="1" applyBorder="1" applyAlignment="1">
      <alignment horizontal="center" vertical="center"/>
    </xf>
    <xf numFmtId="0" fontId="14" fillId="11" borderId="1" xfId="23" applyFont="1" applyFill="1" applyBorder="1" applyAlignment="1">
      <alignment horizontal="center" vertical="center" wrapText="1"/>
    </xf>
    <xf numFmtId="0" fontId="4" fillId="0" borderId="1" xfId="23" applyBorder="1"/>
    <xf numFmtId="3" fontId="14" fillId="0" borderId="1" xfId="23" applyNumberFormat="1" applyFont="1" applyFill="1" applyBorder="1" applyAlignment="1">
      <alignment horizontal="right"/>
    </xf>
    <xf numFmtId="0" fontId="4" fillId="0" borderId="1" xfId="24" applyBorder="1"/>
    <xf numFmtId="0" fontId="47" fillId="12" borderId="30" xfId="25" applyFont="1" applyFill="1" applyBorder="1" applyAlignment="1">
      <alignment horizontal="center" vertical="center" wrapText="1"/>
    </xf>
    <xf numFmtId="0" fontId="47" fillId="12" borderId="31" xfId="25" applyFont="1" applyFill="1" applyBorder="1" applyAlignment="1">
      <alignment horizontal="center" vertical="center" wrapText="1"/>
    </xf>
    <xf numFmtId="0" fontId="47" fillId="12" borderId="32" xfId="25" applyFont="1" applyFill="1" applyBorder="1" applyAlignment="1">
      <alignment horizontal="center" vertical="center" wrapText="1"/>
    </xf>
    <xf numFmtId="0" fontId="14" fillId="13" borderId="11" xfId="25" applyFont="1" applyFill="1" applyBorder="1"/>
    <xf numFmtId="0" fontId="15" fillId="13" borderId="20" xfId="25" applyFont="1" applyFill="1" applyBorder="1" applyAlignment="1">
      <alignment horizontal="center"/>
    </xf>
    <xf numFmtId="0" fontId="15" fillId="13" borderId="0" xfId="25" applyFont="1" applyFill="1" applyBorder="1" applyAlignment="1">
      <alignment horizontal="center"/>
    </xf>
    <xf numFmtId="0" fontId="15" fillId="13" borderId="21" xfId="25" applyFont="1" applyFill="1" applyBorder="1" applyAlignment="1">
      <alignment horizontal="center"/>
    </xf>
    <xf numFmtId="3" fontId="15" fillId="0" borderId="1" xfId="23" applyNumberFormat="1" applyFont="1" applyFill="1" applyBorder="1" applyAlignment="1"/>
    <xf numFmtId="0" fontId="3" fillId="11" borderId="1" xfId="24" applyFont="1" applyFill="1" applyBorder="1" applyAlignment="1">
      <alignment horizontal="center" vertical="center"/>
    </xf>
    <xf numFmtId="0" fontId="14" fillId="3" borderId="1" xfId="25" applyFont="1" applyFill="1" applyBorder="1" applyAlignment="1">
      <alignment horizontal="center"/>
    </xf>
    <xf numFmtId="3" fontId="14" fillId="3" borderId="1" xfId="11" applyNumberFormat="1" applyFont="1" applyFill="1" applyBorder="1" applyAlignment="1">
      <alignment horizontal="right"/>
    </xf>
    <xf numFmtId="0" fontId="15" fillId="3" borderId="1" xfId="25" applyFont="1" applyFill="1" applyBorder="1" applyAlignment="1">
      <alignment horizontal="center"/>
    </xf>
    <xf numFmtId="3" fontId="15" fillId="3" borderId="1" xfId="11" applyNumberFormat="1" applyFont="1" applyFill="1" applyBorder="1" applyAlignment="1"/>
    <xf numFmtId="0" fontId="3" fillId="11" borderId="1" xfId="24" applyFont="1" applyFill="1" applyBorder="1" applyAlignment="1">
      <alignment horizontal="center"/>
    </xf>
    <xf numFmtId="0" fontId="4" fillId="0" borderId="1" xfId="0" applyFont="1" applyBorder="1" applyAlignment="1">
      <alignment vertical="center" wrapText="1"/>
    </xf>
    <xf numFmtId="0" fontId="4" fillId="0" borderId="1" xfId="24" applyBorder="1" applyAlignment="1">
      <alignment vertical="center" wrapText="1"/>
    </xf>
    <xf numFmtId="0" fontId="14" fillId="0" borderId="1" xfId="23" applyFont="1" applyFill="1" applyBorder="1" applyAlignment="1">
      <alignment horizontal="center"/>
    </xf>
    <xf numFmtId="3" fontId="4" fillId="0" borderId="1" xfId="23" applyNumberFormat="1" applyBorder="1"/>
    <xf numFmtId="0" fontId="48" fillId="14" borderId="1" xfId="0" applyFont="1" applyFill="1" applyBorder="1" applyAlignment="1">
      <alignment horizontal="justify" vertical="center" wrapText="1"/>
    </xf>
    <xf numFmtId="0" fontId="4" fillId="0" borderId="0" xfId="24" applyFont="1"/>
    <xf numFmtId="0" fontId="4" fillId="0" borderId="1" xfId="24" applyFont="1" applyBorder="1" applyAlignment="1">
      <alignment vertical="center"/>
    </xf>
    <xf numFmtId="0" fontId="4" fillId="0" borderId="0" xfId="24" applyFont="1" applyAlignment="1">
      <alignment vertical="center"/>
    </xf>
    <xf numFmtId="0" fontId="4" fillId="0" borderId="0" xfId="24" applyFont="1" applyBorder="1" applyAlignment="1">
      <alignment horizontal="center" vertical="center"/>
    </xf>
    <xf numFmtId="3" fontId="4" fillId="0" borderId="1" xfId="23" applyNumberFormat="1" applyFont="1" applyFill="1" applyBorder="1" applyAlignment="1"/>
    <xf numFmtId="0" fontId="4" fillId="0" borderId="0" xfId="23" applyFont="1"/>
    <xf numFmtId="0" fontId="49" fillId="12" borderId="26" xfId="25" applyFont="1" applyFill="1" applyBorder="1" applyAlignment="1">
      <alignment horizontal="centerContinuous" vertical="center"/>
    </xf>
    <xf numFmtId="0" fontId="49" fillId="12" borderId="27" xfId="25" applyFont="1" applyFill="1" applyBorder="1" applyAlignment="1">
      <alignment horizontal="centerContinuous" vertical="center"/>
    </xf>
    <xf numFmtId="0" fontId="49" fillId="12" borderId="28" xfId="25" applyFont="1" applyFill="1" applyBorder="1" applyAlignment="1">
      <alignment horizontal="centerContinuous" vertical="center"/>
    </xf>
    <xf numFmtId="0" fontId="4" fillId="0" borderId="0" xfId="24" applyFont="1" applyAlignment="1">
      <alignment horizontal="center" vertical="center"/>
    </xf>
    <xf numFmtId="0" fontId="49" fillId="12" borderId="30" xfId="25" applyFont="1" applyFill="1" applyBorder="1" applyAlignment="1">
      <alignment horizontal="center" vertical="center" wrapText="1"/>
    </xf>
    <xf numFmtId="0" fontId="49" fillId="12" borderId="31" xfId="25" applyFont="1" applyFill="1" applyBorder="1" applyAlignment="1">
      <alignment horizontal="center" vertical="center" wrapText="1"/>
    </xf>
    <xf numFmtId="0" fontId="49" fillId="12" borderId="32" xfId="25" applyFont="1" applyFill="1" applyBorder="1" applyAlignment="1">
      <alignment horizontal="center" vertical="center" wrapText="1"/>
    </xf>
    <xf numFmtId="0" fontId="3" fillId="13" borderId="11" xfId="25" applyFont="1" applyFill="1" applyBorder="1"/>
    <xf numFmtId="0" fontId="4" fillId="13" borderId="20" xfId="25" applyFont="1" applyFill="1" applyBorder="1" applyAlignment="1">
      <alignment horizontal="center"/>
    </xf>
    <xf numFmtId="0" fontId="4" fillId="13" borderId="0" xfId="25" applyFont="1" applyFill="1" applyBorder="1" applyAlignment="1">
      <alignment horizontal="center"/>
    </xf>
    <xf numFmtId="0" fontId="4" fillId="13" borderId="21" xfId="25" applyFont="1" applyFill="1" applyBorder="1" applyAlignment="1">
      <alignment horizontal="center"/>
    </xf>
    <xf numFmtId="0" fontId="3" fillId="0" borderId="35" xfId="25" applyFont="1" applyFill="1" applyBorder="1" applyAlignment="1">
      <alignment horizontal="center"/>
    </xf>
    <xf numFmtId="3" fontId="3" fillId="0" borderId="30" xfId="25" applyNumberFormat="1" applyFont="1" applyFill="1" applyBorder="1" applyAlignment="1">
      <alignment horizontal="right"/>
    </xf>
    <xf numFmtId="3" fontId="3" fillId="0" borderId="31" xfId="25" applyNumberFormat="1" applyFont="1" applyFill="1" applyBorder="1" applyAlignment="1">
      <alignment horizontal="right"/>
    </xf>
    <xf numFmtId="3" fontId="3" fillId="0" borderId="32" xfId="25" applyNumberFormat="1" applyFont="1" applyFill="1" applyBorder="1" applyAlignment="1">
      <alignment horizontal="right"/>
    </xf>
    <xf numFmtId="0" fontId="4" fillId="0" borderId="35" xfId="25" applyFont="1" applyFill="1" applyBorder="1" applyAlignment="1">
      <alignment horizontal="center"/>
    </xf>
    <xf numFmtId="3" fontId="4" fillId="0" borderId="30" xfId="25" applyNumberFormat="1" applyFont="1" applyFill="1" applyBorder="1" applyAlignment="1"/>
    <xf numFmtId="3" fontId="4" fillId="0" borderId="31" xfId="25" applyNumberFormat="1" applyFont="1" applyFill="1" applyBorder="1" applyAlignment="1"/>
    <xf numFmtId="3" fontId="4" fillId="0" borderId="32" xfId="25" applyNumberFormat="1" applyFont="1" applyFill="1" applyBorder="1" applyAlignment="1"/>
    <xf numFmtId="0" fontId="48" fillId="0" borderId="1" xfId="0" applyFont="1" applyBorder="1" applyAlignment="1">
      <alignment horizontal="justify" vertical="center" wrapText="1"/>
    </xf>
    <xf numFmtId="0" fontId="4" fillId="0" borderId="0" xfId="24" applyAlignment="1">
      <alignment horizontal="center" vertical="center"/>
    </xf>
    <xf numFmtId="0" fontId="15" fillId="0" borderId="35" xfId="25" applyFont="1" applyFill="1" applyBorder="1" applyAlignment="1">
      <alignment horizontal="center"/>
    </xf>
    <xf numFmtId="3" fontId="15" fillId="0" borderId="30" xfId="25" applyNumberFormat="1" applyFont="1" applyFill="1" applyBorder="1" applyAlignment="1"/>
    <xf numFmtId="3" fontId="15" fillId="0" borderId="31" xfId="25" applyNumberFormat="1" applyFont="1" applyFill="1" applyBorder="1" applyAlignment="1"/>
    <xf numFmtId="3" fontId="15" fillId="0" borderId="32" xfId="25" applyNumberFormat="1" applyFont="1" applyFill="1" applyBorder="1" applyAlignment="1"/>
    <xf numFmtId="0" fontId="3" fillId="0" borderId="0" xfId="24" applyFont="1" applyBorder="1" applyAlignment="1">
      <alignment vertical="center"/>
    </xf>
    <xf numFmtId="0" fontId="4" fillId="0" borderId="0" xfId="24" applyBorder="1" applyAlignment="1">
      <alignment vertical="center"/>
    </xf>
    <xf numFmtId="0" fontId="0" fillId="0" borderId="1" xfId="0" applyFont="1" applyBorder="1" applyAlignment="1"/>
    <xf numFmtId="0" fontId="15" fillId="0" borderId="36" xfId="25" applyFont="1" applyFill="1" applyBorder="1" applyAlignment="1">
      <alignment horizontal="center"/>
    </xf>
    <xf numFmtId="3" fontId="15" fillId="0" borderId="37" xfId="25" applyNumberFormat="1" applyFont="1" applyFill="1" applyBorder="1" applyAlignment="1"/>
    <xf numFmtId="3" fontId="15" fillId="0" borderId="38" xfId="25" applyNumberFormat="1" applyFont="1" applyFill="1" applyBorder="1" applyAlignment="1"/>
    <xf numFmtId="3" fontId="15" fillId="0" borderId="39" xfId="25"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9" fontId="15" fillId="3" borderId="1" xfId="19" applyFont="1" applyFill="1" applyBorder="1" applyAlignment="1" applyProtection="1">
      <alignment horizontal="center" vertical="center" wrapText="1"/>
      <protection locked="0"/>
    </xf>
    <xf numFmtId="0" fontId="29"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9" fontId="8" fillId="0" borderId="1" xfId="19" applyFont="1" applyBorder="1" applyAlignment="1">
      <alignment horizontal="center" vertical="center"/>
    </xf>
    <xf numFmtId="17" fontId="8" fillId="0" borderId="1" xfId="19" applyNumberFormat="1" applyFont="1" applyBorder="1" applyAlignment="1">
      <alignment vertical="center"/>
    </xf>
    <xf numFmtId="17" fontId="8" fillId="0" borderId="1" xfId="0" applyNumberFormat="1" applyFont="1" applyBorder="1" applyAlignment="1">
      <alignment vertical="center"/>
    </xf>
    <xf numFmtId="0" fontId="0" fillId="0" borderId="0" xfId="0" applyAlignment="1">
      <alignment vertical="center"/>
    </xf>
    <xf numFmtId="17" fontId="8" fillId="0" borderId="1" xfId="19"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9" fontId="8" fillId="0" borderId="1" xfId="19" applyFont="1" applyFill="1" applyBorder="1" applyAlignment="1">
      <alignment horizontal="center" vertical="center"/>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30" fillId="3" borderId="0" xfId="0" applyFont="1" applyFill="1" applyProtection="1"/>
    <xf numFmtId="0" fontId="46" fillId="15" borderId="1" xfId="0" applyFont="1" applyFill="1" applyBorder="1" applyAlignment="1" applyProtection="1">
      <alignment horizontal="center" vertical="center" wrapText="1"/>
    </xf>
    <xf numFmtId="0" fontId="46" fillId="3" borderId="1" xfId="0" applyFont="1" applyFill="1" applyBorder="1" applyAlignment="1" applyProtection="1">
      <alignment horizontal="center" vertical="center" wrapText="1"/>
      <protection locked="0"/>
    </xf>
    <xf numFmtId="0" fontId="46" fillId="3" borderId="1" xfId="0" applyFont="1" applyFill="1" applyBorder="1" applyAlignment="1" applyProtection="1">
      <alignment horizontal="justify" vertical="center" wrapText="1"/>
    </xf>
    <xf numFmtId="0" fontId="46" fillId="3" borderId="1" xfId="0" applyFont="1" applyFill="1" applyBorder="1" applyAlignment="1" applyProtection="1">
      <alignment horizontal="center" vertical="center" wrapText="1"/>
    </xf>
    <xf numFmtId="9" fontId="46" fillId="3" borderId="1" xfId="19" applyNumberFormat="1" applyFont="1" applyFill="1" applyBorder="1" applyAlignment="1" applyProtection="1">
      <alignment horizontal="justify" vertical="center" wrapText="1"/>
    </xf>
    <xf numFmtId="9" fontId="46" fillId="3" borderId="1" xfId="0" applyNumberFormat="1" applyFont="1" applyFill="1" applyBorder="1" applyAlignment="1" applyProtection="1">
      <alignment horizontal="justify" vertical="center" wrapText="1"/>
    </xf>
    <xf numFmtId="168" fontId="46" fillId="3" borderId="1" xfId="0" applyNumberFormat="1" applyFont="1" applyFill="1" applyBorder="1" applyAlignment="1" applyProtection="1">
      <alignment horizontal="center" vertical="center" wrapText="1"/>
    </xf>
    <xf numFmtId="168" fontId="41" fillId="15" borderId="1" xfId="0" applyNumberFormat="1" applyFont="1" applyFill="1" applyBorder="1" applyAlignment="1" applyProtection="1">
      <alignment vertical="center" wrapText="1"/>
    </xf>
    <xf numFmtId="3" fontId="4" fillId="3" borderId="1" xfId="17" applyNumberFormat="1" applyFont="1" applyFill="1" applyBorder="1" applyAlignment="1" applyProtection="1">
      <alignment horizontal="center" vertical="center" wrapText="1"/>
      <protection locked="0"/>
    </xf>
    <xf numFmtId="0" fontId="3" fillId="5" borderId="1" xfId="14" applyFont="1" applyFill="1" applyBorder="1" applyAlignment="1" applyProtection="1">
      <alignment horizontal="justify" vertical="center" wrapText="1"/>
      <protection locked="0"/>
    </xf>
    <xf numFmtId="9" fontId="17" fillId="3" borderId="1" xfId="19" applyFont="1" applyFill="1" applyBorder="1" applyAlignment="1" applyProtection="1">
      <alignment horizontal="center" vertical="center" wrapText="1"/>
      <protection locked="0"/>
    </xf>
    <xf numFmtId="41" fontId="31" fillId="3" borderId="1" xfId="22" applyFont="1" applyFill="1" applyBorder="1" applyAlignment="1" applyProtection="1">
      <alignment horizontal="right" vertical="center" wrapText="1"/>
    </xf>
    <xf numFmtId="41" fontId="5" fillId="3" borderId="1" xfId="22" applyFont="1" applyFill="1" applyBorder="1" applyAlignment="1" applyProtection="1">
      <alignment horizontal="right" vertical="center" wrapText="1"/>
    </xf>
    <xf numFmtId="9" fontId="31" fillId="3" borderId="1" xfId="19" applyFont="1" applyFill="1" applyBorder="1" applyAlignment="1" applyProtection="1">
      <alignment horizontal="right" vertical="center" wrapText="1"/>
    </xf>
    <xf numFmtId="41" fontId="31" fillId="3" borderId="1" xfId="22" applyNumberFormat="1" applyFont="1" applyFill="1" applyBorder="1" applyAlignment="1" applyProtection="1">
      <alignment horizontal="right" vertical="center" wrapText="1"/>
    </xf>
    <xf numFmtId="0" fontId="8" fillId="0" borderId="1" xfId="0" applyFont="1" applyBorder="1" applyAlignment="1">
      <alignment horizontal="justify" vertical="center" wrapText="1"/>
    </xf>
    <xf numFmtId="0" fontId="14" fillId="5" borderId="1" xfId="14" applyFont="1" applyFill="1" applyBorder="1" applyAlignment="1" applyProtection="1">
      <alignment horizontal="left" vertical="center" wrapText="1"/>
      <protection locked="0"/>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7" fillId="5" borderId="1" xfId="14" applyFont="1" applyFill="1" applyBorder="1" applyAlignment="1" applyProtection="1">
      <alignment horizontal="center" vertical="center" wrapText="1"/>
      <protection locked="0"/>
    </xf>
    <xf numFmtId="0" fontId="7" fillId="5" borderId="1" xfId="14" applyFont="1" applyFill="1" applyBorder="1" applyAlignment="1" applyProtection="1">
      <alignment horizontal="justify" vertical="center" wrapText="1"/>
      <protection locked="0"/>
    </xf>
    <xf numFmtId="0" fontId="7" fillId="5" borderId="1" xfId="14" applyFont="1" applyFill="1" applyBorder="1" applyAlignment="1" applyProtection="1">
      <alignment horizontal="left" vertical="center" wrapText="1"/>
      <protection locked="0"/>
    </xf>
    <xf numFmtId="0" fontId="8" fillId="0" borderId="1" xfId="0" applyFont="1" applyBorder="1" applyProtection="1"/>
    <xf numFmtId="0" fontId="9" fillId="0" borderId="1" xfId="0" applyFont="1" applyBorder="1" applyAlignment="1" applyProtection="1">
      <alignment horizontal="center"/>
    </xf>
    <xf numFmtId="0" fontId="9" fillId="0" borderId="1" xfId="0" applyFont="1" applyBorder="1" applyProtection="1"/>
    <xf numFmtId="0" fontId="8" fillId="0" borderId="0" xfId="0" applyFont="1" applyFill="1" applyProtection="1"/>
    <xf numFmtId="0" fontId="19" fillId="0" borderId="0" xfId="0" applyFont="1" applyProtection="1"/>
    <xf numFmtId="0" fontId="8" fillId="0" borderId="0" xfId="0" applyFont="1" applyProtection="1"/>
    <xf numFmtId="0" fontId="9" fillId="0" borderId="0" xfId="0" applyFont="1" applyFill="1" applyBorder="1" applyAlignment="1" applyProtection="1">
      <alignment horizontal="center" vertical="center" wrapText="1"/>
    </xf>
    <xf numFmtId="0" fontId="9" fillId="0" borderId="0" xfId="14" applyFont="1" applyFill="1" applyBorder="1" applyAlignment="1" applyProtection="1">
      <alignment horizontal="center" vertical="center"/>
    </xf>
    <xf numFmtId="0" fontId="5" fillId="0" borderId="0" xfId="14" applyFont="1" applyFill="1" applyBorder="1" applyAlignment="1" applyProtection="1">
      <alignment horizontal="center" vertical="center"/>
    </xf>
    <xf numFmtId="0" fontId="23" fillId="0" borderId="0" xfId="0" applyFont="1" applyFill="1" applyProtection="1"/>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xf>
    <xf numFmtId="0" fontId="11" fillId="0" borderId="0" xfId="14" applyFont="1" applyFill="1" applyBorder="1" applyAlignment="1" applyProtection="1">
      <alignment horizontal="center" vertical="top" wrapText="1"/>
    </xf>
    <xf numFmtId="0" fontId="14" fillId="5" borderId="1" xfId="14" applyFont="1" applyFill="1" applyBorder="1" applyAlignment="1" applyProtection="1">
      <alignment vertical="center" wrapText="1"/>
    </xf>
    <xf numFmtId="0" fontId="11" fillId="0" borderId="0" xfId="14" applyFont="1" applyFill="1" applyBorder="1" applyAlignment="1" applyProtection="1">
      <alignment horizontal="center" vertical="center"/>
    </xf>
    <xf numFmtId="1" fontId="7" fillId="0" borderId="0" xfId="5" applyNumberFormat="1" applyFont="1" applyFill="1" applyBorder="1" applyAlignment="1" applyProtection="1">
      <alignment horizontal="center" vertical="center" wrapText="1"/>
    </xf>
    <xf numFmtId="0" fontId="7" fillId="0" borderId="0" xfId="17" applyNumberFormat="1" applyFont="1" applyFill="1" applyBorder="1" applyAlignment="1" applyProtection="1">
      <alignment horizontal="center" vertical="center" wrapText="1"/>
    </xf>
    <xf numFmtId="0" fontId="11" fillId="0" borderId="0" xfId="14" applyFont="1" applyFill="1" applyBorder="1" applyAlignment="1" applyProtection="1">
      <alignment horizontal="left" vertical="center" wrapText="1"/>
    </xf>
    <xf numFmtId="0" fontId="11" fillId="0" borderId="0" xfId="14" applyFont="1" applyFill="1" applyBorder="1" applyAlignment="1" applyProtection="1">
      <alignment horizontal="center" vertical="center" wrapText="1"/>
    </xf>
    <xf numFmtId="0" fontId="7" fillId="0" borderId="0" xfId="14"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xf>
    <xf numFmtId="9" fontId="7" fillId="0" borderId="0" xfId="17" applyFont="1" applyFill="1" applyBorder="1" applyAlignment="1" applyProtection="1">
      <alignment horizontal="center" vertical="center"/>
    </xf>
    <xf numFmtId="0" fontId="15" fillId="5" borderId="1" xfId="14" applyFont="1" applyFill="1" applyBorder="1" applyAlignment="1" applyProtection="1">
      <alignment vertical="center" wrapText="1"/>
    </xf>
    <xf numFmtId="168" fontId="11" fillId="0" borderId="0" xfId="17" applyNumberFormat="1" applyFont="1" applyFill="1" applyBorder="1" applyAlignment="1" applyProtection="1">
      <alignment horizontal="center" vertical="top" wrapText="1"/>
    </xf>
    <xf numFmtId="9" fontId="11" fillId="0" borderId="0" xfId="17" applyFont="1" applyFill="1" applyBorder="1" applyAlignment="1" applyProtection="1">
      <alignment horizontal="center" vertical="top" wrapText="1"/>
    </xf>
    <xf numFmtId="0" fontId="15" fillId="5" borderId="1" xfId="14" applyFont="1" applyFill="1" applyBorder="1" applyAlignment="1" applyProtection="1">
      <alignment vertical="top" wrapText="1"/>
    </xf>
    <xf numFmtId="0" fontId="14" fillId="5" borderId="1" xfId="14" applyFont="1" applyFill="1" applyBorder="1" applyAlignment="1" applyProtection="1">
      <alignment horizontal="center" vertical="center" wrapText="1"/>
    </xf>
    <xf numFmtId="9" fontId="6" fillId="0" borderId="0" xfId="19" applyFont="1" applyFill="1" applyBorder="1" applyAlignment="1" applyProtection="1">
      <alignment horizontal="center" vertical="center" wrapText="1"/>
    </xf>
    <xf numFmtId="41" fontId="6" fillId="0" borderId="0" xfId="22" applyFont="1" applyFill="1" applyBorder="1" applyAlignment="1" applyProtection="1">
      <alignment horizontal="center" vertical="center" wrapText="1"/>
    </xf>
    <xf numFmtId="0" fontId="10" fillId="0" borderId="0" xfId="14" applyFont="1" applyFill="1" applyBorder="1" applyAlignment="1" applyProtection="1">
      <alignment horizontal="center" vertical="center" wrapText="1"/>
    </xf>
    <xf numFmtId="0" fontId="14" fillId="5" borderId="1" xfId="14" applyFont="1" applyFill="1" applyBorder="1" applyAlignment="1" applyProtection="1">
      <alignment horizontal="justify" vertical="center" wrapText="1"/>
    </xf>
    <xf numFmtId="0" fontId="10" fillId="0" borderId="0" xfId="0" applyFont="1" applyFill="1" applyAlignment="1" applyProtection="1">
      <alignment wrapText="1"/>
    </xf>
    <xf numFmtId="41" fontId="10" fillId="0" borderId="0" xfId="22"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justify" wrapText="1"/>
    </xf>
    <xf numFmtId="0" fontId="3"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center"/>
    </xf>
    <xf numFmtId="0" fontId="4" fillId="0" borderId="0" xfId="14" applyFont="1" applyFill="1" applyBorder="1" applyAlignment="1" applyProtection="1">
      <alignment vertical="center" wrapText="1"/>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4" fillId="0" borderId="0" xfId="14" applyFont="1" applyFill="1" applyAlignment="1" applyProtection="1">
      <alignment vertical="center"/>
    </xf>
    <xf numFmtId="0" fontId="9" fillId="0" borderId="0" xfId="0" applyFont="1" applyAlignment="1" applyProtection="1">
      <alignment horizontal="center"/>
    </xf>
    <xf numFmtId="0" fontId="9" fillId="0" borderId="0" xfId="0" applyFont="1" applyProtection="1"/>
    <xf numFmtId="0" fontId="14" fillId="5" borderId="1" xfId="0"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protection locked="0"/>
    </xf>
    <xf numFmtId="3" fontId="17" fillId="2" borderId="1" xfId="17" applyNumberFormat="1" applyFont="1" applyFill="1" applyBorder="1" applyAlignment="1" applyProtection="1">
      <alignment horizontal="center" vertical="center"/>
      <protection locked="0"/>
    </xf>
    <xf numFmtId="3" fontId="15" fillId="2" borderId="1" xfId="17" applyNumberFormat="1" applyFont="1" applyFill="1" applyBorder="1" applyAlignment="1" applyProtection="1">
      <alignment horizontal="center" vertical="center"/>
      <protection locked="0"/>
    </xf>
    <xf numFmtId="9" fontId="18" fillId="0" borderId="1" xfId="19" applyFont="1" applyFill="1" applyBorder="1" applyAlignment="1" applyProtection="1">
      <alignment horizontal="center" vertical="center" wrapText="1"/>
      <protection locked="0"/>
    </xf>
    <xf numFmtId="9" fontId="17" fillId="0" borderId="1" xfId="19" applyFont="1" applyBorder="1" applyAlignment="1" applyProtection="1">
      <alignment horizontal="center" vertical="center" wrapText="1"/>
      <protection locked="0"/>
    </xf>
    <xf numFmtId="9" fontId="19" fillId="0" borderId="1" xfId="19" applyFont="1" applyBorder="1" applyAlignment="1" applyProtection="1">
      <alignment horizontal="center" vertical="center" wrapText="1"/>
      <protection locked="0"/>
    </xf>
    <xf numFmtId="9" fontId="19" fillId="0" borderId="1" xfId="19" applyFont="1" applyFill="1" applyBorder="1" applyAlignment="1" applyProtection="1">
      <alignment horizontal="center" vertical="center" wrapText="1"/>
      <protection locked="0"/>
    </xf>
    <xf numFmtId="0" fontId="14" fillId="5" borderId="1" xfId="14" applyFont="1" applyFill="1" applyBorder="1" applyAlignment="1" applyProtection="1">
      <alignment vertical="top" wrapText="1"/>
    </xf>
    <xf numFmtId="9" fontId="17" fillId="2" borderId="1" xfId="19" applyFont="1" applyFill="1" applyBorder="1" applyAlignment="1" applyProtection="1">
      <alignment horizontal="center" vertical="center"/>
      <protection locked="0"/>
    </xf>
    <xf numFmtId="9" fontId="15" fillId="2" borderId="1" xfId="19" applyFont="1" applyFill="1" applyBorder="1" applyAlignment="1" applyProtection="1">
      <alignment horizontal="center" vertical="center"/>
      <protection locked="0"/>
    </xf>
    <xf numFmtId="9" fontId="18" fillId="0" borderId="1" xfId="19" applyFont="1" applyBorder="1" applyAlignment="1" applyProtection="1">
      <alignment horizontal="center" vertical="center" wrapText="1"/>
      <protection locked="0"/>
    </xf>
    <xf numFmtId="10" fontId="19" fillId="0" borderId="1" xfId="19" applyNumberFormat="1" applyFont="1" applyBorder="1" applyAlignment="1" applyProtection="1">
      <alignment horizontal="center" vertical="center" wrapText="1"/>
      <protection locked="0"/>
    </xf>
    <xf numFmtId="17" fontId="8" fillId="3" borderId="1" xfId="19" applyNumberFormat="1" applyFont="1" applyFill="1" applyBorder="1" applyAlignment="1">
      <alignment horizontal="center" vertical="center"/>
    </xf>
    <xf numFmtId="0" fontId="5" fillId="0" borderId="0" xfId="0" applyFont="1" applyAlignment="1" applyProtection="1">
      <alignment horizontal="center"/>
    </xf>
    <xf numFmtId="0" fontId="6" fillId="0" borderId="0" xfId="0" applyFont="1" applyProtection="1"/>
    <xf numFmtId="0" fontId="5" fillId="0" borderId="0" xfId="0" applyFont="1" applyProtection="1"/>
    <xf numFmtId="0" fontId="7" fillId="5" borderId="1" xfId="14" applyFont="1" applyFill="1" applyBorder="1" applyAlignment="1" applyProtection="1">
      <alignment horizontal="left" vertical="center" wrapText="1"/>
    </xf>
    <xf numFmtId="0" fontId="14" fillId="5" borderId="1" xfId="14" applyFont="1" applyFill="1" applyBorder="1" applyAlignment="1" applyProtection="1">
      <alignment horizontal="center" vertical="top" wrapText="1"/>
    </xf>
    <xf numFmtId="0" fontId="7" fillId="5" borderId="1" xfId="14" applyFont="1" applyFill="1" applyBorder="1" applyAlignment="1" applyProtection="1">
      <alignment horizontal="justify" vertical="center" wrapText="1"/>
    </xf>
    <xf numFmtId="0" fontId="3" fillId="5" borderId="1" xfId="14"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14" applyFont="1" applyFill="1" applyBorder="1" applyAlignment="1" applyProtection="1">
      <alignment horizontal="center" vertical="center"/>
      <protection locked="0"/>
    </xf>
    <xf numFmtId="3" fontId="53" fillId="3" borderId="1" xfId="17" applyNumberFormat="1" applyFont="1" applyFill="1" applyBorder="1" applyAlignment="1" applyProtection="1">
      <alignment horizontal="center" vertical="center"/>
      <protection locked="0"/>
    </xf>
    <xf numFmtId="3" fontId="4" fillId="3" borderId="1" xfId="17" applyNumberFormat="1" applyFont="1" applyFill="1" applyBorder="1" applyAlignment="1" applyProtection="1">
      <alignment horizontal="center" vertical="center"/>
      <protection locked="0"/>
    </xf>
    <xf numFmtId="17" fontId="4" fillId="0" borderId="1" xfId="19" applyNumberFormat="1" applyFont="1" applyFill="1" applyBorder="1" applyAlignment="1">
      <alignment horizontal="center" vertical="center"/>
    </xf>
    <xf numFmtId="14" fontId="15" fillId="2" borderId="1" xfId="14" applyNumberFormat="1" applyFont="1" applyFill="1" applyBorder="1" applyAlignment="1" applyProtection="1">
      <alignment vertical="center" wrapText="1"/>
      <protection locked="0"/>
    </xf>
    <xf numFmtId="17" fontId="8" fillId="0" borderId="1" xfId="0" applyNumberFormat="1" applyFont="1" applyBorder="1" applyAlignment="1">
      <alignment vertical="center" wrapText="1"/>
    </xf>
    <xf numFmtId="9" fontId="8" fillId="0" borderId="1" xfId="0" applyNumberFormat="1" applyFont="1" applyFill="1" applyBorder="1" applyAlignment="1">
      <alignment horizontal="center" vertical="center" wrapText="1"/>
    </xf>
    <xf numFmtId="0" fontId="7" fillId="10" borderId="1" xfId="11" applyFont="1" applyFill="1" applyBorder="1" applyAlignment="1" applyProtection="1">
      <alignment horizontal="center" vertical="center" wrapText="1"/>
    </xf>
    <xf numFmtId="41" fontId="30" fillId="3" borderId="1" xfId="22" applyFont="1" applyFill="1" applyBorder="1" applyAlignment="1" applyProtection="1">
      <alignment vertical="center" wrapText="1"/>
    </xf>
    <xf numFmtId="9" fontId="30" fillId="3" borderId="1" xfId="0" applyNumberFormat="1" applyFont="1" applyFill="1" applyBorder="1" applyAlignment="1" applyProtection="1">
      <alignment vertical="center"/>
    </xf>
    <xf numFmtId="9" fontId="31" fillId="3" borderId="1" xfId="0" applyNumberFormat="1" applyFont="1" applyFill="1" applyBorder="1" applyAlignment="1" applyProtection="1">
      <alignment horizontal="right" vertical="center"/>
    </xf>
    <xf numFmtId="9" fontId="30" fillId="3" borderId="1" xfId="19" applyFont="1" applyFill="1" applyBorder="1" applyAlignment="1" applyProtection="1">
      <alignment vertical="center" wrapText="1"/>
    </xf>
    <xf numFmtId="10" fontId="30" fillId="3" borderId="1" xfId="19" applyNumberFormat="1" applyFont="1" applyFill="1" applyBorder="1" applyAlignment="1" applyProtection="1">
      <alignment vertical="center"/>
    </xf>
    <xf numFmtId="10" fontId="31" fillId="3" borderId="1" xfId="19" applyNumberFormat="1" applyFont="1" applyFill="1" applyBorder="1" applyAlignment="1" applyProtection="1">
      <alignment horizontal="right" vertical="center"/>
    </xf>
    <xf numFmtId="9" fontId="30" fillId="3" borderId="1" xfId="19" applyFont="1" applyFill="1" applyBorder="1" applyAlignment="1" applyProtection="1">
      <alignment vertical="center"/>
    </xf>
    <xf numFmtId="9" fontId="31" fillId="3" borderId="1" xfId="19" applyFont="1" applyFill="1" applyBorder="1" applyAlignment="1" applyProtection="1">
      <alignment horizontal="right" vertical="center"/>
    </xf>
    <xf numFmtId="10" fontId="54" fillId="0" borderId="1" xfId="19" applyNumberFormat="1" applyFont="1" applyBorder="1" applyAlignment="1" applyProtection="1">
      <alignment horizontal="center" vertical="center" wrapText="1"/>
      <protection locked="0"/>
    </xf>
    <xf numFmtId="10" fontId="53" fillId="0" borderId="1" xfId="19" applyNumberFormat="1" applyFont="1" applyBorder="1" applyAlignment="1" applyProtection="1">
      <alignment horizontal="center" vertical="center" wrapText="1"/>
      <protection locked="0"/>
    </xf>
    <xf numFmtId="10" fontId="8" fillId="0" borderId="1" xfId="19" applyNumberFormat="1" applyFont="1" applyBorder="1" applyAlignment="1" applyProtection="1">
      <alignment horizontal="center" vertical="center" wrapText="1"/>
      <protection locked="0"/>
    </xf>
    <xf numFmtId="17" fontId="8" fillId="0" borderId="1" xfId="0" applyNumberFormat="1" applyFont="1" applyBorder="1" applyAlignment="1">
      <alignment horizontal="center" vertical="center"/>
    </xf>
    <xf numFmtId="3" fontId="17" fillId="3" borderId="1" xfId="17" applyNumberFormat="1" applyFont="1" applyFill="1" applyBorder="1" applyAlignment="1" applyProtection="1">
      <alignment horizontal="center" vertical="center"/>
      <protection locked="0"/>
    </xf>
    <xf numFmtId="10" fontId="8" fillId="3" borderId="1" xfId="0" applyNumberFormat="1" applyFont="1" applyFill="1" applyBorder="1" applyAlignment="1">
      <alignment wrapText="1"/>
    </xf>
    <xf numFmtId="9" fontId="8" fillId="0" borderId="1" xfId="19" applyNumberFormat="1" applyFont="1" applyBorder="1" applyAlignment="1">
      <alignment horizontal="center" vertical="center"/>
    </xf>
    <xf numFmtId="17" fontId="4" fillId="3" borderId="1" xfId="19" applyNumberFormat="1" applyFont="1" applyFill="1" applyBorder="1" applyAlignment="1">
      <alignment horizontal="center" vertical="center"/>
    </xf>
    <xf numFmtId="9" fontId="8" fillId="3" borderId="1" xfId="19" applyFont="1" applyFill="1" applyBorder="1" applyAlignment="1">
      <alignment horizontal="center" vertical="center"/>
    </xf>
    <xf numFmtId="0" fontId="8" fillId="3" borderId="1" xfId="0" applyFont="1" applyFill="1" applyBorder="1" applyAlignment="1">
      <alignment horizontal="justify" vertical="center" wrapText="1"/>
    </xf>
    <xf numFmtId="9" fontId="8" fillId="3" borderId="1" xfId="0" applyNumberFormat="1" applyFont="1" applyFill="1" applyBorder="1" applyAlignment="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7" fillId="9" borderId="1" xfId="0" applyFont="1" applyFill="1" applyBorder="1" applyAlignment="1" applyProtection="1">
      <alignment horizontal="center" vertical="center"/>
    </xf>
    <xf numFmtId="0" fontId="7" fillId="10" borderId="1" xfId="11"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0" fillId="3" borderId="18"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2" xfId="0" applyFill="1" applyBorder="1" applyAlignment="1" applyProtection="1">
      <alignment horizontal="center" vertical="center"/>
    </xf>
    <xf numFmtId="0" fontId="0" fillId="3" borderId="23" xfId="0" applyFill="1" applyBorder="1" applyAlignment="1" applyProtection="1">
      <alignment horizontal="center" vertical="center"/>
    </xf>
    <xf numFmtId="0" fontId="30" fillId="3" borderId="1" xfId="19" applyNumberFormat="1" applyFont="1" applyFill="1" applyBorder="1" applyAlignment="1" applyProtection="1">
      <alignment horizontal="justify" vertical="center" wrapText="1"/>
    </xf>
    <xf numFmtId="0" fontId="30" fillId="3" borderId="1" xfId="0" applyFont="1" applyFill="1" applyBorder="1" applyAlignment="1" applyProtection="1">
      <alignment horizontal="center" vertical="center" wrapText="1"/>
    </xf>
    <xf numFmtId="0" fontId="30" fillId="3" borderId="1" xfId="0" applyFont="1" applyFill="1" applyBorder="1" applyAlignment="1" applyProtection="1">
      <alignment horizontal="justify" vertical="center" wrapText="1"/>
    </xf>
    <xf numFmtId="0" fontId="30" fillId="0" borderId="1" xfId="0" applyFont="1" applyFill="1" applyBorder="1" applyAlignment="1" applyProtection="1">
      <alignment horizontal="justify" vertical="center" wrapText="1"/>
    </xf>
    <xf numFmtId="0" fontId="31" fillId="11" borderId="1" xfId="0" applyFont="1" applyFill="1" applyBorder="1" applyAlignment="1" applyProtection="1">
      <alignment horizontal="justify" vertical="center" wrapText="1"/>
    </xf>
    <xf numFmtId="0" fontId="41" fillId="3" borderId="1" xfId="11" applyFont="1" applyFill="1" applyBorder="1" applyAlignment="1" applyProtection="1">
      <alignment horizontal="justify" vertical="center" wrapText="1"/>
    </xf>
    <xf numFmtId="0" fontId="44" fillId="10" borderId="5" xfId="0" applyFont="1" applyFill="1" applyBorder="1" applyAlignment="1" applyProtection="1">
      <alignment horizontal="center" vertical="center" wrapText="1"/>
    </xf>
    <xf numFmtId="0" fontId="44" fillId="10" borderId="24" xfId="0" applyFont="1" applyFill="1" applyBorder="1" applyAlignment="1" applyProtection="1">
      <alignment horizontal="center" vertical="center" wrapText="1"/>
    </xf>
    <xf numFmtId="0" fontId="42" fillId="0" borderId="1" xfId="0" applyFont="1" applyFill="1" applyBorder="1" applyAlignment="1" applyProtection="1">
      <alignment horizontal="center"/>
    </xf>
    <xf numFmtId="0" fontId="43" fillId="0" borderId="1" xfId="0" applyFont="1" applyFill="1" applyBorder="1" applyAlignment="1" applyProtection="1">
      <alignment horizontal="center" vertical="center" wrapText="1"/>
    </xf>
    <xf numFmtId="0" fontId="43" fillId="3" borderId="1" xfId="0" applyFont="1" applyFill="1" applyBorder="1" applyAlignment="1" applyProtection="1">
      <alignment horizontal="center" vertical="center"/>
    </xf>
    <xf numFmtId="0" fontId="43" fillId="0" borderId="8" xfId="0" applyFont="1" applyBorder="1" applyAlignment="1" applyProtection="1">
      <alignment horizontal="center" vertical="center" wrapText="1"/>
    </xf>
    <xf numFmtId="0" fontId="43"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44" fillId="9" borderId="1" xfId="0" applyFont="1" applyFill="1" applyBorder="1" applyAlignment="1" applyProtection="1">
      <alignment horizontal="center" vertical="center" wrapText="1"/>
    </xf>
    <xf numFmtId="3" fontId="17" fillId="0" borderId="5" xfId="17" applyNumberFormat="1" applyFont="1" applyFill="1" applyBorder="1" applyAlignment="1" applyProtection="1">
      <alignment horizontal="center" vertical="center"/>
      <protection locked="0"/>
    </xf>
    <xf numFmtId="3" fontId="17" fillId="0" borderId="14" xfId="17" applyNumberFormat="1" applyFont="1" applyFill="1" applyBorder="1" applyAlignment="1" applyProtection="1">
      <alignment horizontal="center" vertical="center"/>
      <protection locked="0"/>
    </xf>
    <xf numFmtId="3" fontId="17" fillId="0" borderId="24" xfId="17" applyNumberFormat="1" applyFont="1" applyFill="1" applyBorder="1" applyAlignment="1" applyProtection="1">
      <alignment horizontal="center" vertical="center"/>
      <protection locked="0"/>
    </xf>
    <xf numFmtId="3" fontId="15" fillId="3" borderId="5" xfId="17" applyNumberFormat="1" applyFont="1" applyFill="1" applyBorder="1" applyAlignment="1" applyProtection="1">
      <alignment horizontal="center" vertical="center" wrapText="1"/>
      <protection locked="0"/>
    </xf>
    <xf numFmtId="3" fontId="15" fillId="3" borderId="14" xfId="17" applyNumberFormat="1" applyFont="1" applyFill="1" applyBorder="1" applyAlignment="1" applyProtection="1">
      <alignment horizontal="center" vertical="center" wrapText="1"/>
      <protection locked="0"/>
    </xf>
    <xf numFmtId="3" fontId="15" fillId="3" borderId="24" xfId="17" applyNumberFormat="1" applyFont="1" applyFill="1" applyBorder="1" applyAlignment="1" applyProtection="1">
      <alignment horizontal="center" vertical="center" wrapText="1"/>
      <protection locked="0"/>
    </xf>
    <xf numFmtId="0" fontId="16" fillId="4" borderId="1" xfId="14" applyFont="1" applyFill="1" applyBorder="1" applyAlignment="1" applyProtection="1">
      <alignment horizontal="center" vertical="center"/>
      <protection locked="0"/>
    </xf>
    <xf numFmtId="0" fontId="19" fillId="0" borderId="1" xfId="0" applyFont="1" applyFill="1" applyBorder="1" applyAlignment="1" applyProtection="1">
      <alignment horizontal="justify" vertical="center" wrapText="1"/>
      <protection locked="0"/>
    </xf>
    <xf numFmtId="0" fontId="15" fillId="3" borderId="1" xfId="14"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protection locked="0"/>
    </xf>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xf>
    <xf numFmtId="49" fontId="15" fillId="3" borderId="1" xfId="14" applyNumberFormat="1" applyFont="1" applyFill="1" applyBorder="1" applyAlignment="1" applyProtection="1">
      <alignment horizontal="center" vertical="center"/>
    </xf>
    <xf numFmtId="0" fontId="8" fillId="3" borderId="1" xfId="0" applyFont="1" applyFill="1" applyBorder="1" applyAlignment="1" applyProtection="1">
      <alignment horizontal="center"/>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14" fillId="5" borderId="1" xfId="14" applyFont="1" applyFill="1" applyBorder="1" applyAlignment="1" applyProtection="1">
      <alignment horizontal="justify" vertical="center"/>
      <protection locked="0"/>
    </xf>
    <xf numFmtId="0" fontId="15" fillId="3" borderId="1" xfId="14"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center" wrapText="1"/>
      <protection locked="0"/>
    </xf>
    <xf numFmtId="0" fontId="5" fillId="0" borderId="1" xfId="14" applyFont="1" applyFill="1" applyBorder="1" applyAlignment="1" applyProtection="1">
      <alignment horizontal="center" vertical="center"/>
      <protection locked="0"/>
    </xf>
    <xf numFmtId="0" fontId="14" fillId="5" borderId="1" xfId="14" applyFont="1" applyFill="1" applyBorder="1" applyAlignment="1" applyProtection="1">
      <alignment horizontal="justify" vertical="center" wrapText="1"/>
      <protection locked="0"/>
    </xf>
    <xf numFmtId="0" fontId="15" fillId="2" borderId="1" xfId="14" applyFont="1" applyFill="1" applyBorder="1" applyAlignment="1" applyProtection="1">
      <alignment horizontal="left" vertical="center" wrapText="1"/>
      <protection locked="0"/>
    </xf>
    <xf numFmtId="9" fontId="15" fillId="3" borderId="4" xfId="17" applyFont="1" applyFill="1" applyBorder="1" applyAlignment="1" applyProtection="1">
      <alignment horizontal="center" vertical="center"/>
    </xf>
    <xf numFmtId="9" fontId="15" fillId="3" borderId="3" xfId="17" applyFont="1" applyFill="1" applyBorder="1" applyAlignment="1" applyProtection="1">
      <alignment horizontal="center" vertical="center"/>
    </xf>
    <xf numFmtId="9" fontId="15" fillId="3" borderId="2" xfId="17" applyFont="1" applyFill="1" applyBorder="1" applyAlignment="1" applyProtection="1">
      <alignment horizontal="center" vertical="center"/>
    </xf>
    <xf numFmtId="0" fontId="15" fillId="3" borderId="1" xfId="14" applyFont="1" applyFill="1" applyBorder="1" applyAlignment="1" applyProtection="1">
      <alignment horizontal="left" vertical="center" wrapText="1"/>
      <protection locked="0"/>
    </xf>
    <xf numFmtId="0" fontId="15" fillId="2" borderId="1" xfId="14" applyFont="1" applyFill="1" applyBorder="1" applyAlignment="1" applyProtection="1">
      <alignment horizontal="center" vertical="center" wrapText="1"/>
    </xf>
    <xf numFmtId="0" fontId="50" fillId="3" borderId="1" xfId="14" applyFont="1" applyFill="1" applyBorder="1" applyAlignment="1" applyProtection="1">
      <alignment horizontal="center" vertical="center"/>
    </xf>
    <xf numFmtId="0" fontId="14" fillId="5" borderId="1" xfId="14" applyFont="1" applyFill="1" applyBorder="1" applyAlignment="1" applyProtection="1">
      <alignment horizontal="justify" vertical="center" wrapText="1"/>
    </xf>
    <xf numFmtId="0" fontId="14" fillId="5" borderId="1" xfId="14" applyFont="1" applyFill="1" applyBorder="1" applyAlignment="1" applyProtection="1">
      <alignment horizontal="center" vertical="center" wrapText="1"/>
      <protection locked="0"/>
    </xf>
    <xf numFmtId="0" fontId="15" fillId="3" borderId="1" xfId="14" applyFont="1" applyFill="1" applyBorder="1" applyAlignment="1" applyProtection="1">
      <alignment horizontal="center" vertical="center" wrapText="1"/>
      <protection locked="0"/>
    </xf>
    <xf numFmtId="168" fontId="15" fillId="3" borderId="4" xfId="17" applyNumberFormat="1" applyFont="1" applyFill="1" applyBorder="1" applyAlignment="1" applyProtection="1">
      <alignment horizontal="center" vertical="center" wrapText="1"/>
    </xf>
    <xf numFmtId="168" fontId="15" fillId="3" borderId="3" xfId="17" applyNumberFormat="1" applyFont="1" applyFill="1" applyBorder="1" applyAlignment="1" applyProtection="1">
      <alignment horizontal="center" vertical="center" wrapText="1"/>
    </xf>
    <xf numFmtId="168" fontId="15" fillId="3" borderId="2" xfId="17" applyNumberFormat="1" applyFont="1" applyFill="1" applyBorder="1" applyAlignment="1" applyProtection="1">
      <alignment horizontal="center" vertical="center" wrapText="1"/>
    </xf>
    <xf numFmtId="9" fontId="15" fillId="3" borderId="4" xfId="20" applyNumberFormat="1" applyFont="1" applyFill="1" applyBorder="1" applyAlignment="1" applyProtection="1">
      <alignment horizontal="center" vertical="center" wrapText="1"/>
    </xf>
    <xf numFmtId="5" fontId="15" fillId="3" borderId="3" xfId="20" applyNumberFormat="1" applyFont="1" applyFill="1" applyBorder="1" applyAlignment="1" applyProtection="1">
      <alignment horizontal="center" vertical="center" wrapText="1"/>
    </xf>
    <xf numFmtId="5" fontId="15" fillId="3" borderId="2" xfId="20" applyNumberFormat="1" applyFont="1" applyFill="1" applyBorder="1" applyAlignment="1" applyProtection="1">
      <alignment horizontal="center" vertical="center" wrapText="1"/>
    </xf>
    <xf numFmtId="0" fontId="15" fillId="2"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xf>
    <xf numFmtId="9" fontId="14" fillId="5" borderId="1" xfId="17" applyFont="1" applyFill="1" applyBorder="1" applyAlignment="1" applyProtection="1">
      <alignment horizontal="center" vertical="center"/>
    </xf>
    <xf numFmtId="0" fontId="7" fillId="3" borderId="1" xfId="14" applyFont="1" applyFill="1" applyBorder="1" applyAlignment="1" applyProtection="1">
      <alignment horizontal="center" vertical="center"/>
    </xf>
    <xf numFmtId="0" fontId="5" fillId="3" borderId="1" xfId="14" applyFont="1" applyFill="1" applyBorder="1" applyAlignment="1" applyProtection="1">
      <alignment horizontal="center" vertical="center"/>
    </xf>
    <xf numFmtId="0" fontId="5" fillId="4" borderId="1" xfId="14" applyFont="1" applyFill="1" applyBorder="1" applyAlignment="1" applyProtection="1">
      <alignment horizontal="center" vertical="center"/>
    </xf>
    <xf numFmtId="9" fontId="15" fillId="3" borderId="1" xfId="17" applyFont="1" applyFill="1" applyBorder="1" applyAlignment="1" applyProtection="1">
      <alignment horizontal="center" vertical="center"/>
    </xf>
    <xf numFmtId="0" fontId="15" fillId="3" borderId="1" xfId="17" applyNumberFormat="1" applyFont="1" applyFill="1" applyBorder="1" applyAlignment="1" applyProtection="1">
      <alignment horizontal="center" vertical="center" wrapText="1"/>
    </xf>
    <xf numFmtId="1" fontId="15" fillId="3" borderId="1" xfId="5" applyNumberFormat="1" applyFont="1" applyFill="1" applyBorder="1" applyAlignment="1" applyProtection="1">
      <alignment horizontal="center" vertical="center" wrapText="1"/>
    </xf>
    <xf numFmtId="0" fontId="33" fillId="8" borderId="4" xfId="0" applyFont="1" applyFill="1" applyBorder="1" applyAlignment="1">
      <alignment horizontal="center" vertical="center" wrapText="1"/>
    </xf>
    <xf numFmtId="0" fontId="33" fillId="8" borderId="2" xfId="0" applyFont="1" applyFill="1" applyBorder="1" applyAlignment="1">
      <alignment horizontal="center" vertical="center" wrapText="1"/>
    </xf>
    <xf numFmtId="9" fontId="36" fillId="8" borderId="4" xfId="19" applyFont="1" applyFill="1" applyBorder="1" applyAlignment="1">
      <alignment horizontal="center" vertical="center" wrapText="1"/>
    </xf>
    <xf numFmtId="9" fontId="36" fillId="8" borderId="2" xfId="19" applyFont="1" applyFill="1" applyBorder="1" applyAlignment="1">
      <alignment horizontal="center"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9" fontId="8" fillId="0" borderId="5" xfId="19" applyFont="1" applyBorder="1" applyAlignment="1">
      <alignment horizontal="center" vertical="center"/>
    </xf>
    <xf numFmtId="9" fontId="8" fillId="0" borderId="14" xfId="19" applyFont="1" applyBorder="1" applyAlignment="1">
      <alignment horizontal="center" vertical="center"/>
    </xf>
    <xf numFmtId="0" fontId="35" fillId="7" borderId="6" xfId="0" applyFont="1" applyFill="1" applyBorder="1" applyAlignment="1">
      <alignment horizontal="center" vertical="center"/>
    </xf>
    <xf numFmtId="0" fontId="35" fillId="7" borderId="0" xfId="0" applyFont="1" applyFill="1" applyBorder="1" applyAlignment="1">
      <alignment horizontal="center" vertical="center"/>
    </xf>
    <xf numFmtId="0" fontId="48" fillId="0" borderId="15" xfId="21" applyFont="1" applyFill="1" applyBorder="1" applyAlignment="1">
      <alignment horizontal="left" vertical="center" wrapText="1"/>
    </xf>
    <xf numFmtId="0" fontId="48" fillId="0" borderId="16" xfId="21" applyFont="1" applyFill="1" applyBorder="1" applyAlignment="1">
      <alignment horizontal="left" vertical="center" wrapText="1"/>
    </xf>
    <xf numFmtId="0" fontId="48" fillId="0" borderId="17" xfId="21" applyFont="1" applyFill="1" applyBorder="1" applyAlignment="1">
      <alignment horizontal="left" vertical="center" wrapText="1"/>
    </xf>
    <xf numFmtId="0" fontId="34" fillId="6" borderId="4" xfId="0" applyFont="1" applyFill="1" applyBorder="1" applyAlignment="1">
      <alignment horizontal="center" vertical="center"/>
    </xf>
    <xf numFmtId="0" fontId="34" fillId="6" borderId="3" xfId="0" applyFont="1" applyFill="1" applyBorder="1" applyAlignment="1">
      <alignment horizontal="center" vertical="center"/>
    </xf>
    <xf numFmtId="0" fontId="34" fillId="6" borderId="2" xfId="0" applyFont="1" applyFill="1" applyBorder="1" applyAlignment="1">
      <alignment horizontal="center" vertical="center"/>
    </xf>
    <xf numFmtId="0" fontId="30" fillId="0" borderId="7"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10" xfId="0" applyFont="1" applyFill="1" applyBorder="1" applyAlignment="1" applyProtection="1">
      <alignment horizontal="center" vertical="center"/>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3" fillId="3" borderId="8"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0" xfId="0" applyFont="1" applyFill="1" applyBorder="1" applyAlignment="1">
      <alignment horizontal="center" vertical="center"/>
    </xf>
    <xf numFmtId="14" fontId="15" fillId="16" borderId="4" xfId="0" applyNumberFormat="1" applyFont="1" applyFill="1" applyBorder="1" applyAlignment="1" applyProtection="1">
      <alignment horizontal="center" vertical="center" wrapText="1"/>
    </xf>
    <xf numFmtId="14" fontId="15" fillId="16" borderId="3" xfId="0" applyNumberFormat="1" applyFont="1" applyFill="1" applyBorder="1" applyAlignment="1" applyProtection="1">
      <alignment horizontal="center" vertical="center" wrapText="1"/>
    </xf>
    <xf numFmtId="14" fontId="15" fillId="16" borderId="2" xfId="0" applyNumberFormat="1" applyFont="1" applyFill="1" applyBorder="1" applyAlignment="1" applyProtection="1">
      <alignment horizontal="center" vertical="center" wrapText="1"/>
    </xf>
    <xf numFmtId="168" fontId="15" fillId="3" borderId="1" xfId="17" applyNumberFormat="1" applyFont="1" applyFill="1" applyBorder="1" applyAlignment="1" applyProtection="1">
      <alignment horizontal="center" vertical="center" wrapText="1"/>
    </xf>
    <xf numFmtId="9" fontId="15" fillId="3" borderId="1" xfId="17" applyNumberFormat="1" applyFont="1" applyFill="1" applyBorder="1" applyAlignment="1" applyProtection="1">
      <alignment horizontal="center" vertical="center" wrapText="1"/>
    </xf>
    <xf numFmtId="9" fontId="14" fillId="3" borderId="1" xfId="17" applyFont="1" applyFill="1" applyBorder="1" applyAlignment="1" applyProtection="1">
      <alignment horizontal="center" vertical="center"/>
    </xf>
    <xf numFmtId="0" fontId="15" fillId="2" borderId="1" xfId="14"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center"/>
      <protection locked="0"/>
    </xf>
    <xf numFmtId="0" fontId="15" fillId="3" borderId="4" xfId="14" applyFont="1" applyFill="1" applyBorder="1" applyAlignment="1" applyProtection="1">
      <alignment horizontal="left" vertical="center" wrapText="1"/>
      <protection locked="0"/>
    </xf>
    <xf numFmtId="0" fontId="15" fillId="3" borderId="3" xfId="14" applyFont="1" applyFill="1" applyBorder="1" applyAlignment="1" applyProtection="1">
      <alignment horizontal="left" vertical="center" wrapText="1"/>
      <protection locked="0"/>
    </xf>
    <xf numFmtId="0" fontId="15" fillId="3" borderId="2" xfId="14" applyFont="1" applyFill="1" applyBorder="1" applyAlignment="1" applyProtection="1">
      <alignment horizontal="left" vertical="center" wrapText="1"/>
      <protection locked="0"/>
    </xf>
    <xf numFmtId="0" fontId="15" fillId="2" borderId="1" xfId="14" applyFont="1" applyFill="1" applyBorder="1" applyAlignment="1" applyProtection="1">
      <alignment horizontal="center" vertical="center"/>
    </xf>
    <xf numFmtId="9" fontId="28" fillId="8" borderId="4" xfId="19" applyFont="1" applyFill="1" applyBorder="1" applyAlignment="1">
      <alignment horizontal="center" vertical="center" wrapText="1"/>
    </xf>
    <xf numFmtId="9" fontId="28" fillId="8" borderId="2" xfId="19" applyFont="1" applyFill="1" applyBorder="1" applyAlignment="1">
      <alignment horizontal="center" vertical="center" wrapText="1"/>
    </xf>
    <xf numFmtId="0" fontId="24" fillId="7" borderId="6" xfId="0" applyFont="1" applyFill="1" applyBorder="1" applyAlignment="1">
      <alignment horizontal="center"/>
    </xf>
    <xf numFmtId="0" fontId="24" fillId="7" borderId="0" xfId="0" applyFont="1" applyFill="1" applyBorder="1" applyAlignment="1">
      <alignment horizontal="center"/>
    </xf>
    <xf numFmtId="0" fontId="27" fillId="6" borderId="4"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2" xfId="0" applyFont="1" applyFill="1" applyBorder="1" applyAlignment="1">
      <alignment horizontal="center" vertical="center"/>
    </xf>
    <xf numFmtId="0" fontId="8" fillId="0" borderId="5" xfId="0" applyFont="1" applyBorder="1" applyAlignment="1">
      <alignment horizontal="justify" vertical="center" wrapText="1"/>
    </xf>
    <xf numFmtId="0" fontId="8" fillId="0" borderId="14" xfId="0" applyFont="1" applyBorder="1" applyAlignment="1">
      <alignment horizontal="justify" vertical="center" wrapText="1"/>
    </xf>
    <xf numFmtId="0" fontId="25" fillId="8" borderId="4"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7" fillId="5" borderId="1" xfId="14" applyFont="1" applyFill="1" applyBorder="1" applyAlignment="1" applyProtection="1">
      <alignment horizontal="justify" vertical="center" wrapText="1"/>
    </xf>
    <xf numFmtId="0" fontId="11" fillId="2" borderId="1" xfId="14" applyFont="1" applyFill="1" applyBorder="1" applyAlignment="1" applyProtection="1">
      <alignment horizontal="center" vertical="center" wrapText="1"/>
    </xf>
    <xf numFmtId="0" fontId="7" fillId="5" borderId="1" xfId="14" applyFont="1" applyFill="1" applyBorder="1" applyAlignment="1" applyProtection="1">
      <alignment horizontal="left" vertical="center" wrapText="1"/>
    </xf>
    <xf numFmtId="0" fontId="7" fillId="5" borderId="1" xfId="14" applyFont="1" applyFill="1" applyBorder="1" applyAlignment="1" applyProtection="1">
      <alignment horizontal="justify" vertical="center"/>
      <protection locked="0"/>
    </xf>
    <xf numFmtId="0" fontId="15" fillId="0" borderId="1" xfId="14" applyFont="1" applyFill="1" applyBorder="1" applyAlignment="1" applyProtection="1">
      <alignment horizontal="center" vertical="center"/>
      <protection locked="0"/>
    </xf>
    <xf numFmtId="0" fontId="9" fillId="4" borderId="1" xfId="14" applyFont="1" applyFill="1" applyBorder="1" applyAlignment="1" applyProtection="1">
      <alignment horizontal="center" vertical="center"/>
      <protection locked="0"/>
    </xf>
    <xf numFmtId="0" fontId="4" fillId="3" borderId="1" xfId="14" applyFont="1" applyFill="1" applyBorder="1" applyAlignment="1" applyProtection="1">
      <alignment horizontal="justify" vertical="center" wrapText="1"/>
      <protection locked="0"/>
    </xf>
    <xf numFmtId="0" fontId="6"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justify" vertical="center" wrapText="1"/>
      <protection locked="0"/>
    </xf>
    <xf numFmtId="0" fontId="5" fillId="4" borderId="1" xfId="14" applyFont="1" applyFill="1" applyBorder="1" applyAlignment="1" applyProtection="1">
      <alignment horizontal="center" vertical="center"/>
      <protection locked="0"/>
    </xf>
    <xf numFmtId="0" fontId="7" fillId="5" borderId="1" xfId="14" applyFont="1" applyFill="1" applyBorder="1" applyAlignment="1" applyProtection="1">
      <alignment horizontal="justify" vertical="center" wrapText="1"/>
      <protection locked="0"/>
    </xf>
    <xf numFmtId="0" fontId="7" fillId="5" borderId="1" xfId="14" applyFont="1" applyFill="1" applyBorder="1" applyAlignment="1" applyProtection="1">
      <alignment horizontal="center" vertical="center" wrapText="1"/>
      <protection locked="0"/>
    </xf>
    <xf numFmtId="14" fontId="15" fillId="3" borderId="1" xfId="14" applyNumberFormat="1" applyFont="1" applyFill="1" applyBorder="1" applyAlignment="1" applyProtection="1">
      <alignment horizontal="center" vertical="center" wrapText="1"/>
    </xf>
    <xf numFmtId="9" fontId="15" fillId="3" borderId="1" xfId="20" applyNumberFormat="1" applyFont="1" applyFill="1" applyBorder="1" applyAlignment="1" applyProtection="1">
      <alignment horizontal="center" vertical="center" wrapText="1"/>
    </xf>
    <xf numFmtId="5" fontId="20" fillId="3" borderId="1" xfId="20" applyNumberFormat="1" applyFont="1" applyFill="1" applyBorder="1" applyAlignment="1" applyProtection="1">
      <alignment horizontal="center" vertical="center" wrapText="1"/>
    </xf>
    <xf numFmtId="0" fontId="15" fillId="3" borderId="4" xfId="14" applyFont="1" applyFill="1" applyBorder="1" applyAlignment="1" applyProtection="1">
      <alignment horizontal="center" vertical="center" wrapText="1"/>
    </xf>
    <xf numFmtId="0" fontId="15" fillId="3" borderId="3" xfId="14" applyFont="1" applyFill="1" applyBorder="1" applyAlignment="1" applyProtection="1">
      <alignment horizontal="center" vertical="center" wrapText="1"/>
    </xf>
    <xf numFmtId="0" fontId="15" fillId="3" borderId="2" xfId="14" applyFont="1" applyFill="1" applyBorder="1" applyAlignment="1" applyProtection="1">
      <alignment horizontal="center" vertical="center" wrapText="1"/>
    </xf>
    <xf numFmtId="0" fontId="14" fillId="5" borderId="1" xfId="14" applyFont="1" applyFill="1" applyBorder="1" applyAlignment="1" applyProtection="1">
      <alignment horizontal="center" vertical="center" wrapText="1"/>
    </xf>
    <xf numFmtId="0" fontId="6" fillId="3" borderId="1" xfId="0" applyFont="1" applyFill="1" applyBorder="1" applyAlignment="1" applyProtection="1">
      <alignment horizontal="center"/>
    </xf>
    <xf numFmtId="9" fontId="8" fillId="0" borderId="1" xfId="19" applyFont="1" applyFill="1" applyBorder="1" applyAlignment="1">
      <alignment horizontal="center" vertical="center"/>
    </xf>
    <xf numFmtId="0" fontId="0" fillId="0" borderId="6" xfId="0" applyFill="1" applyBorder="1" applyAlignment="1">
      <alignment horizontal="center" vertical="center" wrapText="1"/>
    </xf>
    <xf numFmtId="0" fontId="8" fillId="0" borderId="7"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9" fillId="0" borderId="8"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3" fillId="0" borderId="22" xfId="25" applyFont="1" applyFill="1" applyBorder="1" applyAlignment="1">
      <alignment horizontal="center" vertical="center" wrapText="1"/>
    </xf>
    <xf numFmtId="0" fontId="3" fillId="0" borderId="25" xfId="25" applyFont="1" applyFill="1" applyBorder="1" applyAlignment="1">
      <alignment horizontal="center" vertical="center" wrapText="1"/>
    </xf>
    <xf numFmtId="0" fontId="3" fillId="0" borderId="23" xfId="25" applyFont="1" applyFill="1" applyBorder="1" applyAlignment="1">
      <alignment horizontal="center" vertical="center" wrapText="1"/>
    </xf>
    <xf numFmtId="49" fontId="49" fillId="12" borderId="34" xfId="25" applyNumberFormat="1" applyFont="1" applyFill="1" applyBorder="1" applyAlignment="1">
      <alignment horizontal="center" vertical="center" wrapText="1"/>
    </xf>
    <xf numFmtId="49" fontId="49" fillId="12" borderId="35" xfId="25" applyNumberFormat="1" applyFont="1" applyFill="1" applyBorder="1" applyAlignment="1">
      <alignment horizontal="center" vertical="center" wrapText="1"/>
    </xf>
    <xf numFmtId="0" fontId="3" fillId="0" borderId="1" xfId="25" applyFont="1" applyBorder="1" applyAlignment="1">
      <alignment horizontal="center" vertical="center" wrapText="1"/>
    </xf>
    <xf numFmtId="3" fontId="3" fillId="11" borderId="2" xfId="24" applyNumberFormat="1" applyFont="1" applyFill="1" applyBorder="1" applyAlignment="1">
      <alignment horizontal="center" vertical="center"/>
    </xf>
    <xf numFmtId="3" fontId="3" fillId="11" borderId="1" xfId="24" applyNumberFormat="1" applyFont="1" applyFill="1" applyBorder="1" applyAlignment="1">
      <alignment horizontal="center" vertical="center"/>
    </xf>
    <xf numFmtId="0" fontId="3" fillId="11" borderId="1" xfId="23" applyFont="1" applyFill="1" applyBorder="1" applyAlignment="1">
      <alignment horizontal="center" vertical="center"/>
    </xf>
    <xf numFmtId="49" fontId="47" fillId="12" borderId="7" xfId="25" applyNumberFormat="1" applyFont="1" applyFill="1" applyBorder="1" applyAlignment="1">
      <alignment horizontal="center" vertical="center" wrapText="1"/>
    </xf>
    <xf numFmtId="49" fontId="47" fillId="12" borderId="29" xfId="25" applyNumberFormat="1" applyFont="1" applyFill="1" applyBorder="1" applyAlignment="1">
      <alignment horizontal="center" vertical="center" wrapText="1"/>
    </xf>
    <xf numFmtId="0" fontId="3" fillId="0" borderId="18" xfId="25" applyFont="1" applyBorder="1" applyAlignment="1">
      <alignment horizontal="center" vertical="center" wrapText="1"/>
    </xf>
    <xf numFmtId="0" fontId="3" fillId="0" borderId="33" xfId="25" applyFont="1" applyBorder="1" applyAlignment="1">
      <alignment horizontal="center" vertical="center" wrapText="1"/>
    </xf>
    <xf numFmtId="0" fontId="3" fillId="0" borderId="19" xfId="25" applyFont="1" applyBorder="1" applyAlignment="1">
      <alignment horizontal="center" vertical="center" wrapText="1"/>
    </xf>
    <xf numFmtId="14" fontId="8" fillId="3" borderId="1" xfId="0" applyNumberFormat="1" applyFont="1" applyFill="1" applyBorder="1" applyAlignment="1">
      <alignment vertical="center"/>
    </xf>
    <xf numFmtId="17"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170" fontId="6" fillId="3" borderId="4" xfId="22" applyNumberFormat="1" applyFont="1" applyFill="1" applyBorder="1" applyAlignment="1" applyProtection="1">
      <alignment horizontal="center" vertical="center" wrapText="1"/>
    </xf>
    <xf numFmtId="170" fontId="6" fillId="3" borderId="3" xfId="22" applyNumberFormat="1" applyFont="1" applyFill="1" applyBorder="1" applyAlignment="1" applyProtection="1">
      <alignment horizontal="center" vertical="center" wrapText="1"/>
    </xf>
    <xf numFmtId="170" fontId="6" fillId="3" borderId="2" xfId="22" applyNumberFormat="1" applyFont="1" applyFill="1" applyBorder="1" applyAlignment="1" applyProtection="1">
      <alignment horizontal="center" vertical="center" wrapText="1"/>
    </xf>
    <xf numFmtId="0" fontId="38" fillId="3" borderId="8" xfId="0" applyFont="1" applyFill="1" applyBorder="1" applyAlignment="1" applyProtection="1">
      <alignment horizontal="center" vertical="center"/>
    </xf>
    <xf numFmtId="0" fontId="38" fillId="3" borderId="9" xfId="0" applyFont="1" applyFill="1" applyBorder="1" applyAlignment="1" applyProtection="1">
      <alignment horizontal="center" vertical="center"/>
    </xf>
    <xf numFmtId="0" fontId="38" fillId="3" borderId="10" xfId="0" applyFont="1" applyFill="1" applyBorder="1" applyAlignment="1" applyProtection="1">
      <alignment horizontal="center" vertical="center"/>
    </xf>
    <xf numFmtId="0" fontId="8" fillId="3" borderId="1" xfId="0" applyFont="1" applyFill="1" applyBorder="1" applyAlignment="1">
      <alignment horizontal="justify" vertical="center"/>
    </xf>
  </cellXfs>
  <cellStyles count="26">
    <cellStyle name="Coma 2" xfId="1"/>
    <cellStyle name="Millares" xfId="20" builtinId="3"/>
    <cellStyle name="Millares [0]" xfId="22"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3"/>
    <cellStyle name="Normal 4" xfId="14"/>
    <cellStyle name="Normal 5" xfId="21"/>
    <cellStyle name="Normal 8" xfId="25"/>
    <cellStyle name="Normal_573_2009_ Actualizado 22_12_2009" xfId="24"/>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'1_Recaudo Alcanzado'!$D$29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'1_Recaudo Alcanzado'!$B$30:$B$41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'1_Recaudo Alcanzado'!$D$30:$D$41</c:f>
              <c:numCache>
                <c:formatCode>#,##0</c:formatCode>
                <c:ptCount val="12"/>
                <c:pt idx="0">
                  <c:v>18289840882</c:v>
                </c:pt>
                <c:pt idx="1">
                  <c:v>35340773657</c:v>
                </c:pt>
                <c:pt idx="2">
                  <c:v>50075871473</c:v>
                </c:pt>
                <c:pt idx="3">
                  <c:v>64310255487.93</c:v>
                </c:pt>
                <c:pt idx="4">
                  <c:v>81484756554.929993</c:v>
                </c:pt>
                <c:pt idx="5">
                  <c:v>95684797325.929993</c:v>
                </c:pt>
                <c:pt idx="6">
                  <c:v>117457108131.92999</c:v>
                </c:pt>
                <c:pt idx="7">
                  <c:v>129263004116.92999</c:v>
                </c:pt>
                <c:pt idx="8">
                  <c:v>143530171325.92999</c:v>
                </c:pt>
                <c:pt idx="9">
                  <c:v>159993924597.92999</c:v>
                </c:pt>
                <c:pt idx="10">
                  <c:v>170277463831.92999</c:v>
                </c:pt>
                <c:pt idx="11">
                  <c:v>186598954324.92999</c:v>
                </c:pt>
              </c:numCache>
            </c:numRef>
          </c:val>
          <c:smooth val="0"/>
          <c:extLst>
            <c:ext xmlns:c16="http://schemas.microsoft.com/office/drawing/2014/chart" uri="{C3380CC4-5D6E-409C-BE32-E72D297353CC}">
              <c16:uniqueId val="{00000000-BE5C-4230-8E21-7E3969B44E8C}"/>
            </c:ext>
          </c:extLst>
        </c:ser>
        <c:ser>
          <c:idx val="1"/>
          <c:order val="1"/>
          <c:tx>
            <c:strRef>
              <c:f>'1_Recaudo Alcanzado'!$F$29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'1_Recaudo Alcanzado'!$B$30:$B$41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'1_Recaudo Alcanzado'!$F$30:$F$41</c:f>
              <c:numCache>
                <c:formatCode>#,##0</c:formatCode>
                <c:ptCount val="12"/>
                <c:pt idx="0">
                  <c:v>157845000000</c:v>
                </c:pt>
              </c:numCache>
            </c:numRef>
          </c:val>
          <c:smooth val="0"/>
          <c:extLst>
            <c:ext xmlns:c16="http://schemas.microsoft.com/office/drawing/2014/chart" uri="{C3380CC4-5D6E-409C-BE32-E72D297353CC}">
              <c16:uniqueId val="{00000001-BE5C-4230-8E21-7E3969B44E8C}"/>
            </c:ext>
          </c:extLst>
        </c:ser>
        <c:dLbls>
          <c:showLegendKey val="0"/>
          <c:showVal val="0"/>
          <c:showCatName val="0"/>
          <c:showSerName val="0"/>
          <c:showPercent val="0"/>
          <c:showBubbleSize val="0"/>
        </c:dLbls>
        <c:marker val="1"/>
        <c:smooth val="0"/>
        <c:axId val="261925768"/>
        <c:axId val="261926160"/>
      </c:lineChart>
      <c:catAx>
        <c:axId val="26192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926160"/>
        <c:crosses val="autoZero"/>
        <c:auto val="1"/>
        <c:lblAlgn val="ctr"/>
        <c:lblOffset val="100"/>
        <c:noMultiLvlLbl val="0"/>
      </c:catAx>
      <c:valAx>
        <c:axId val="261926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925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'2_MIPG'!$D$30:$D$41</c:f>
              <c:numCache>
                <c:formatCode>0%</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smooth val="0"/>
          <c:extLst>
            <c:ext xmlns:c16="http://schemas.microsoft.com/office/drawing/2014/chart" uri="{C3380CC4-5D6E-409C-BE32-E72D297353CC}">
              <c16:uniqueId val="{00000000-18E9-4C85-9A1B-C2F890173144}"/>
            </c:ext>
          </c:extLst>
        </c:ser>
        <c:ser>
          <c:idx val="1"/>
          <c:order val="1"/>
          <c:tx>
            <c:strRef>
              <c:f>'2_MIPG'!$F$29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'2_MIPG'!$F$30:$F$41</c:f>
              <c:numCache>
                <c:formatCode>0%</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smooth val="0"/>
          <c:extLst>
            <c:ext xmlns:c16="http://schemas.microsoft.com/office/drawing/2014/chart" uri="{C3380CC4-5D6E-409C-BE32-E72D297353CC}">
              <c16:uniqueId val="{00000001-18E9-4C85-9A1B-C2F890173144}"/>
            </c:ext>
          </c:extLst>
        </c:ser>
        <c:dLbls>
          <c:showLegendKey val="0"/>
          <c:showVal val="0"/>
          <c:showCatName val="0"/>
          <c:showSerName val="0"/>
          <c:showPercent val="0"/>
          <c:showBubbleSize val="0"/>
        </c:dLbls>
        <c:marker val="1"/>
        <c:smooth val="0"/>
        <c:axId val="261929296"/>
        <c:axId val="261930080"/>
      </c:lineChart>
      <c:catAx>
        <c:axId val="26192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930080"/>
        <c:crosses val="autoZero"/>
        <c:auto val="1"/>
        <c:lblAlgn val="ctr"/>
        <c:lblOffset val="100"/>
        <c:noMultiLvlLbl val="0"/>
      </c:catAx>
      <c:valAx>
        <c:axId val="261930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929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'3_PAAC'!$D$30:$D$41</c:f>
              <c:numCache>
                <c:formatCode>#,##0</c:formatCode>
                <c:ptCount val="12"/>
                <c:pt idx="0">
                  <c:v>0</c:v>
                </c:pt>
                <c:pt idx="1">
                  <c:v>1</c:v>
                </c:pt>
                <c:pt idx="2">
                  <c:v>1</c:v>
                </c:pt>
                <c:pt idx="3">
                  <c:v>1</c:v>
                </c:pt>
                <c:pt idx="4">
                  <c:v>1</c:v>
                </c:pt>
                <c:pt idx="5">
                  <c:v>2</c:v>
                </c:pt>
                <c:pt idx="6">
                  <c:v>3</c:v>
                </c:pt>
                <c:pt idx="7">
                  <c:v>3</c:v>
                </c:pt>
                <c:pt idx="8">
                  <c:v>3</c:v>
                </c:pt>
                <c:pt idx="9">
                  <c:v>3</c:v>
                </c:pt>
                <c:pt idx="10">
                  <c:v>3</c:v>
                </c:pt>
                <c:pt idx="11">
                  <c:v>6</c:v>
                </c:pt>
              </c:numCache>
            </c:numRef>
          </c:val>
          <c:smooth val="0"/>
          <c:extLst>
            <c:ext xmlns:c16="http://schemas.microsoft.com/office/drawing/2014/chart" uri="{C3380CC4-5D6E-409C-BE32-E72D297353CC}">
              <c16:uniqueId val="{00000000-ED2A-430E-B723-4B54367B9608}"/>
            </c:ext>
          </c:extLst>
        </c:ser>
        <c:ser>
          <c:idx val="1"/>
          <c:order val="1"/>
          <c:tx>
            <c:strRef>
              <c:f>'3_PAAC'!$F$29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'3_PAAC'!$F$30:$F$41</c:f>
              <c:numCache>
                <c:formatCode>#,##0</c:formatCode>
                <c:ptCount val="12"/>
                <c:pt idx="0">
                  <c:v>0</c:v>
                </c:pt>
                <c:pt idx="1">
                  <c:v>1</c:v>
                </c:pt>
                <c:pt idx="2">
                  <c:v>1</c:v>
                </c:pt>
                <c:pt idx="3">
                  <c:v>1</c:v>
                </c:pt>
                <c:pt idx="4">
                  <c:v>1</c:v>
                </c:pt>
                <c:pt idx="5">
                  <c:v>2</c:v>
                </c:pt>
                <c:pt idx="6">
                  <c:v>3</c:v>
                </c:pt>
                <c:pt idx="7">
                  <c:v>3</c:v>
                </c:pt>
                <c:pt idx="8">
                  <c:v>3</c:v>
                </c:pt>
                <c:pt idx="9">
                  <c:v>4</c:v>
                </c:pt>
                <c:pt idx="10">
                  <c:v>4</c:v>
                </c:pt>
                <c:pt idx="11">
                  <c:v>6</c:v>
                </c:pt>
              </c:numCache>
            </c:numRef>
          </c:val>
          <c:smooth val="0"/>
          <c:extLst>
            <c:ext xmlns:c16="http://schemas.microsoft.com/office/drawing/2014/chart" uri="{C3380CC4-5D6E-409C-BE32-E72D297353CC}">
              <c16:uniqueId val="{00000001-ED2A-430E-B723-4B54367B9608}"/>
            </c:ext>
          </c:extLst>
        </c:ser>
        <c:dLbls>
          <c:showLegendKey val="0"/>
          <c:showVal val="0"/>
          <c:showCatName val="0"/>
          <c:showSerName val="0"/>
          <c:showPercent val="0"/>
          <c:showBubbleSize val="0"/>
        </c:dLbls>
        <c:marker val="1"/>
        <c:smooth val="0"/>
        <c:axId val="261931256"/>
        <c:axId val="224034112"/>
      </c:lineChart>
      <c:catAx>
        <c:axId val="261931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4034112"/>
        <c:crosses val="autoZero"/>
        <c:auto val="1"/>
        <c:lblAlgn val="ctr"/>
        <c:lblOffset val="100"/>
        <c:noMultiLvlLbl val="0"/>
      </c:catAx>
      <c:valAx>
        <c:axId val="224034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931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157278</xdr:colOff>
      <xdr:row>0</xdr:row>
      <xdr:rowOff>231321</xdr:rowOff>
    </xdr:from>
    <xdr:to>
      <xdr:col>1</xdr:col>
      <xdr:colOff>1262743</xdr:colOff>
      <xdr:row>3</xdr:row>
      <xdr:rowOff>108856</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8" y="231321"/>
          <a:ext cx="1715065" cy="143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xdr:row>
      <xdr:rowOff>104775</xdr:rowOff>
    </xdr:from>
    <xdr:to>
      <xdr:col>2</xdr:col>
      <xdr:colOff>424656</xdr:colOff>
      <xdr:row>4</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28625" y="247650"/>
          <a:ext cx="691356"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305898</xdr:colOff>
      <xdr:row>1</xdr:row>
      <xdr:rowOff>75103</xdr:rowOff>
    </xdr:from>
    <xdr:to>
      <xdr:col>1</xdr:col>
      <xdr:colOff>1295033</xdr:colOff>
      <xdr:row>4</xdr:row>
      <xdr:rowOff>261939</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77336" y="146541"/>
          <a:ext cx="989135" cy="1258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43</xdr:row>
      <xdr:rowOff>319087</xdr:rowOff>
    </xdr:from>
    <xdr:to>
      <xdr:col>7</xdr:col>
      <xdr:colOff>137583</xdr:colOff>
      <xdr:row>47</xdr:row>
      <xdr:rowOff>116417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426245</xdr:colOff>
      <xdr:row>1</xdr:row>
      <xdr:rowOff>95249</xdr:rowOff>
    </xdr:from>
    <xdr:to>
      <xdr:col>1</xdr:col>
      <xdr:colOff>1401211</xdr:colOff>
      <xdr:row>4</xdr:row>
      <xdr:rowOff>83344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9" y="297655"/>
          <a:ext cx="974966" cy="738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720328</xdr:colOff>
      <xdr:row>43</xdr:row>
      <xdr:rowOff>166688</xdr:rowOff>
    </xdr:from>
    <xdr:to>
      <xdr:col>7</xdr:col>
      <xdr:colOff>190499</xdr:colOff>
      <xdr:row>47</xdr:row>
      <xdr:rowOff>395288</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378619</xdr:colOff>
      <xdr:row>1</xdr:row>
      <xdr:rowOff>28575</xdr:rowOff>
    </xdr:from>
    <xdr:to>
      <xdr:col>1</xdr:col>
      <xdr:colOff>1378744</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3" y="219075"/>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329711</xdr:colOff>
      <xdr:row>1</xdr:row>
      <xdr:rowOff>93236</xdr:rowOff>
    </xdr:from>
    <xdr:to>
      <xdr:col>1</xdr:col>
      <xdr:colOff>1285875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01149" y="164674"/>
          <a:ext cx="956164" cy="1216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726282</xdr:colOff>
      <xdr:row>43</xdr:row>
      <xdr:rowOff>104776</xdr:rowOff>
    </xdr:from>
    <xdr:to>
      <xdr:col>6</xdr:col>
      <xdr:colOff>1190626</xdr:colOff>
      <xdr:row>47</xdr:row>
      <xdr:rowOff>452437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464343</xdr:colOff>
      <xdr:row>1</xdr:row>
      <xdr:rowOff>107666</xdr:rowOff>
    </xdr:from>
    <xdr:to>
      <xdr:col>1</xdr:col>
      <xdr:colOff>1402556</xdr:colOff>
      <xdr:row>4</xdr:row>
      <xdr:rowOff>130969</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 y="310072"/>
          <a:ext cx="938213" cy="77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GridLines="0" tabSelected="1" zoomScale="60" zoomScaleNormal="60" workbookViewId="0">
      <selection activeCell="A8" sqref="A8"/>
    </sheetView>
  </sheetViews>
  <sheetFormatPr baseColWidth="10" defaultRowHeight="15" x14ac:dyDescent="0.25"/>
  <cols>
    <col min="1" max="1" width="9.140625" style="2" customWidth="1"/>
    <col min="2" max="2" width="24" style="2" customWidth="1"/>
    <col min="3" max="3" width="44.5703125" style="2" customWidth="1"/>
    <col min="4" max="4" width="18.5703125" style="2" customWidth="1"/>
    <col min="5" max="5" width="35.5703125" style="2" customWidth="1"/>
    <col min="6" max="6" width="19" style="2" customWidth="1"/>
    <col min="7" max="7" width="28.42578125" style="2" customWidth="1"/>
    <col min="8" max="19" width="22.7109375" style="2" customWidth="1"/>
    <col min="20" max="20" width="33.28515625" style="2" bestFit="1" customWidth="1"/>
    <col min="21" max="21" width="11" style="2" customWidth="1"/>
    <col min="22" max="22" width="24.42578125" style="2" customWidth="1"/>
    <col min="23" max="255" width="11.42578125" style="2"/>
    <col min="256" max="256" width="9.140625" style="2" customWidth="1"/>
    <col min="257" max="257" width="24" style="2" customWidth="1"/>
    <col min="258" max="259" width="20" style="2" customWidth="1"/>
    <col min="260" max="260" width="18.5703125" style="2" customWidth="1"/>
    <col min="261" max="261" width="20" style="2" customWidth="1"/>
    <col min="262" max="262" width="19" style="2" customWidth="1"/>
    <col min="263" max="263" width="24.7109375" style="2" customWidth="1"/>
    <col min="264" max="275" width="7.7109375" style="2" customWidth="1"/>
    <col min="276" max="276" width="16.42578125" style="2" customWidth="1"/>
    <col min="277" max="277" width="11" style="2" customWidth="1"/>
    <col min="278" max="278" width="18.7109375" style="2" customWidth="1"/>
    <col min="279" max="511" width="11.42578125" style="2"/>
    <col min="512" max="512" width="9.140625" style="2" customWidth="1"/>
    <col min="513" max="513" width="24" style="2" customWidth="1"/>
    <col min="514" max="515" width="20" style="2" customWidth="1"/>
    <col min="516" max="516" width="18.5703125" style="2" customWidth="1"/>
    <col min="517" max="517" width="20" style="2" customWidth="1"/>
    <col min="518" max="518" width="19" style="2" customWidth="1"/>
    <col min="519" max="519" width="24.7109375" style="2" customWidth="1"/>
    <col min="520" max="531" width="7.7109375" style="2" customWidth="1"/>
    <col min="532" max="532" width="16.42578125" style="2" customWidth="1"/>
    <col min="533" max="533" width="11" style="2" customWidth="1"/>
    <col min="534" max="534" width="18.7109375" style="2" customWidth="1"/>
    <col min="535" max="767" width="11.42578125" style="2"/>
    <col min="768" max="768" width="9.140625" style="2" customWidth="1"/>
    <col min="769" max="769" width="24" style="2" customWidth="1"/>
    <col min="770" max="771" width="20" style="2" customWidth="1"/>
    <col min="772" max="772" width="18.5703125" style="2" customWidth="1"/>
    <col min="773" max="773" width="20" style="2" customWidth="1"/>
    <col min="774" max="774" width="19" style="2" customWidth="1"/>
    <col min="775" max="775" width="24.7109375" style="2" customWidth="1"/>
    <col min="776" max="787" width="7.7109375" style="2" customWidth="1"/>
    <col min="788" max="788" width="16.42578125" style="2" customWidth="1"/>
    <col min="789" max="789" width="11" style="2" customWidth="1"/>
    <col min="790" max="790" width="18.7109375" style="2" customWidth="1"/>
    <col min="791" max="1023" width="11.42578125" style="2"/>
    <col min="1024" max="1024" width="9.140625" style="2" customWidth="1"/>
    <col min="1025" max="1025" width="24" style="2" customWidth="1"/>
    <col min="1026" max="1027" width="20" style="2" customWidth="1"/>
    <col min="1028" max="1028" width="18.5703125" style="2" customWidth="1"/>
    <col min="1029" max="1029" width="20" style="2" customWidth="1"/>
    <col min="1030" max="1030" width="19" style="2" customWidth="1"/>
    <col min="1031" max="1031" width="24.7109375" style="2" customWidth="1"/>
    <col min="1032" max="1043" width="7.7109375" style="2" customWidth="1"/>
    <col min="1044" max="1044" width="16.42578125" style="2" customWidth="1"/>
    <col min="1045" max="1045" width="11" style="2" customWidth="1"/>
    <col min="1046" max="1046" width="18.7109375" style="2" customWidth="1"/>
    <col min="1047" max="1279" width="11.42578125" style="2"/>
    <col min="1280" max="1280" width="9.140625" style="2" customWidth="1"/>
    <col min="1281" max="1281" width="24" style="2" customWidth="1"/>
    <col min="1282" max="1283" width="20" style="2" customWidth="1"/>
    <col min="1284" max="1284" width="18.5703125" style="2" customWidth="1"/>
    <col min="1285" max="1285" width="20" style="2" customWidth="1"/>
    <col min="1286" max="1286" width="19" style="2" customWidth="1"/>
    <col min="1287" max="1287" width="24.7109375" style="2" customWidth="1"/>
    <col min="1288" max="1299" width="7.7109375" style="2" customWidth="1"/>
    <col min="1300" max="1300" width="16.42578125" style="2" customWidth="1"/>
    <col min="1301" max="1301" width="11" style="2" customWidth="1"/>
    <col min="1302" max="1302" width="18.7109375" style="2" customWidth="1"/>
    <col min="1303" max="1535" width="11.42578125" style="2"/>
    <col min="1536" max="1536" width="9.140625" style="2" customWidth="1"/>
    <col min="1537" max="1537" width="24" style="2" customWidth="1"/>
    <col min="1538" max="1539" width="20" style="2" customWidth="1"/>
    <col min="1540" max="1540" width="18.5703125" style="2" customWidth="1"/>
    <col min="1541" max="1541" width="20" style="2" customWidth="1"/>
    <col min="1542" max="1542" width="19" style="2" customWidth="1"/>
    <col min="1543" max="1543" width="24.7109375" style="2" customWidth="1"/>
    <col min="1544" max="1555" width="7.7109375" style="2" customWidth="1"/>
    <col min="1556" max="1556" width="16.42578125" style="2" customWidth="1"/>
    <col min="1557" max="1557" width="11" style="2" customWidth="1"/>
    <col min="1558" max="1558" width="18.7109375" style="2" customWidth="1"/>
    <col min="1559" max="1791" width="11.42578125" style="2"/>
    <col min="1792" max="1792" width="9.140625" style="2" customWidth="1"/>
    <col min="1793" max="1793" width="24" style="2" customWidth="1"/>
    <col min="1794" max="1795" width="20" style="2" customWidth="1"/>
    <col min="1796" max="1796" width="18.5703125" style="2" customWidth="1"/>
    <col min="1797" max="1797" width="20" style="2" customWidth="1"/>
    <col min="1798" max="1798" width="19" style="2" customWidth="1"/>
    <col min="1799" max="1799" width="24.7109375" style="2" customWidth="1"/>
    <col min="1800" max="1811" width="7.7109375" style="2" customWidth="1"/>
    <col min="1812" max="1812" width="16.42578125" style="2" customWidth="1"/>
    <col min="1813" max="1813" width="11" style="2" customWidth="1"/>
    <col min="1814" max="1814" width="18.7109375" style="2" customWidth="1"/>
    <col min="1815" max="2047" width="11.42578125" style="2"/>
    <col min="2048" max="2048" width="9.140625" style="2" customWidth="1"/>
    <col min="2049" max="2049" width="24" style="2" customWidth="1"/>
    <col min="2050" max="2051" width="20" style="2" customWidth="1"/>
    <col min="2052" max="2052" width="18.5703125" style="2" customWidth="1"/>
    <col min="2053" max="2053" width="20" style="2" customWidth="1"/>
    <col min="2054" max="2054" width="19" style="2" customWidth="1"/>
    <col min="2055" max="2055" width="24.7109375" style="2" customWidth="1"/>
    <col min="2056" max="2067" width="7.7109375" style="2" customWidth="1"/>
    <col min="2068" max="2068" width="16.42578125" style="2" customWidth="1"/>
    <col min="2069" max="2069" width="11" style="2" customWidth="1"/>
    <col min="2070" max="2070" width="18.7109375" style="2" customWidth="1"/>
    <col min="2071" max="2303" width="11.42578125" style="2"/>
    <col min="2304" max="2304" width="9.140625" style="2" customWidth="1"/>
    <col min="2305" max="2305" width="24" style="2" customWidth="1"/>
    <col min="2306" max="2307" width="20" style="2" customWidth="1"/>
    <col min="2308" max="2308" width="18.5703125" style="2" customWidth="1"/>
    <col min="2309" max="2309" width="20" style="2" customWidth="1"/>
    <col min="2310" max="2310" width="19" style="2" customWidth="1"/>
    <col min="2311" max="2311" width="24.7109375" style="2" customWidth="1"/>
    <col min="2312" max="2323" width="7.7109375" style="2" customWidth="1"/>
    <col min="2324" max="2324" width="16.42578125" style="2" customWidth="1"/>
    <col min="2325" max="2325" width="11" style="2" customWidth="1"/>
    <col min="2326" max="2326" width="18.7109375" style="2" customWidth="1"/>
    <col min="2327" max="2559" width="11.42578125" style="2"/>
    <col min="2560" max="2560" width="9.140625" style="2" customWidth="1"/>
    <col min="2561" max="2561" width="24" style="2" customWidth="1"/>
    <col min="2562" max="2563" width="20" style="2" customWidth="1"/>
    <col min="2564" max="2564" width="18.5703125" style="2" customWidth="1"/>
    <col min="2565" max="2565" width="20" style="2" customWidth="1"/>
    <col min="2566" max="2566" width="19" style="2" customWidth="1"/>
    <col min="2567" max="2567" width="24.7109375" style="2" customWidth="1"/>
    <col min="2568" max="2579" width="7.7109375" style="2" customWidth="1"/>
    <col min="2580" max="2580" width="16.42578125" style="2" customWidth="1"/>
    <col min="2581" max="2581" width="11" style="2" customWidth="1"/>
    <col min="2582" max="2582" width="18.7109375" style="2" customWidth="1"/>
    <col min="2583" max="2815" width="11.42578125" style="2"/>
    <col min="2816" max="2816" width="9.140625" style="2" customWidth="1"/>
    <col min="2817" max="2817" width="24" style="2" customWidth="1"/>
    <col min="2818" max="2819" width="20" style="2" customWidth="1"/>
    <col min="2820" max="2820" width="18.5703125" style="2" customWidth="1"/>
    <col min="2821" max="2821" width="20" style="2" customWidth="1"/>
    <col min="2822" max="2822" width="19" style="2" customWidth="1"/>
    <col min="2823" max="2823" width="24.7109375" style="2" customWidth="1"/>
    <col min="2824" max="2835" width="7.7109375" style="2" customWidth="1"/>
    <col min="2836" max="2836" width="16.42578125" style="2" customWidth="1"/>
    <col min="2837" max="2837" width="11" style="2" customWidth="1"/>
    <col min="2838" max="2838" width="18.7109375" style="2" customWidth="1"/>
    <col min="2839" max="3071" width="11.42578125" style="2"/>
    <col min="3072" max="3072" width="9.140625" style="2" customWidth="1"/>
    <col min="3073" max="3073" width="24" style="2" customWidth="1"/>
    <col min="3074" max="3075" width="20" style="2" customWidth="1"/>
    <col min="3076" max="3076" width="18.5703125" style="2" customWidth="1"/>
    <col min="3077" max="3077" width="20" style="2" customWidth="1"/>
    <col min="3078" max="3078" width="19" style="2" customWidth="1"/>
    <col min="3079" max="3079" width="24.7109375" style="2" customWidth="1"/>
    <col min="3080" max="3091" width="7.7109375" style="2" customWidth="1"/>
    <col min="3092" max="3092" width="16.42578125" style="2" customWidth="1"/>
    <col min="3093" max="3093" width="11" style="2" customWidth="1"/>
    <col min="3094" max="3094" width="18.7109375" style="2" customWidth="1"/>
    <col min="3095" max="3327" width="11.42578125" style="2"/>
    <col min="3328" max="3328" width="9.140625" style="2" customWidth="1"/>
    <col min="3329" max="3329" width="24" style="2" customWidth="1"/>
    <col min="3330" max="3331" width="20" style="2" customWidth="1"/>
    <col min="3332" max="3332" width="18.5703125" style="2" customWidth="1"/>
    <col min="3333" max="3333" width="20" style="2" customWidth="1"/>
    <col min="3334" max="3334" width="19" style="2" customWidth="1"/>
    <col min="3335" max="3335" width="24.7109375" style="2" customWidth="1"/>
    <col min="3336" max="3347" width="7.7109375" style="2" customWidth="1"/>
    <col min="3348" max="3348" width="16.42578125" style="2" customWidth="1"/>
    <col min="3349" max="3349" width="11" style="2" customWidth="1"/>
    <col min="3350" max="3350" width="18.7109375" style="2" customWidth="1"/>
    <col min="3351" max="3583" width="11.42578125" style="2"/>
    <col min="3584" max="3584" width="9.140625" style="2" customWidth="1"/>
    <col min="3585" max="3585" width="24" style="2" customWidth="1"/>
    <col min="3586" max="3587" width="20" style="2" customWidth="1"/>
    <col min="3588" max="3588" width="18.5703125" style="2" customWidth="1"/>
    <col min="3589" max="3589" width="20" style="2" customWidth="1"/>
    <col min="3590" max="3590" width="19" style="2" customWidth="1"/>
    <col min="3591" max="3591" width="24.7109375" style="2" customWidth="1"/>
    <col min="3592" max="3603" width="7.7109375" style="2" customWidth="1"/>
    <col min="3604" max="3604" width="16.42578125" style="2" customWidth="1"/>
    <col min="3605" max="3605" width="11" style="2" customWidth="1"/>
    <col min="3606" max="3606" width="18.7109375" style="2" customWidth="1"/>
    <col min="3607" max="3839" width="11.42578125" style="2"/>
    <col min="3840" max="3840" width="9.140625" style="2" customWidth="1"/>
    <col min="3841" max="3841" width="24" style="2" customWidth="1"/>
    <col min="3842" max="3843" width="20" style="2" customWidth="1"/>
    <col min="3844" max="3844" width="18.5703125" style="2" customWidth="1"/>
    <col min="3845" max="3845" width="20" style="2" customWidth="1"/>
    <col min="3846" max="3846" width="19" style="2" customWidth="1"/>
    <col min="3847" max="3847" width="24.7109375" style="2" customWidth="1"/>
    <col min="3848" max="3859" width="7.7109375" style="2" customWidth="1"/>
    <col min="3860" max="3860" width="16.42578125" style="2" customWidth="1"/>
    <col min="3861" max="3861" width="11" style="2" customWidth="1"/>
    <col min="3862" max="3862" width="18.7109375" style="2" customWidth="1"/>
    <col min="3863" max="4095" width="11.42578125" style="2"/>
    <col min="4096" max="4096" width="9.140625" style="2" customWidth="1"/>
    <col min="4097" max="4097" width="24" style="2" customWidth="1"/>
    <col min="4098" max="4099" width="20" style="2" customWidth="1"/>
    <col min="4100" max="4100" width="18.5703125" style="2" customWidth="1"/>
    <col min="4101" max="4101" width="20" style="2" customWidth="1"/>
    <col min="4102" max="4102" width="19" style="2" customWidth="1"/>
    <col min="4103" max="4103" width="24.7109375" style="2" customWidth="1"/>
    <col min="4104" max="4115" width="7.7109375" style="2" customWidth="1"/>
    <col min="4116" max="4116" width="16.42578125" style="2" customWidth="1"/>
    <col min="4117" max="4117" width="11" style="2" customWidth="1"/>
    <col min="4118" max="4118" width="18.7109375" style="2" customWidth="1"/>
    <col min="4119" max="4351" width="11.42578125" style="2"/>
    <col min="4352" max="4352" width="9.140625" style="2" customWidth="1"/>
    <col min="4353" max="4353" width="24" style="2" customWidth="1"/>
    <col min="4354" max="4355" width="20" style="2" customWidth="1"/>
    <col min="4356" max="4356" width="18.5703125" style="2" customWidth="1"/>
    <col min="4357" max="4357" width="20" style="2" customWidth="1"/>
    <col min="4358" max="4358" width="19" style="2" customWidth="1"/>
    <col min="4359" max="4359" width="24.7109375" style="2" customWidth="1"/>
    <col min="4360" max="4371" width="7.7109375" style="2" customWidth="1"/>
    <col min="4372" max="4372" width="16.42578125" style="2" customWidth="1"/>
    <col min="4373" max="4373" width="11" style="2" customWidth="1"/>
    <col min="4374" max="4374" width="18.7109375" style="2" customWidth="1"/>
    <col min="4375" max="4607" width="11.42578125" style="2"/>
    <col min="4608" max="4608" width="9.140625" style="2" customWidth="1"/>
    <col min="4609" max="4609" width="24" style="2" customWidth="1"/>
    <col min="4610" max="4611" width="20" style="2" customWidth="1"/>
    <col min="4612" max="4612" width="18.5703125" style="2" customWidth="1"/>
    <col min="4613" max="4613" width="20" style="2" customWidth="1"/>
    <col min="4614" max="4614" width="19" style="2" customWidth="1"/>
    <col min="4615" max="4615" width="24.7109375" style="2" customWidth="1"/>
    <col min="4616" max="4627" width="7.7109375" style="2" customWidth="1"/>
    <col min="4628" max="4628" width="16.42578125" style="2" customWidth="1"/>
    <col min="4629" max="4629" width="11" style="2" customWidth="1"/>
    <col min="4630" max="4630" width="18.7109375" style="2" customWidth="1"/>
    <col min="4631" max="4863" width="11.42578125" style="2"/>
    <col min="4864" max="4864" width="9.140625" style="2" customWidth="1"/>
    <col min="4865" max="4865" width="24" style="2" customWidth="1"/>
    <col min="4866" max="4867" width="20" style="2" customWidth="1"/>
    <col min="4868" max="4868" width="18.5703125" style="2" customWidth="1"/>
    <col min="4869" max="4869" width="20" style="2" customWidth="1"/>
    <col min="4870" max="4870" width="19" style="2" customWidth="1"/>
    <col min="4871" max="4871" width="24.7109375" style="2" customWidth="1"/>
    <col min="4872" max="4883" width="7.7109375" style="2" customWidth="1"/>
    <col min="4884" max="4884" width="16.42578125" style="2" customWidth="1"/>
    <col min="4885" max="4885" width="11" style="2" customWidth="1"/>
    <col min="4886" max="4886" width="18.7109375" style="2" customWidth="1"/>
    <col min="4887" max="5119" width="11.42578125" style="2"/>
    <col min="5120" max="5120" width="9.140625" style="2" customWidth="1"/>
    <col min="5121" max="5121" width="24" style="2" customWidth="1"/>
    <col min="5122" max="5123" width="20" style="2" customWidth="1"/>
    <col min="5124" max="5124" width="18.5703125" style="2" customWidth="1"/>
    <col min="5125" max="5125" width="20" style="2" customWidth="1"/>
    <col min="5126" max="5126" width="19" style="2" customWidth="1"/>
    <col min="5127" max="5127" width="24.7109375" style="2" customWidth="1"/>
    <col min="5128" max="5139" width="7.7109375" style="2" customWidth="1"/>
    <col min="5140" max="5140" width="16.42578125" style="2" customWidth="1"/>
    <col min="5141" max="5141" width="11" style="2" customWidth="1"/>
    <col min="5142" max="5142" width="18.7109375" style="2" customWidth="1"/>
    <col min="5143" max="5375" width="11.42578125" style="2"/>
    <col min="5376" max="5376" width="9.140625" style="2" customWidth="1"/>
    <col min="5377" max="5377" width="24" style="2" customWidth="1"/>
    <col min="5378" max="5379" width="20" style="2" customWidth="1"/>
    <col min="5380" max="5380" width="18.5703125" style="2" customWidth="1"/>
    <col min="5381" max="5381" width="20" style="2" customWidth="1"/>
    <col min="5382" max="5382" width="19" style="2" customWidth="1"/>
    <col min="5383" max="5383" width="24.7109375" style="2" customWidth="1"/>
    <col min="5384" max="5395" width="7.7109375" style="2" customWidth="1"/>
    <col min="5396" max="5396" width="16.42578125" style="2" customWidth="1"/>
    <col min="5397" max="5397" width="11" style="2" customWidth="1"/>
    <col min="5398" max="5398" width="18.7109375" style="2" customWidth="1"/>
    <col min="5399" max="5631" width="11.42578125" style="2"/>
    <col min="5632" max="5632" width="9.140625" style="2" customWidth="1"/>
    <col min="5633" max="5633" width="24" style="2" customWidth="1"/>
    <col min="5634" max="5635" width="20" style="2" customWidth="1"/>
    <col min="5636" max="5636" width="18.5703125" style="2" customWidth="1"/>
    <col min="5637" max="5637" width="20" style="2" customWidth="1"/>
    <col min="5638" max="5638" width="19" style="2" customWidth="1"/>
    <col min="5639" max="5639" width="24.7109375" style="2" customWidth="1"/>
    <col min="5640" max="5651" width="7.7109375" style="2" customWidth="1"/>
    <col min="5652" max="5652" width="16.42578125" style="2" customWidth="1"/>
    <col min="5653" max="5653" width="11" style="2" customWidth="1"/>
    <col min="5654" max="5654" width="18.7109375" style="2" customWidth="1"/>
    <col min="5655" max="5887" width="11.42578125" style="2"/>
    <col min="5888" max="5888" width="9.140625" style="2" customWidth="1"/>
    <col min="5889" max="5889" width="24" style="2" customWidth="1"/>
    <col min="5890" max="5891" width="20" style="2" customWidth="1"/>
    <col min="5892" max="5892" width="18.5703125" style="2" customWidth="1"/>
    <col min="5893" max="5893" width="20" style="2" customWidth="1"/>
    <col min="5894" max="5894" width="19" style="2" customWidth="1"/>
    <col min="5895" max="5895" width="24.7109375" style="2" customWidth="1"/>
    <col min="5896" max="5907" width="7.7109375" style="2" customWidth="1"/>
    <col min="5908" max="5908" width="16.42578125" style="2" customWidth="1"/>
    <col min="5909" max="5909" width="11" style="2" customWidth="1"/>
    <col min="5910" max="5910" width="18.7109375" style="2" customWidth="1"/>
    <col min="5911" max="6143" width="11.42578125" style="2"/>
    <col min="6144" max="6144" width="9.140625" style="2" customWidth="1"/>
    <col min="6145" max="6145" width="24" style="2" customWidth="1"/>
    <col min="6146" max="6147" width="20" style="2" customWidth="1"/>
    <col min="6148" max="6148" width="18.5703125" style="2" customWidth="1"/>
    <col min="6149" max="6149" width="20" style="2" customWidth="1"/>
    <col min="6150" max="6150" width="19" style="2" customWidth="1"/>
    <col min="6151" max="6151" width="24.7109375" style="2" customWidth="1"/>
    <col min="6152" max="6163" width="7.7109375" style="2" customWidth="1"/>
    <col min="6164" max="6164" width="16.42578125" style="2" customWidth="1"/>
    <col min="6165" max="6165" width="11" style="2" customWidth="1"/>
    <col min="6166" max="6166" width="18.7109375" style="2" customWidth="1"/>
    <col min="6167" max="6399" width="11.42578125" style="2"/>
    <col min="6400" max="6400" width="9.140625" style="2" customWidth="1"/>
    <col min="6401" max="6401" width="24" style="2" customWidth="1"/>
    <col min="6402" max="6403" width="20" style="2" customWidth="1"/>
    <col min="6404" max="6404" width="18.5703125" style="2" customWidth="1"/>
    <col min="6405" max="6405" width="20" style="2" customWidth="1"/>
    <col min="6406" max="6406" width="19" style="2" customWidth="1"/>
    <col min="6407" max="6407" width="24.7109375" style="2" customWidth="1"/>
    <col min="6408" max="6419" width="7.7109375" style="2" customWidth="1"/>
    <col min="6420" max="6420" width="16.42578125" style="2" customWidth="1"/>
    <col min="6421" max="6421" width="11" style="2" customWidth="1"/>
    <col min="6422" max="6422" width="18.7109375" style="2" customWidth="1"/>
    <col min="6423" max="6655" width="11.42578125" style="2"/>
    <col min="6656" max="6656" width="9.140625" style="2" customWidth="1"/>
    <col min="6657" max="6657" width="24" style="2" customWidth="1"/>
    <col min="6658" max="6659" width="20" style="2" customWidth="1"/>
    <col min="6660" max="6660" width="18.5703125" style="2" customWidth="1"/>
    <col min="6661" max="6661" width="20" style="2" customWidth="1"/>
    <col min="6662" max="6662" width="19" style="2" customWidth="1"/>
    <col min="6663" max="6663" width="24.7109375" style="2" customWidth="1"/>
    <col min="6664" max="6675" width="7.7109375" style="2" customWidth="1"/>
    <col min="6676" max="6676" width="16.42578125" style="2" customWidth="1"/>
    <col min="6677" max="6677" width="11" style="2" customWidth="1"/>
    <col min="6678" max="6678" width="18.7109375" style="2" customWidth="1"/>
    <col min="6679" max="6911" width="11.42578125" style="2"/>
    <col min="6912" max="6912" width="9.140625" style="2" customWidth="1"/>
    <col min="6913" max="6913" width="24" style="2" customWidth="1"/>
    <col min="6914" max="6915" width="20" style="2" customWidth="1"/>
    <col min="6916" max="6916" width="18.5703125" style="2" customWidth="1"/>
    <col min="6917" max="6917" width="20" style="2" customWidth="1"/>
    <col min="6918" max="6918" width="19" style="2" customWidth="1"/>
    <col min="6919" max="6919" width="24.7109375" style="2" customWidth="1"/>
    <col min="6920" max="6931" width="7.7109375" style="2" customWidth="1"/>
    <col min="6932" max="6932" width="16.42578125" style="2" customWidth="1"/>
    <col min="6933" max="6933" width="11" style="2" customWidth="1"/>
    <col min="6934" max="6934" width="18.7109375" style="2" customWidth="1"/>
    <col min="6935" max="7167" width="11.42578125" style="2"/>
    <col min="7168" max="7168" width="9.140625" style="2" customWidth="1"/>
    <col min="7169" max="7169" width="24" style="2" customWidth="1"/>
    <col min="7170" max="7171" width="20" style="2" customWidth="1"/>
    <col min="7172" max="7172" width="18.5703125" style="2" customWidth="1"/>
    <col min="7173" max="7173" width="20" style="2" customWidth="1"/>
    <col min="7174" max="7174" width="19" style="2" customWidth="1"/>
    <col min="7175" max="7175" width="24.7109375" style="2" customWidth="1"/>
    <col min="7176" max="7187" width="7.7109375" style="2" customWidth="1"/>
    <col min="7188" max="7188" width="16.42578125" style="2" customWidth="1"/>
    <col min="7189" max="7189" width="11" style="2" customWidth="1"/>
    <col min="7190" max="7190" width="18.7109375" style="2" customWidth="1"/>
    <col min="7191" max="7423" width="11.42578125" style="2"/>
    <col min="7424" max="7424" width="9.140625" style="2" customWidth="1"/>
    <col min="7425" max="7425" width="24" style="2" customWidth="1"/>
    <col min="7426" max="7427" width="20" style="2" customWidth="1"/>
    <col min="7428" max="7428" width="18.5703125" style="2" customWidth="1"/>
    <col min="7429" max="7429" width="20" style="2" customWidth="1"/>
    <col min="7430" max="7430" width="19" style="2" customWidth="1"/>
    <col min="7431" max="7431" width="24.7109375" style="2" customWidth="1"/>
    <col min="7432" max="7443" width="7.7109375" style="2" customWidth="1"/>
    <col min="7444" max="7444" width="16.42578125" style="2" customWidth="1"/>
    <col min="7445" max="7445" width="11" style="2" customWidth="1"/>
    <col min="7446" max="7446" width="18.7109375" style="2" customWidth="1"/>
    <col min="7447" max="7679" width="11.42578125" style="2"/>
    <col min="7680" max="7680" width="9.140625" style="2" customWidth="1"/>
    <col min="7681" max="7681" width="24" style="2" customWidth="1"/>
    <col min="7682" max="7683" width="20" style="2" customWidth="1"/>
    <col min="7684" max="7684" width="18.5703125" style="2" customWidth="1"/>
    <col min="7685" max="7685" width="20" style="2" customWidth="1"/>
    <col min="7686" max="7686" width="19" style="2" customWidth="1"/>
    <col min="7687" max="7687" width="24.7109375" style="2" customWidth="1"/>
    <col min="7688" max="7699" width="7.7109375" style="2" customWidth="1"/>
    <col min="7700" max="7700" width="16.42578125" style="2" customWidth="1"/>
    <col min="7701" max="7701" width="11" style="2" customWidth="1"/>
    <col min="7702" max="7702" width="18.7109375" style="2" customWidth="1"/>
    <col min="7703" max="7935" width="11.42578125" style="2"/>
    <col min="7936" max="7936" width="9.140625" style="2" customWidth="1"/>
    <col min="7937" max="7937" width="24" style="2" customWidth="1"/>
    <col min="7938" max="7939" width="20" style="2" customWidth="1"/>
    <col min="7940" max="7940" width="18.5703125" style="2" customWidth="1"/>
    <col min="7941" max="7941" width="20" style="2" customWidth="1"/>
    <col min="7942" max="7942" width="19" style="2" customWidth="1"/>
    <col min="7943" max="7943" width="24.7109375" style="2" customWidth="1"/>
    <col min="7944" max="7955" width="7.7109375" style="2" customWidth="1"/>
    <col min="7956" max="7956" width="16.42578125" style="2" customWidth="1"/>
    <col min="7957" max="7957" width="11" style="2" customWidth="1"/>
    <col min="7958" max="7958" width="18.7109375" style="2" customWidth="1"/>
    <col min="7959" max="8191" width="11.42578125" style="2"/>
    <col min="8192" max="8192" width="9.140625" style="2" customWidth="1"/>
    <col min="8193" max="8193" width="24" style="2" customWidth="1"/>
    <col min="8194" max="8195" width="20" style="2" customWidth="1"/>
    <col min="8196" max="8196" width="18.5703125" style="2" customWidth="1"/>
    <col min="8197" max="8197" width="20" style="2" customWidth="1"/>
    <col min="8198" max="8198" width="19" style="2" customWidth="1"/>
    <col min="8199" max="8199" width="24.7109375" style="2" customWidth="1"/>
    <col min="8200" max="8211" width="7.7109375" style="2" customWidth="1"/>
    <col min="8212" max="8212" width="16.42578125" style="2" customWidth="1"/>
    <col min="8213" max="8213" width="11" style="2" customWidth="1"/>
    <col min="8214" max="8214" width="18.7109375" style="2" customWidth="1"/>
    <col min="8215" max="8447" width="11.42578125" style="2"/>
    <col min="8448" max="8448" width="9.140625" style="2" customWidth="1"/>
    <col min="8449" max="8449" width="24" style="2" customWidth="1"/>
    <col min="8450" max="8451" width="20" style="2" customWidth="1"/>
    <col min="8452" max="8452" width="18.5703125" style="2" customWidth="1"/>
    <col min="8453" max="8453" width="20" style="2" customWidth="1"/>
    <col min="8454" max="8454" width="19" style="2" customWidth="1"/>
    <col min="8455" max="8455" width="24.7109375" style="2" customWidth="1"/>
    <col min="8456" max="8467" width="7.7109375" style="2" customWidth="1"/>
    <col min="8468" max="8468" width="16.42578125" style="2" customWidth="1"/>
    <col min="8469" max="8469" width="11" style="2" customWidth="1"/>
    <col min="8470" max="8470" width="18.7109375" style="2" customWidth="1"/>
    <col min="8471" max="8703" width="11.42578125" style="2"/>
    <col min="8704" max="8704" width="9.140625" style="2" customWidth="1"/>
    <col min="8705" max="8705" width="24" style="2" customWidth="1"/>
    <col min="8706" max="8707" width="20" style="2" customWidth="1"/>
    <col min="8708" max="8708" width="18.5703125" style="2" customWidth="1"/>
    <col min="8709" max="8709" width="20" style="2" customWidth="1"/>
    <col min="8710" max="8710" width="19" style="2" customWidth="1"/>
    <col min="8711" max="8711" width="24.7109375" style="2" customWidth="1"/>
    <col min="8712" max="8723" width="7.7109375" style="2" customWidth="1"/>
    <col min="8724" max="8724" width="16.42578125" style="2" customWidth="1"/>
    <col min="8725" max="8725" width="11" style="2" customWidth="1"/>
    <col min="8726" max="8726" width="18.7109375" style="2" customWidth="1"/>
    <col min="8727" max="8959" width="11.42578125" style="2"/>
    <col min="8960" max="8960" width="9.140625" style="2" customWidth="1"/>
    <col min="8961" max="8961" width="24" style="2" customWidth="1"/>
    <col min="8962" max="8963" width="20" style="2" customWidth="1"/>
    <col min="8964" max="8964" width="18.5703125" style="2" customWidth="1"/>
    <col min="8965" max="8965" width="20" style="2" customWidth="1"/>
    <col min="8966" max="8966" width="19" style="2" customWidth="1"/>
    <col min="8967" max="8967" width="24.7109375" style="2" customWidth="1"/>
    <col min="8968" max="8979" width="7.7109375" style="2" customWidth="1"/>
    <col min="8980" max="8980" width="16.42578125" style="2" customWidth="1"/>
    <col min="8981" max="8981" width="11" style="2" customWidth="1"/>
    <col min="8982" max="8982" width="18.7109375" style="2" customWidth="1"/>
    <col min="8983" max="9215" width="11.42578125" style="2"/>
    <col min="9216" max="9216" width="9.140625" style="2" customWidth="1"/>
    <col min="9217" max="9217" width="24" style="2" customWidth="1"/>
    <col min="9218" max="9219" width="20" style="2" customWidth="1"/>
    <col min="9220" max="9220" width="18.5703125" style="2" customWidth="1"/>
    <col min="9221" max="9221" width="20" style="2" customWidth="1"/>
    <col min="9222" max="9222" width="19" style="2" customWidth="1"/>
    <col min="9223" max="9223" width="24.7109375" style="2" customWidth="1"/>
    <col min="9224" max="9235" width="7.7109375" style="2" customWidth="1"/>
    <col min="9236" max="9236" width="16.42578125" style="2" customWidth="1"/>
    <col min="9237" max="9237" width="11" style="2" customWidth="1"/>
    <col min="9238" max="9238" width="18.7109375" style="2" customWidth="1"/>
    <col min="9239" max="9471" width="11.42578125" style="2"/>
    <col min="9472" max="9472" width="9.140625" style="2" customWidth="1"/>
    <col min="9473" max="9473" width="24" style="2" customWidth="1"/>
    <col min="9474" max="9475" width="20" style="2" customWidth="1"/>
    <col min="9476" max="9476" width="18.5703125" style="2" customWidth="1"/>
    <col min="9477" max="9477" width="20" style="2" customWidth="1"/>
    <col min="9478" max="9478" width="19" style="2" customWidth="1"/>
    <col min="9479" max="9479" width="24.7109375" style="2" customWidth="1"/>
    <col min="9480" max="9491" width="7.7109375" style="2" customWidth="1"/>
    <col min="9492" max="9492" width="16.42578125" style="2" customWidth="1"/>
    <col min="9493" max="9493" width="11" style="2" customWidth="1"/>
    <col min="9494" max="9494" width="18.7109375" style="2" customWidth="1"/>
    <col min="9495" max="9727" width="11.42578125" style="2"/>
    <col min="9728" max="9728" width="9.140625" style="2" customWidth="1"/>
    <col min="9729" max="9729" width="24" style="2" customWidth="1"/>
    <col min="9730" max="9731" width="20" style="2" customWidth="1"/>
    <col min="9732" max="9732" width="18.5703125" style="2" customWidth="1"/>
    <col min="9733" max="9733" width="20" style="2" customWidth="1"/>
    <col min="9734" max="9734" width="19" style="2" customWidth="1"/>
    <col min="9735" max="9735" width="24.7109375" style="2" customWidth="1"/>
    <col min="9736" max="9747" width="7.7109375" style="2" customWidth="1"/>
    <col min="9748" max="9748" width="16.42578125" style="2" customWidth="1"/>
    <col min="9749" max="9749" width="11" style="2" customWidth="1"/>
    <col min="9750" max="9750" width="18.7109375" style="2" customWidth="1"/>
    <col min="9751" max="9983" width="11.42578125" style="2"/>
    <col min="9984" max="9984" width="9.140625" style="2" customWidth="1"/>
    <col min="9985" max="9985" width="24" style="2" customWidth="1"/>
    <col min="9986" max="9987" width="20" style="2" customWidth="1"/>
    <col min="9988" max="9988" width="18.5703125" style="2" customWidth="1"/>
    <col min="9989" max="9989" width="20" style="2" customWidth="1"/>
    <col min="9990" max="9990" width="19" style="2" customWidth="1"/>
    <col min="9991" max="9991" width="24.7109375" style="2" customWidth="1"/>
    <col min="9992" max="10003" width="7.7109375" style="2" customWidth="1"/>
    <col min="10004" max="10004" width="16.42578125" style="2" customWidth="1"/>
    <col min="10005" max="10005" width="11" style="2" customWidth="1"/>
    <col min="10006" max="10006" width="18.7109375" style="2" customWidth="1"/>
    <col min="10007" max="10239" width="11.42578125" style="2"/>
    <col min="10240" max="10240" width="9.140625" style="2" customWidth="1"/>
    <col min="10241" max="10241" width="24" style="2" customWidth="1"/>
    <col min="10242" max="10243" width="20" style="2" customWidth="1"/>
    <col min="10244" max="10244" width="18.5703125" style="2" customWidth="1"/>
    <col min="10245" max="10245" width="20" style="2" customWidth="1"/>
    <col min="10246" max="10246" width="19" style="2" customWidth="1"/>
    <col min="10247" max="10247" width="24.7109375" style="2" customWidth="1"/>
    <col min="10248" max="10259" width="7.7109375" style="2" customWidth="1"/>
    <col min="10260" max="10260" width="16.42578125" style="2" customWidth="1"/>
    <col min="10261" max="10261" width="11" style="2" customWidth="1"/>
    <col min="10262" max="10262" width="18.7109375" style="2" customWidth="1"/>
    <col min="10263" max="10495" width="11.42578125" style="2"/>
    <col min="10496" max="10496" width="9.140625" style="2" customWidth="1"/>
    <col min="10497" max="10497" width="24" style="2" customWidth="1"/>
    <col min="10498" max="10499" width="20" style="2" customWidth="1"/>
    <col min="10500" max="10500" width="18.5703125" style="2" customWidth="1"/>
    <col min="10501" max="10501" width="20" style="2" customWidth="1"/>
    <col min="10502" max="10502" width="19" style="2" customWidth="1"/>
    <col min="10503" max="10503" width="24.7109375" style="2" customWidth="1"/>
    <col min="10504" max="10515" width="7.7109375" style="2" customWidth="1"/>
    <col min="10516" max="10516" width="16.42578125" style="2" customWidth="1"/>
    <col min="10517" max="10517" width="11" style="2" customWidth="1"/>
    <col min="10518" max="10518" width="18.7109375" style="2" customWidth="1"/>
    <col min="10519" max="10751" width="11.42578125" style="2"/>
    <col min="10752" max="10752" width="9.140625" style="2" customWidth="1"/>
    <col min="10753" max="10753" width="24" style="2" customWidth="1"/>
    <col min="10754" max="10755" width="20" style="2" customWidth="1"/>
    <col min="10756" max="10756" width="18.5703125" style="2" customWidth="1"/>
    <col min="10757" max="10757" width="20" style="2" customWidth="1"/>
    <col min="10758" max="10758" width="19" style="2" customWidth="1"/>
    <col min="10759" max="10759" width="24.7109375" style="2" customWidth="1"/>
    <col min="10760" max="10771" width="7.7109375" style="2" customWidth="1"/>
    <col min="10772" max="10772" width="16.42578125" style="2" customWidth="1"/>
    <col min="10773" max="10773" width="11" style="2" customWidth="1"/>
    <col min="10774" max="10774" width="18.7109375" style="2" customWidth="1"/>
    <col min="10775" max="11007" width="11.42578125" style="2"/>
    <col min="11008" max="11008" width="9.140625" style="2" customWidth="1"/>
    <col min="11009" max="11009" width="24" style="2" customWidth="1"/>
    <col min="11010" max="11011" width="20" style="2" customWidth="1"/>
    <col min="11012" max="11012" width="18.5703125" style="2" customWidth="1"/>
    <col min="11013" max="11013" width="20" style="2" customWidth="1"/>
    <col min="11014" max="11014" width="19" style="2" customWidth="1"/>
    <col min="11015" max="11015" width="24.7109375" style="2" customWidth="1"/>
    <col min="11016" max="11027" width="7.7109375" style="2" customWidth="1"/>
    <col min="11028" max="11028" width="16.42578125" style="2" customWidth="1"/>
    <col min="11029" max="11029" width="11" style="2" customWidth="1"/>
    <col min="11030" max="11030" width="18.7109375" style="2" customWidth="1"/>
    <col min="11031" max="11263" width="11.42578125" style="2"/>
    <col min="11264" max="11264" width="9.140625" style="2" customWidth="1"/>
    <col min="11265" max="11265" width="24" style="2" customWidth="1"/>
    <col min="11266" max="11267" width="20" style="2" customWidth="1"/>
    <col min="11268" max="11268" width="18.5703125" style="2" customWidth="1"/>
    <col min="11269" max="11269" width="20" style="2" customWidth="1"/>
    <col min="11270" max="11270" width="19" style="2" customWidth="1"/>
    <col min="11271" max="11271" width="24.7109375" style="2" customWidth="1"/>
    <col min="11272" max="11283" width="7.7109375" style="2" customWidth="1"/>
    <col min="11284" max="11284" width="16.42578125" style="2" customWidth="1"/>
    <col min="11285" max="11285" width="11" style="2" customWidth="1"/>
    <col min="11286" max="11286" width="18.7109375" style="2" customWidth="1"/>
    <col min="11287" max="11519" width="11.42578125" style="2"/>
    <col min="11520" max="11520" width="9.140625" style="2" customWidth="1"/>
    <col min="11521" max="11521" width="24" style="2" customWidth="1"/>
    <col min="11522" max="11523" width="20" style="2" customWidth="1"/>
    <col min="11524" max="11524" width="18.5703125" style="2" customWidth="1"/>
    <col min="11525" max="11525" width="20" style="2" customWidth="1"/>
    <col min="11526" max="11526" width="19" style="2" customWidth="1"/>
    <col min="11527" max="11527" width="24.7109375" style="2" customWidth="1"/>
    <col min="11528" max="11539" width="7.7109375" style="2" customWidth="1"/>
    <col min="11540" max="11540" width="16.42578125" style="2" customWidth="1"/>
    <col min="11541" max="11541" width="11" style="2" customWidth="1"/>
    <col min="11542" max="11542" width="18.7109375" style="2" customWidth="1"/>
    <col min="11543" max="11775" width="11.42578125" style="2"/>
    <col min="11776" max="11776" width="9.140625" style="2" customWidth="1"/>
    <col min="11777" max="11777" width="24" style="2" customWidth="1"/>
    <col min="11778" max="11779" width="20" style="2" customWidth="1"/>
    <col min="11780" max="11780" width="18.5703125" style="2" customWidth="1"/>
    <col min="11781" max="11781" width="20" style="2" customWidth="1"/>
    <col min="11782" max="11782" width="19" style="2" customWidth="1"/>
    <col min="11783" max="11783" width="24.7109375" style="2" customWidth="1"/>
    <col min="11784" max="11795" width="7.7109375" style="2" customWidth="1"/>
    <col min="11796" max="11796" width="16.42578125" style="2" customWidth="1"/>
    <col min="11797" max="11797" width="11" style="2" customWidth="1"/>
    <col min="11798" max="11798" width="18.7109375" style="2" customWidth="1"/>
    <col min="11799" max="12031" width="11.42578125" style="2"/>
    <col min="12032" max="12032" width="9.140625" style="2" customWidth="1"/>
    <col min="12033" max="12033" width="24" style="2" customWidth="1"/>
    <col min="12034" max="12035" width="20" style="2" customWidth="1"/>
    <col min="12036" max="12036" width="18.5703125" style="2" customWidth="1"/>
    <col min="12037" max="12037" width="20" style="2" customWidth="1"/>
    <col min="12038" max="12038" width="19" style="2" customWidth="1"/>
    <col min="12039" max="12039" width="24.7109375" style="2" customWidth="1"/>
    <col min="12040" max="12051" width="7.7109375" style="2" customWidth="1"/>
    <col min="12052" max="12052" width="16.42578125" style="2" customWidth="1"/>
    <col min="12053" max="12053" width="11" style="2" customWidth="1"/>
    <col min="12054" max="12054" width="18.7109375" style="2" customWidth="1"/>
    <col min="12055" max="12287" width="11.42578125" style="2"/>
    <col min="12288" max="12288" width="9.140625" style="2" customWidth="1"/>
    <col min="12289" max="12289" width="24" style="2" customWidth="1"/>
    <col min="12290" max="12291" width="20" style="2" customWidth="1"/>
    <col min="12292" max="12292" width="18.5703125" style="2" customWidth="1"/>
    <col min="12293" max="12293" width="20" style="2" customWidth="1"/>
    <col min="12294" max="12294" width="19" style="2" customWidth="1"/>
    <col min="12295" max="12295" width="24.7109375" style="2" customWidth="1"/>
    <col min="12296" max="12307" width="7.7109375" style="2" customWidth="1"/>
    <col min="12308" max="12308" width="16.42578125" style="2" customWidth="1"/>
    <col min="12309" max="12309" width="11" style="2" customWidth="1"/>
    <col min="12310" max="12310" width="18.7109375" style="2" customWidth="1"/>
    <col min="12311" max="12543" width="11.42578125" style="2"/>
    <col min="12544" max="12544" width="9.140625" style="2" customWidth="1"/>
    <col min="12545" max="12545" width="24" style="2" customWidth="1"/>
    <col min="12546" max="12547" width="20" style="2" customWidth="1"/>
    <col min="12548" max="12548" width="18.5703125" style="2" customWidth="1"/>
    <col min="12549" max="12549" width="20" style="2" customWidth="1"/>
    <col min="12550" max="12550" width="19" style="2" customWidth="1"/>
    <col min="12551" max="12551" width="24.7109375" style="2" customWidth="1"/>
    <col min="12552" max="12563" width="7.7109375" style="2" customWidth="1"/>
    <col min="12564" max="12564" width="16.42578125" style="2" customWidth="1"/>
    <col min="12565" max="12565" width="11" style="2" customWidth="1"/>
    <col min="12566" max="12566" width="18.7109375" style="2" customWidth="1"/>
    <col min="12567" max="12799" width="11.42578125" style="2"/>
    <col min="12800" max="12800" width="9.140625" style="2" customWidth="1"/>
    <col min="12801" max="12801" width="24" style="2" customWidth="1"/>
    <col min="12802" max="12803" width="20" style="2" customWidth="1"/>
    <col min="12804" max="12804" width="18.5703125" style="2" customWidth="1"/>
    <col min="12805" max="12805" width="20" style="2" customWidth="1"/>
    <col min="12806" max="12806" width="19" style="2" customWidth="1"/>
    <col min="12807" max="12807" width="24.7109375" style="2" customWidth="1"/>
    <col min="12808" max="12819" width="7.7109375" style="2" customWidth="1"/>
    <col min="12820" max="12820" width="16.42578125" style="2" customWidth="1"/>
    <col min="12821" max="12821" width="11" style="2" customWidth="1"/>
    <col min="12822" max="12822" width="18.7109375" style="2" customWidth="1"/>
    <col min="12823" max="13055" width="11.42578125" style="2"/>
    <col min="13056" max="13056" width="9.140625" style="2" customWidth="1"/>
    <col min="13057" max="13057" width="24" style="2" customWidth="1"/>
    <col min="13058" max="13059" width="20" style="2" customWidth="1"/>
    <col min="13060" max="13060" width="18.5703125" style="2" customWidth="1"/>
    <col min="13061" max="13061" width="20" style="2" customWidth="1"/>
    <col min="13062" max="13062" width="19" style="2" customWidth="1"/>
    <col min="13063" max="13063" width="24.7109375" style="2" customWidth="1"/>
    <col min="13064" max="13075" width="7.7109375" style="2" customWidth="1"/>
    <col min="13076" max="13076" width="16.42578125" style="2" customWidth="1"/>
    <col min="13077" max="13077" width="11" style="2" customWidth="1"/>
    <col min="13078" max="13078" width="18.7109375" style="2" customWidth="1"/>
    <col min="13079" max="13311" width="11.42578125" style="2"/>
    <col min="13312" max="13312" width="9.140625" style="2" customWidth="1"/>
    <col min="13313" max="13313" width="24" style="2" customWidth="1"/>
    <col min="13314" max="13315" width="20" style="2" customWidth="1"/>
    <col min="13316" max="13316" width="18.5703125" style="2" customWidth="1"/>
    <col min="13317" max="13317" width="20" style="2" customWidth="1"/>
    <col min="13318" max="13318" width="19" style="2" customWidth="1"/>
    <col min="13319" max="13319" width="24.7109375" style="2" customWidth="1"/>
    <col min="13320" max="13331" width="7.7109375" style="2" customWidth="1"/>
    <col min="13332" max="13332" width="16.42578125" style="2" customWidth="1"/>
    <col min="13333" max="13333" width="11" style="2" customWidth="1"/>
    <col min="13334" max="13334" width="18.7109375" style="2" customWidth="1"/>
    <col min="13335" max="13567" width="11.42578125" style="2"/>
    <col min="13568" max="13568" width="9.140625" style="2" customWidth="1"/>
    <col min="13569" max="13569" width="24" style="2" customWidth="1"/>
    <col min="13570" max="13571" width="20" style="2" customWidth="1"/>
    <col min="13572" max="13572" width="18.5703125" style="2" customWidth="1"/>
    <col min="13573" max="13573" width="20" style="2" customWidth="1"/>
    <col min="13574" max="13574" width="19" style="2" customWidth="1"/>
    <col min="13575" max="13575" width="24.7109375" style="2" customWidth="1"/>
    <col min="13576" max="13587" width="7.7109375" style="2" customWidth="1"/>
    <col min="13588" max="13588" width="16.42578125" style="2" customWidth="1"/>
    <col min="13589" max="13589" width="11" style="2" customWidth="1"/>
    <col min="13590" max="13590" width="18.7109375" style="2" customWidth="1"/>
    <col min="13591" max="13823" width="11.42578125" style="2"/>
    <col min="13824" max="13824" width="9.140625" style="2" customWidth="1"/>
    <col min="13825" max="13825" width="24" style="2" customWidth="1"/>
    <col min="13826" max="13827" width="20" style="2" customWidth="1"/>
    <col min="13828" max="13828" width="18.5703125" style="2" customWidth="1"/>
    <col min="13829" max="13829" width="20" style="2" customWidth="1"/>
    <col min="13830" max="13830" width="19" style="2" customWidth="1"/>
    <col min="13831" max="13831" width="24.7109375" style="2" customWidth="1"/>
    <col min="13832" max="13843" width="7.7109375" style="2" customWidth="1"/>
    <col min="13844" max="13844" width="16.42578125" style="2" customWidth="1"/>
    <col min="13845" max="13845" width="11" style="2" customWidth="1"/>
    <col min="13846" max="13846" width="18.7109375" style="2" customWidth="1"/>
    <col min="13847" max="14079" width="11.42578125" style="2"/>
    <col min="14080" max="14080" width="9.140625" style="2" customWidth="1"/>
    <col min="14081" max="14081" width="24" style="2" customWidth="1"/>
    <col min="14082" max="14083" width="20" style="2" customWidth="1"/>
    <col min="14084" max="14084" width="18.5703125" style="2" customWidth="1"/>
    <col min="14085" max="14085" width="20" style="2" customWidth="1"/>
    <col min="14086" max="14086" width="19" style="2" customWidth="1"/>
    <col min="14087" max="14087" width="24.7109375" style="2" customWidth="1"/>
    <col min="14088" max="14099" width="7.7109375" style="2" customWidth="1"/>
    <col min="14100" max="14100" width="16.42578125" style="2" customWidth="1"/>
    <col min="14101" max="14101" width="11" style="2" customWidth="1"/>
    <col min="14102" max="14102" width="18.7109375" style="2" customWidth="1"/>
    <col min="14103" max="14335" width="11.42578125" style="2"/>
    <col min="14336" max="14336" width="9.140625" style="2" customWidth="1"/>
    <col min="14337" max="14337" width="24" style="2" customWidth="1"/>
    <col min="14338" max="14339" width="20" style="2" customWidth="1"/>
    <col min="14340" max="14340" width="18.5703125" style="2" customWidth="1"/>
    <col min="14341" max="14341" width="20" style="2" customWidth="1"/>
    <col min="14342" max="14342" width="19" style="2" customWidth="1"/>
    <col min="14343" max="14343" width="24.7109375" style="2" customWidth="1"/>
    <col min="14344" max="14355" width="7.7109375" style="2" customWidth="1"/>
    <col min="14356" max="14356" width="16.42578125" style="2" customWidth="1"/>
    <col min="14357" max="14357" width="11" style="2" customWidth="1"/>
    <col min="14358" max="14358" width="18.7109375" style="2" customWidth="1"/>
    <col min="14359" max="14591" width="11.42578125" style="2"/>
    <col min="14592" max="14592" width="9.140625" style="2" customWidth="1"/>
    <col min="14593" max="14593" width="24" style="2" customWidth="1"/>
    <col min="14594" max="14595" width="20" style="2" customWidth="1"/>
    <col min="14596" max="14596" width="18.5703125" style="2" customWidth="1"/>
    <col min="14597" max="14597" width="20" style="2" customWidth="1"/>
    <col min="14598" max="14598" width="19" style="2" customWidth="1"/>
    <col min="14599" max="14599" width="24.7109375" style="2" customWidth="1"/>
    <col min="14600" max="14611" width="7.7109375" style="2" customWidth="1"/>
    <col min="14612" max="14612" width="16.42578125" style="2" customWidth="1"/>
    <col min="14613" max="14613" width="11" style="2" customWidth="1"/>
    <col min="14614" max="14614" width="18.7109375" style="2" customWidth="1"/>
    <col min="14615" max="14847" width="11.42578125" style="2"/>
    <col min="14848" max="14848" width="9.140625" style="2" customWidth="1"/>
    <col min="14849" max="14849" width="24" style="2" customWidth="1"/>
    <col min="14850" max="14851" width="20" style="2" customWidth="1"/>
    <col min="14852" max="14852" width="18.5703125" style="2" customWidth="1"/>
    <col min="14853" max="14853" width="20" style="2" customWidth="1"/>
    <col min="14854" max="14854" width="19" style="2" customWidth="1"/>
    <col min="14855" max="14855" width="24.7109375" style="2" customWidth="1"/>
    <col min="14856" max="14867" width="7.7109375" style="2" customWidth="1"/>
    <col min="14868" max="14868" width="16.42578125" style="2" customWidth="1"/>
    <col min="14869" max="14869" width="11" style="2" customWidth="1"/>
    <col min="14870" max="14870" width="18.7109375" style="2" customWidth="1"/>
    <col min="14871" max="15103" width="11.42578125" style="2"/>
    <col min="15104" max="15104" width="9.140625" style="2" customWidth="1"/>
    <col min="15105" max="15105" width="24" style="2" customWidth="1"/>
    <col min="15106" max="15107" width="20" style="2" customWidth="1"/>
    <col min="15108" max="15108" width="18.5703125" style="2" customWidth="1"/>
    <col min="15109" max="15109" width="20" style="2" customWidth="1"/>
    <col min="15110" max="15110" width="19" style="2" customWidth="1"/>
    <col min="15111" max="15111" width="24.7109375" style="2" customWidth="1"/>
    <col min="15112" max="15123" width="7.7109375" style="2" customWidth="1"/>
    <col min="15124" max="15124" width="16.42578125" style="2" customWidth="1"/>
    <col min="15125" max="15125" width="11" style="2" customWidth="1"/>
    <col min="15126" max="15126" width="18.7109375" style="2" customWidth="1"/>
    <col min="15127" max="15359" width="11.42578125" style="2"/>
    <col min="15360" max="15360" width="9.140625" style="2" customWidth="1"/>
    <col min="15361" max="15361" width="24" style="2" customWidth="1"/>
    <col min="15362" max="15363" width="20" style="2" customWidth="1"/>
    <col min="15364" max="15364" width="18.5703125" style="2" customWidth="1"/>
    <col min="15365" max="15365" width="20" style="2" customWidth="1"/>
    <col min="15366" max="15366" width="19" style="2" customWidth="1"/>
    <col min="15367" max="15367" width="24.7109375" style="2" customWidth="1"/>
    <col min="15368" max="15379" width="7.7109375" style="2" customWidth="1"/>
    <col min="15380" max="15380" width="16.42578125" style="2" customWidth="1"/>
    <col min="15381" max="15381" width="11" style="2" customWidth="1"/>
    <col min="15382" max="15382" width="18.7109375" style="2" customWidth="1"/>
    <col min="15383" max="15615" width="11.42578125" style="2"/>
    <col min="15616" max="15616" width="9.140625" style="2" customWidth="1"/>
    <col min="15617" max="15617" width="24" style="2" customWidth="1"/>
    <col min="15618" max="15619" width="20" style="2" customWidth="1"/>
    <col min="15620" max="15620" width="18.5703125" style="2" customWidth="1"/>
    <col min="15621" max="15621" width="20" style="2" customWidth="1"/>
    <col min="15622" max="15622" width="19" style="2" customWidth="1"/>
    <col min="15623" max="15623" width="24.7109375" style="2" customWidth="1"/>
    <col min="15624" max="15635" width="7.7109375" style="2" customWidth="1"/>
    <col min="15636" max="15636" width="16.42578125" style="2" customWidth="1"/>
    <col min="15637" max="15637" width="11" style="2" customWidth="1"/>
    <col min="15638" max="15638" width="18.7109375" style="2" customWidth="1"/>
    <col min="15639" max="15871" width="11.42578125" style="2"/>
    <col min="15872" max="15872" width="9.140625" style="2" customWidth="1"/>
    <col min="15873" max="15873" width="24" style="2" customWidth="1"/>
    <col min="15874" max="15875" width="20" style="2" customWidth="1"/>
    <col min="15876" max="15876" width="18.5703125" style="2" customWidth="1"/>
    <col min="15877" max="15877" width="20" style="2" customWidth="1"/>
    <col min="15878" max="15878" width="19" style="2" customWidth="1"/>
    <col min="15879" max="15879" width="24.7109375" style="2" customWidth="1"/>
    <col min="15880" max="15891" width="7.7109375" style="2" customWidth="1"/>
    <col min="15892" max="15892" width="16.42578125" style="2" customWidth="1"/>
    <col min="15893" max="15893" width="11" style="2" customWidth="1"/>
    <col min="15894" max="15894" width="18.7109375" style="2" customWidth="1"/>
    <col min="15895" max="16127" width="11.42578125" style="2"/>
    <col min="16128" max="16128" width="9.140625" style="2" customWidth="1"/>
    <col min="16129" max="16129" width="24" style="2" customWidth="1"/>
    <col min="16130" max="16131" width="20" style="2" customWidth="1"/>
    <col min="16132" max="16132" width="18.5703125" style="2" customWidth="1"/>
    <col min="16133" max="16133" width="20" style="2" customWidth="1"/>
    <col min="16134" max="16134" width="19" style="2" customWidth="1"/>
    <col min="16135" max="16135" width="24.7109375" style="2" customWidth="1"/>
    <col min="16136" max="16147" width="7.7109375" style="2" customWidth="1"/>
    <col min="16148" max="16148" width="16.42578125" style="2" customWidth="1"/>
    <col min="16149" max="16149" width="11" style="2" customWidth="1"/>
    <col min="16150" max="16150" width="18.7109375" style="2" customWidth="1"/>
    <col min="16151" max="16384" width="11.42578125" style="2"/>
  </cols>
  <sheetData>
    <row r="1" spans="1:22" s="36" customFormat="1" ht="54.75" customHeight="1" thickBot="1" x14ac:dyDescent="0.3">
      <c r="A1" s="273"/>
      <c r="B1" s="274"/>
      <c r="C1" s="455" t="s">
        <v>104</v>
      </c>
      <c r="D1" s="456"/>
      <c r="E1" s="456"/>
      <c r="F1" s="456"/>
      <c r="G1" s="456"/>
      <c r="H1" s="456"/>
      <c r="I1" s="456"/>
      <c r="J1" s="456"/>
      <c r="K1" s="456"/>
      <c r="L1" s="456"/>
      <c r="M1" s="456"/>
      <c r="N1" s="456"/>
      <c r="O1" s="456"/>
      <c r="P1" s="456"/>
      <c r="Q1" s="456"/>
      <c r="R1" s="456"/>
      <c r="S1" s="456"/>
      <c r="T1" s="457"/>
    </row>
    <row r="2" spans="1:22" s="36" customFormat="1" ht="54.75" customHeight="1" thickBot="1" x14ac:dyDescent="0.3">
      <c r="A2" s="275"/>
      <c r="B2" s="276"/>
      <c r="C2" s="455" t="s">
        <v>18</v>
      </c>
      <c r="D2" s="456"/>
      <c r="E2" s="456"/>
      <c r="F2" s="456"/>
      <c r="G2" s="456"/>
      <c r="H2" s="456"/>
      <c r="I2" s="456"/>
      <c r="J2" s="456"/>
      <c r="K2" s="456"/>
      <c r="L2" s="456"/>
      <c r="M2" s="456"/>
      <c r="N2" s="456"/>
      <c r="O2" s="456"/>
      <c r="P2" s="456"/>
      <c r="Q2" s="456"/>
      <c r="R2" s="456"/>
      <c r="S2" s="456"/>
      <c r="T2" s="457"/>
    </row>
    <row r="3" spans="1:22" s="36" customFormat="1" ht="54.75" customHeight="1" thickBot="1" x14ac:dyDescent="0.3">
      <c r="A3" s="275"/>
      <c r="B3" s="276"/>
      <c r="C3" s="455" t="s">
        <v>166</v>
      </c>
      <c r="D3" s="456"/>
      <c r="E3" s="456"/>
      <c r="F3" s="456"/>
      <c r="G3" s="456"/>
      <c r="H3" s="456"/>
      <c r="I3" s="456"/>
      <c r="J3" s="456"/>
      <c r="K3" s="456"/>
      <c r="L3" s="456"/>
      <c r="M3" s="456"/>
      <c r="N3" s="456"/>
      <c r="O3" s="456"/>
      <c r="P3" s="456"/>
      <c r="Q3" s="456"/>
      <c r="R3" s="456"/>
      <c r="S3" s="456"/>
      <c r="T3" s="457"/>
    </row>
    <row r="4" spans="1:22" s="36" customFormat="1" ht="54.75" customHeight="1" thickBot="1" x14ac:dyDescent="0.3">
      <c r="A4" s="277"/>
      <c r="B4" s="278"/>
      <c r="C4" s="455" t="s">
        <v>167</v>
      </c>
      <c r="D4" s="456"/>
      <c r="E4" s="456"/>
      <c r="F4" s="456"/>
      <c r="G4" s="456"/>
      <c r="H4" s="457"/>
      <c r="I4" s="455" t="s">
        <v>168</v>
      </c>
      <c r="J4" s="456"/>
      <c r="K4" s="456"/>
      <c r="L4" s="456"/>
      <c r="M4" s="456"/>
      <c r="N4" s="456"/>
      <c r="O4" s="456"/>
      <c r="P4" s="456"/>
      <c r="Q4" s="456"/>
      <c r="R4" s="456"/>
      <c r="S4" s="456"/>
      <c r="T4" s="457"/>
    </row>
    <row r="5" spans="1:22" s="36" customFormat="1" ht="21.75" customHeight="1" x14ac:dyDescent="0.25">
      <c r="C5" s="37"/>
      <c r="D5" s="37"/>
      <c r="E5" s="37"/>
      <c r="F5" s="38"/>
      <c r="G5" s="39"/>
      <c r="H5" s="38"/>
      <c r="I5" s="40"/>
      <c r="J5" s="41"/>
      <c r="K5" s="41"/>
      <c r="L5" s="41"/>
      <c r="M5" s="41"/>
    </row>
    <row r="6" spans="1:22" s="42" customFormat="1" ht="30" customHeight="1" thickBot="1" x14ac:dyDescent="0.3">
      <c r="C6" s="43"/>
      <c r="D6" s="43"/>
      <c r="E6" s="43"/>
      <c r="F6" s="44"/>
      <c r="G6" s="44"/>
      <c r="H6" s="44"/>
      <c r="I6" s="44"/>
      <c r="J6" s="43"/>
      <c r="K6" s="43"/>
      <c r="L6" s="43"/>
      <c r="M6" s="43"/>
      <c r="N6" s="43"/>
      <c r="O6" s="45"/>
      <c r="P6" s="45"/>
      <c r="Q6" s="45"/>
      <c r="R6" s="45"/>
      <c r="S6" s="46"/>
      <c r="T6" s="46"/>
      <c r="U6" s="47"/>
      <c r="V6" s="47"/>
    </row>
    <row r="7" spans="1:22" s="42" customFormat="1" ht="52.5" customHeight="1" thickBot="1" x14ac:dyDescent="0.3">
      <c r="B7" s="48" t="s">
        <v>109</v>
      </c>
      <c r="C7" s="267" t="s">
        <v>367</v>
      </c>
      <c r="D7" s="268"/>
      <c r="E7" s="268"/>
      <c r="F7" s="269"/>
      <c r="G7" s="43"/>
      <c r="H7" s="43"/>
      <c r="I7" s="43"/>
      <c r="J7" s="43"/>
      <c r="K7" s="43"/>
      <c r="L7" s="43"/>
      <c r="M7" s="43"/>
      <c r="N7" s="43"/>
      <c r="O7" s="45"/>
      <c r="P7" s="45"/>
      <c r="Q7" s="45"/>
      <c r="R7" s="45"/>
      <c r="S7" s="46"/>
      <c r="T7" s="46"/>
      <c r="U7" s="47"/>
      <c r="V7" s="47"/>
    </row>
    <row r="8" spans="1:22" s="42" customFormat="1" ht="39.75" customHeight="1" x14ac:dyDescent="0.25"/>
    <row r="9" spans="1:22" s="42" customFormat="1" x14ac:dyDescent="0.25"/>
    <row r="10" spans="1:22" s="49" customFormat="1" ht="45" customHeight="1" x14ac:dyDescent="0.2">
      <c r="A10" s="270" t="s">
        <v>169</v>
      </c>
      <c r="B10" s="270"/>
      <c r="C10" s="270"/>
      <c r="D10" s="270"/>
      <c r="E10" s="270"/>
      <c r="F10" s="270"/>
      <c r="G10" s="270"/>
      <c r="H10" s="270"/>
      <c r="I10" s="270"/>
      <c r="J10" s="270"/>
      <c r="K10" s="270"/>
      <c r="L10" s="270"/>
      <c r="M10" s="270"/>
      <c r="N10" s="270"/>
      <c r="O10" s="270"/>
      <c r="P10" s="270"/>
      <c r="Q10" s="270"/>
      <c r="R10" s="270"/>
      <c r="S10" s="270"/>
      <c r="T10" s="270"/>
      <c r="U10" s="270"/>
      <c r="V10" s="270"/>
    </row>
    <row r="11" spans="1:22" s="50" customFormat="1" ht="38.25" customHeight="1" x14ac:dyDescent="0.25">
      <c r="A11" s="271" t="s">
        <v>170</v>
      </c>
      <c r="B11" s="271" t="s">
        <v>171</v>
      </c>
      <c r="C11" s="271"/>
      <c r="D11" s="271" t="s">
        <v>172</v>
      </c>
      <c r="E11" s="271" t="s">
        <v>173</v>
      </c>
      <c r="F11" s="271" t="s">
        <v>174</v>
      </c>
      <c r="G11" s="271" t="s">
        <v>175</v>
      </c>
      <c r="H11" s="271" t="s">
        <v>176</v>
      </c>
      <c r="I11" s="271"/>
      <c r="J11" s="271"/>
      <c r="K11" s="271"/>
      <c r="L11" s="271"/>
      <c r="M11" s="271"/>
      <c r="N11" s="271"/>
      <c r="O11" s="271"/>
      <c r="P11" s="271"/>
      <c r="Q11" s="271"/>
      <c r="R11" s="271"/>
      <c r="S11" s="271"/>
      <c r="T11" s="271"/>
      <c r="U11" s="271"/>
      <c r="V11" s="271"/>
    </row>
    <row r="12" spans="1:22" s="50" customFormat="1" ht="76.5" customHeight="1" x14ac:dyDescent="0.25">
      <c r="A12" s="271"/>
      <c r="B12" s="247" t="s">
        <v>177</v>
      </c>
      <c r="C12" s="247" t="s">
        <v>381</v>
      </c>
      <c r="D12" s="271"/>
      <c r="E12" s="271"/>
      <c r="F12" s="271"/>
      <c r="G12" s="271"/>
      <c r="H12" s="51" t="s">
        <v>178</v>
      </c>
      <c r="I12" s="51" t="s">
        <v>179</v>
      </c>
      <c r="J12" s="51" t="s">
        <v>180</v>
      </c>
      <c r="K12" s="51" t="s">
        <v>181</v>
      </c>
      <c r="L12" s="51" t="s">
        <v>182</v>
      </c>
      <c r="M12" s="51" t="s">
        <v>183</v>
      </c>
      <c r="N12" s="51" t="s">
        <v>184</v>
      </c>
      <c r="O12" s="51" t="s">
        <v>185</v>
      </c>
      <c r="P12" s="51" t="s">
        <v>186</v>
      </c>
      <c r="Q12" s="51" t="s">
        <v>187</v>
      </c>
      <c r="R12" s="51" t="s">
        <v>188</v>
      </c>
      <c r="S12" s="51" t="s">
        <v>189</v>
      </c>
      <c r="T12" s="51" t="s">
        <v>190</v>
      </c>
      <c r="U12" s="272" t="s">
        <v>191</v>
      </c>
      <c r="V12" s="272"/>
    </row>
    <row r="13" spans="1:22" s="149" customFormat="1" ht="65.25" customHeight="1" x14ac:dyDescent="0.2">
      <c r="A13" s="280">
        <f>'1_Recaudo Alcanzado'!C9</f>
        <v>1</v>
      </c>
      <c r="B13" s="281" t="s">
        <v>192</v>
      </c>
      <c r="C13" s="282" t="s">
        <v>382</v>
      </c>
      <c r="D13" s="281" t="s">
        <v>194</v>
      </c>
      <c r="E13" s="283" t="str">
        <f>'1_Recaudo Alcanzado'!F9</f>
        <v>Alcanzar el 100% de la meta de recaudo establecida por la Dirección de Inteligencia para la Movilidad para la vigencia.</v>
      </c>
      <c r="F13" s="284" t="str">
        <f>'1_Recaudo Alcanzado'!C15</f>
        <v>RECAUDO ALCANZADO</v>
      </c>
      <c r="G13" s="157" t="str">
        <f>'1_Recaudo Alcanzado'!C22</f>
        <v>Recaudo acumulado de la vigencia</v>
      </c>
      <c r="H13" s="248">
        <f>'1_Recaudo Alcanzado'!C30</f>
        <v>18289840882</v>
      </c>
      <c r="I13" s="248">
        <f>'1_Recaudo Alcanzado'!C31</f>
        <v>17050932775</v>
      </c>
      <c r="J13" s="248">
        <f>'1_Recaudo Alcanzado'!C32</f>
        <v>14735097816</v>
      </c>
      <c r="K13" s="248">
        <f>'1_Recaudo Alcanzado'!C33</f>
        <v>14234384014.93</v>
      </c>
      <c r="L13" s="248">
        <f>'1_Recaudo Alcanzado'!C34</f>
        <v>17174501067</v>
      </c>
      <c r="M13" s="248">
        <f>'1_Recaudo Alcanzado'!C35</f>
        <v>14200040771</v>
      </c>
      <c r="N13" s="248">
        <f>'1_Recaudo Alcanzado'!C36</f>
        <v>21772310806</v>
      </c>
      <c r="O13" s="248">
        <f>'1_Recaudo Alcanzado'!C37</f>
        <v>11805895985</v>
      </c>
      <c r="P13" s="248">
        <f>'1_Recaudo Alcanzado'!C38</f>
        <v>14267167209</v>
      </c>
      <c r="Q13" s="248">
        <f>'1_Recaudo Alcanzado'!C39</f>
        <v>16463753272</v>
      </c>
      <c r="R13" s="248">
        <f>'1_Recaudo Alcanzado'!C40</f>
        <v>10283539234</v>
      </c>
      <c r="S13" s="248">
        <f>'1_Recaudo Alcanzado'!C41</f>
        <v>16321490493</v>
      </c>
      <c r="T13" s="161">
        <f>SUM(H13:S13)</f>
        <v>186598954324.92999</v>
      </c>
      <c r="U13" s="279" t="str">
        <f>'1_Recaudo Alcanzado'!C49</f>
        <v>Para el año 2019 hasta el mes de diciembre del presente, la Direccion de Gestion de Cobro realizo un recaudo de 186.598.954.325 superando su meta fina (157.845.000.000) en un 18,22%.</v>
      </c>
      <c r="V13" s="279"/>
    </row>
    <row r="14" spans="1:22" s="149" customFormat="1" ht="65.25" customHeight="1" x14ac:dyDescent="0.2">
      <c r="A14" s="280"/>
      <c r="B14" s="281"/>
      <c r="C14" s="282"/>
      <c r="D14" s="281"/>
      <c r="E14" s="283"/>
      <c r="F14" s="284"/>
      <c r="G14" s="157" t="str">
        <f>'1_Recaudo Alcanzado'!F22</f>
        <v xml:space="preserve"> Meta de recaudo establecida para la vigencia</v>
      </c>
      <c r="H14" s="452">
        <f>'1_Recaudo Alcanzado'!E30</f>
        <v>157845000000</v>
      </c>
      <c r="I14" s="453"/>
      <c r="J14" s="453"/>
      <c r="K14" s="453"/>
      <c r="L14" s="453"/>
      <c r="M14" s="453"/>
      <c r="N14" s="453"/>
      <c r="O14" s="453"/>
      <c r="P14" s="453"/>
      <c r="Q14" s="453"/>
      <c r="R14" s="453"/>
      <c r="S14" s="454"/>
      <c r="T14" s="162">
        <f>+H14</f>
        <v>157845000000</v>
      </c>
      <c r="U14" s="279"/>
      <c r="V14" s="279"/>
    </row>
    <row r="15" spans="1:22" s="149" customFormat="1" ht="51" customHeight="1" x14ac:dyDescent="0.2">
      <c r="A15" s="280"/>
      <c r="B15" s="281"/>
      <c r="C15" s="282"/>
      <c r="D15" s="281"/>
      <c r="E15" s="283"/>
      <c r="F15" s="284"/>
      <c r="G15" s="157" t="s">
        <v>195</v>
      </c>
      <c r="H15" s="249">
        <f>+H13/H14</f>
        <v>0.11587215864930786</v>
      </c>
      <c r="I15" s="249">
        <f>+I13/H14</f>
        <v>0.10802326823782825</v>
      </c>
      <c r="J15" s="249">
        <f>+J13/H14</f>
        <v>9.3351691950964558E-2</v>
      </c>
      <c r="K15" s="249" t="e">
        <f t="shared" ref="K15:S15" si="0">+K13/J14</f>
        <v>#DIV/0!</v>
      </c>
      <c r="L15" s="249" t="e">
        <f t="shared" si="0"/>
        <v>#DIV/0!</v>
      </c>
      <c r="M15" s="249" t="e">
        <f t="shared" si="0"/>
        <v>#DIV/0!</v>
      </c>
      <c r="N15" s="249" t="e">
        <f t="shared" si="0"/>
        <v>#DIV/0!</v>
      </c>
      <c r="O15" s="249" t="e">
        <f t="shared" si="0"/>
        <v>#DIV/0!</v>
      </c>
      <c r="P15" s="249" t="e">
        <f t="shared" si="0"/>
        <v>#DIV/0!</v>
      </c>
      <c r="Q15" s="249" t="e">
        <f t="shared" si="0"/>
        <v>#DIV/0!</v>
      </c>
      <c r="R15" s="249" t="e">
        <f t="shared" si="0"/>
        <v>#DIV/0!</v>
      </c>
      <c r="S15" s="249" t="e">
        <f t="shared" si="0"/>
        <v>#DIV/0!</v>
      </c>
      <c r="T15" s="250">
        <f>+T13/T14</f>
        <v>1.1821657596054991</v>
      </c>
      <c r="U15" s="279"/>
      <c r="V15" s="279"/>
    </row>
    <row r="16" spans="1:22" s="149" customFormat="1" ht="65.25" customHeight="1" x14ac:dyDescent="0.2">
      <c r="A16" s="280">
        <f>'2_MIPG'!C9</f>
        <v>2</v>
      </c>
      <c r="B16" s="281" t="s">
        <v>192</v>
      </c>
      <c r="C16" s="282" t="s">
        <v>383</v>
      </c>
      <c r="D16" s="281" t="s">
        <v>194</v>
      </c>
      <c r="E16" s="283" t="str">
        <f>'2_MIPG'!F9</f>
        <v>Cumplir el 100% de las actividades propuestas en el Modelo Integrado de Planeación y Gestión - MIPG por la Dirección de Gestión de cobro</v>
      </c>
      <c r="F16" s="284" t="str">
        <f>'2_MIPG'!C15</f>
        <v>MIPG</v>
      </c>
      <c r="G16" s="157" t="str">
        <f>'2_MIPG'!C22</f>
        <v>Porcentaje de actividades ejecutadas</v>
      </c>
      <c r="H16" s="251">
        <f>'2_MIPG'!C30</f>
        <v>0</v>
      </c>
      <c r="I16" s="251">
        <f>'2_MIPG'!C31</f>
        <v>0</v>
      </c>
      <c r="J16" s="251">
        <f>'2_MIPG'!C32</f>
        <v>0</v>
      </c>
      <c r="K16" s="251">
        <f>'2_MIPG'!C33</f>
        <v>0</v>
      </c>
      <c r="L16" s="251">
        <f>'2_MIPG'!C34</f>
        <v>0</v>
      </c>
      <c r="M16" s="251">
        <f>'2_MIPG'!C35</f>
        <v>0</v>
      </c>
      <c r="N16" s="251">
        <f>'2_MIPG'!C36</f>
        <v>0</v>
      </c>
      <c r="O16" s="251">
        <f>'2_MIPG'!C37</f>
        <v>0</v>
      </c>
      <c r="P16" s="251">
        <f>'2_MIPG'!C38</f>
        <v>0</v>
      </c>
      <c r="Q16" s="251">
        <f>'2_MIPG'!C39</f>
        <v>0</v>
      </c>
      <c r="R16" s="251">
        <f>'2_MIPG'!C40</f>
        <v>0</v>
      </c>
      <c r="S16" s="251">
        <f>'2_MIPG'!C41</f>
        <v>1</v>
      </c>
      <c r="T16" s="163">
        <f>SUM(H16:S16)</f>
        <v>1</v>
      </c>
      <c r="U16" s="279" t="str">
        <f>'2_MIPG'!C49</f>
        <v>Como se observa en la grafica la Direcciòn de Gestiòn de cobro cumplio al 100% con las actividades programadas en el plan de adecuacion y sostenibilidad MIPG</v>
      </c>
      <c r="V16" s="279"/>
    </row>
    <row r="17" spans="1:22" s="149" customFormat="1" ht="65.25" customHeight="1" x14ac:dyDescent="0.2">
      <c r="A17" s="280"/>
      <c r="B17" s="281"/>
      <c r="C17" s="282"/>
      <c r="D17" s="281"/>
      <c r="E17" s="283"/>
      <c r="F17" s="284"/>
      <c r="G17" s="157" t="str">
        <f>'2_MIPG'!F22</f>
        <v xml:space="preserve"> Porcentaje total de actividades programadas en la vigencia</v>
      </c>
      <c r="H17" s="251">
        <f>'2_MIPG'!E30</f>
        <v>0</v>
      </c>
      <c r="I17" s="251">
        <f>'2_MIPG'!E31</f>
        <v>0</v>
      </c>
      <c r="J17" s="251">
        <f>'2_MIPG'!E32</f>
        <v>0</v>
      </c>
      <c r="K17" s="251">
        <f>'2_MIPG'!E33</f>
        <v>0</v>
      </c>
      <c r="L17" s="251">
        <f>'2_MIPG'!E34</f>
        <v>0</v>
      </c>
      <c r="M17" s="251">
        <f>'2_MIPG'!E35</f>
        <v>0</v>
      </c>
      <c r="N17" s="251">
        <f>'2_MIPG'!E36</f>
        <v>0</v>
      </c>
      <c r="O17" s="251">
        <f>'2_MIPG'!E37</f>
        <v>0</v>
      </c>
      <c r="P17" s="251">
        <f>'2_MIPG'!E38</f>
        <v>0</v>
      </c>
      <c r="Q17" s="251">
        <f>'2_MIPG'!E39</f>
        <v>0</v>
      </c>
      <c r="R17" s="251">
        <f>'2_MIPG'!E40</f>
        <v>0</v>
      </c>
      <c r="S17" s="251">
        <f>'2_MIPG'!E41</f>
        <v>1</v>
      </c>
      <c r="T17" s="163">
        <f>SUM(H17:S17)</f>
        <v>1</v>
      </c>
      <c r="U17" s="279"/>
      <c r="V17" s="279"/>
    </row>
    <row r="18" spans="1:22" s="149" customFormat="1" ht="44.25" customHeight="1" x14ac:dyDescent="0.2">
      <c r="A18" s="280"/>
      <c r="B18" s="281"/>
      <c r="C18" s="282"/>
      <c r="D18" s="281"/>
      <c r="E18" s="283"/>
      <c r="F18" s="284"/>
      <c r="G18" s="157" t="s">
        <v>195</v>
      </c>
      <c r="H18" s="252" t="e">
        <f>+H16/H17</f>
        <v>#DIV/0!</v>
      </c>
      <c r="I18" s="252" t="e">
        <f t="shared" ref="I18:T18" si="1">+I16/I17</f>
        <v>#DIV/0!</v>
      </c>
      <c r="J18" s="252" t="e">
        <f t="shared" si="1"/>
        <v>#DIV/0!</v>
      </c>
      <c r="K18" s="252" t="e">
        <f t="shared" si="1"/>
        <v>#DIV/0!</v>
      </c>
      <c r="L18" s="252" t="e">
        <f t="shared" si="1"/>
        <v>#DIV/0!</v>
      </c>
      <c r="M18" s="252" t="e">
        <f t="shared" si="1"/>
        <v>#DIV/0!</v>
      </c>
      <c r="N18" s="252" t="e">
        <f t="shared" si="1"/>
        <v>#DIV/0!</v>
      </c>
      <c r="O18" s="252" t="e">
        <f t="shared" si="1"/>
        <v>#DIV/0!</v>
      </c>
      <c r="P18" s="252" t="e">
        <f t="shared" si="1"/>
        <v>#DIV/0!</v>
      </c>
      <c r="Q18" s="252" t="e">
        <f t="shared" si="1"/>
        <v>#DIV/0!</v>
      </c>
      <c r="R18" s="252" t="e">
        <f t="shared" si="1"/>
        <v>#DIV/0!</v>
      </c>
      <c r="S18" s="252">
        <f t="shared" si="1"/>
        <v>1</v>
      </c>
      <c r="T18" s="253">
        <f t="shared" si="1"/>
        <v>1</v>
      </c>
      <c r="U18" s="279"/>
      <c r="V18" s="279"/>
    </row>
    <row r="19" spans="1:22" s="149" customFormat="1" ht="65.25" customHeight="1" x14ac:dyDescent="0.2">
      <c r="A19" s="280">
        <f>'3_PAAC'!C9</f>
        <v>3</v>
      </c>
      <c r="B19" s="281" t="s">
        <v>326</v>
      </c>
      <c r="C19" s="282" t="s">
        <v>382</v>
      </c>
      <c r="D19" s="281" t="s">
        <v>194</v>
      </c>
      <c r="E19" s="283" t="str">
        <f>'3_PAAC'!F9</f>
        <v xml:space="preserve">Realizar el 100% de las actividades programadas en el Plan Anticorrupción y de Atención al Ciudadano - PAAC de la Dirección de Gestión de cobro durante la vigencia. </v>
      </c>
      <c r="F19" s="284" t="str">
        <f>'3_PAAC'!C15</f>
        <v xml:space="preserve"> P.A.A.C</v>
      </c>
      <c r="G19" s="157" t="str">
        <f>'3_PAAC'!C22</f>
        <v xml:space="preserve">Total actividades ejecutadas </v>
      </c>
      <c r="H19" s="248">
        <f>'3_PAAC'!C30</f>
        <v>0</v>
      </c>
      <c r="I19" s="248">
        <f>'3_PAAC'!C31</f>
        <v>1</v>
      </c>
      <c r="J19" s="248">
        <f>'3_PAAC'!C32</f>
        <v>0</v>
      </c>
      <c r="K19" s="248">
        <f>'3_PAAC'!C33</f>
        <v>0</v>
      </c>
      <c r="L19" s="248">
        <f>'3_PAAC'!C34</f>
        <v>0</v>
      </c>
      <c r="M19" s="248">
        <f>'3_PAAC'!C35</f>
        <v>1</v>
      </c>
      <c r="N19" s="248">
        <f>'3_PAAC'!C36</f>
        <v>1</v>
      </c>
      <c r="O19" s="248">
        <f>'3_PAAC'!C37</f>
        <v>0</v>
      </c>
      <c r="P19" s="248">
        <f>'3_PAAC'!C38</f>
        <v>0</v>
      </c>
      <c r="Q19" s="248">
        <f>'3_PAAC'!C39</f>
        <v>0</v>
      </c>
      <c r="R19" s="248">
        <f>'3_PAAC'!C40</f>
        <v>0</v>
      </c>
      <c r="S19" s="248">
        <f>'3_PAAC'!C41</f>
        <v>3</v>
      </c>
      <c r="T19" s="161">
        <f>SUM(H19:S19)</f>
        <v>6</v>
      </c>
      <c r="U19" s="279" t="str">
        <f>'3_PAAC'!C49</f>
        <v xml:space="preserve">Al finalizar la vigencia se puede analizar que la Dirección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v>
      </c>
      <c r="V19" s="279"/>
    </row>
    <row r="20" spans="1:22" s="149" customFormat="1" ht="65.25" customHeight="1" x14ac:dyDescent="0.2">
      <c r="A20" s="280"/>
      <c r="B20" s="281"/>
      <c r="C20" s="282"/>
      <c r="D20" s="281"/>
      <c r="E20" s="283"/>
      <c r="F20" s="284"/>
      <c r="G20" s="157" t="str">
        <f>'3_PAAC'!F22</f>
        <v>Total actividades programadas</v>
      </c>
      <c r="H20" s="248">
        <f>'3_PAAC'!E30</f>
        <v>0</v>
      </c>
      <c r="I20" s="248">
        <f>'3_PAAC'!E31</f>
        <v>1</v>
      </c>
      <c r="J20" s="248">
        <f>'3_PAAC'!E32</f>
        <v>0</v>
      </c>
      <c r="K20" s="248">
        <f>'3_PAAC'!E33</f>
        <v>0</v>
      </c>
      <c r="L20" s="248">
        <f>'3_PAAC'!E34</f>
        <v>0</v>
      </c>
      <c r="M20" s="248">
        <f>'3_PAAC'!E35</f>
        <v>1</v>
      </c>
      <c r="N20" s="248">
        <f>'3_PAAC'!E36</f>
        <v>1</v>
      </c>
      <c r="O20" s="248">
        <f>'3_PAAC'!E37</f>
        <v>0</v>
      </c>
      <c r="P20" s="248">
        <f>'3_PAAC'!E38</f>
        <v>0</v>
      </c>
      <c r="Q20" s="248">
        <f>'3_PAAC'!E39</f>
        <v>1</v>
      </c>
      <c r="R20" s="248">
        <f>'3_PAAC'!E40</f>
        <v>0</v>
      </c>
      <c r="S20" s="248">
        <f>'3_PAAC'!E41</f>
        <v>2</v>
      </c>
      <c r="T20" s="164">
        <f>SUM(H20:S20)</f>
        <v>6</v>
      </c>
      <c r="U20" s="279"/>
      <c r="V20" s="279"/>
    </row>
    <row r="21" spans="1:22" s="149" customFormat="1" ht="62.25" customHeight="1" x14ac:dyDescent="0.2">
      <c r="A21" s="280"/>
      <c r="B21" s="281"/>
      <c r="C21" s="282"/>
      <c r="D21" s="281"/>
      <c r="E21" s="283"/>
      <c r="F21" s="284"/>
      <c r="G21" s="157" t="s">
        <v>195</v>
      </c>
      <c r="H21" s="254" t="e">
        <f>+H19/H20</f>
        <v>#DIV/0!</v>
      </c>
      <c r="I21" s="254">
        <f t="shared" ref="I21:T21" si="2">+I19/I20</f>
        <v>1</v>
      </c>
      <c r="J21" s="254" t="e">
        <f t="shared" si="2"/>
        <v>#DIV/0!</v>
      </c>
      <c r="K21" s="254" t="e">
        <f t="shared" si="2"/>
        <v>#DIV/0!</v>
      </c>
      <c r="L21" s="254" t="e">
        <f t="shared" si="2"/>
        <v>#DIV/0!</v>
      </c>
      <c r="M21" s="254">
        <f t="shared" si="2"/>
        <v>1</v>
      </c>
      <c r="N21" s="254">
        <f t="shared" si="2"/>
        <v>1</v>
      </c>
      <c r="O21" s="254" t="e">
        <f t="shared" si="2"/>
        <v>#DIV/0!</v>
      </c>
      <c r="P21" s="254" t="e">
        <f t="shared" si="2"/>
        <v>#DIV/0!</v>
      </c>
      <c r="Q21" s="254">
        <f t="shared" si="2"/>
        <v>0</v>
      </c>
      <c r="R21" s="254" t="e">
        <f t="shared" si="2"/>
        <v>#DIV/0!</v>
      </c>
      <c r="S21" s="254">
        <f t="shared" si="2"/>
        <v>1.5</v>
      </c>
      <c r="T21" s="255">
        <f t="shared" si="2"/>
        <v>1</v>
      </c>
      <c r="U21" s="279"/>
      <c r="V21" s="279"/>
    </row>
  </sheetData>
  <sheetProtection algorithmName="SHA-512" hashValue="2HXLEvONJhyxFdf5B6NWXyDdpKJGwtzAkbipsqgkCLVA1ZnnALiF6DjVE256jqhHNjCRZypsItFtEM7F47sKPQ==" saltValue="Zt6FLBo4KgRs7NsXWy6tTw==" spinCount="100000" sheet="1" objects="1" scenarios="1" formatCells="0" formatColumns="0" formatRows="0"/>
  <mergeCells count="38">
    <mergeCell ref="F19:F21"/>
    <mergeCell ref="U19:V21"/>
    <mergeCell ref="A19:A21"/>
    <mergeCell ref="B19:B21"/>
    <mergeCell ref="C19:C21"/>
    <mergeCell ref="D19:D21"/>
    <mergeCell ref="E19:E21"/>
    <mergeCell ref="U16:V18"/>
    <mergeCell ref="A13:A15"/>
    <mergeCell ref="B13:B15"/>
    <mergeCell ref="C13:C15"/>
    <mergeCell ref="D13:D15"/>
    <mergeCell ref="E13:E15"/>
    <mergeCell ref="H14:S14"/>
    <mergeCell ref="F13:F15"/>
    <mergeCell ref="U13:V15"/>
    <mergeCell ref="A16:A18"/>
    <mergeCell ref="B16:B18"/>
    <mergeCell ref="C16:C18"/>
    <mergeCell ref="D16:D18"/>
    <mergeCell ref="E16:E18"/>
    <mergeCell ref="F16:F18"/>
    <mergeCell ref="A1:B4"/>
    <mergeCell ref="C1:T1"/>
    <mergeCell ref="C2:T2"/>
    <mergeCell ref="C3:T3"/>
    <mergeCell ref="C4:H4"/>
    <mergeCell ref="I4:T4"/>
    <mergeCell ref="C7:F7"/>
    <mergeCell ref="A10:V10"/>
    <mergeCell ref="A11:A12"/>
    <mergeCell ref="B11:C11"/>
    <mergeCell ref="D11:D12"/>
    <mergeCell ref="E11:E12"/>
    <mergeCell ref="F11:F12"/>
    <mergeCell ref="G11:G12"/>
    <mergeCell ref="H11:V11"/>
    <mergeCell ref="U12:V12"/>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6"/>
  <sheetViews>
    <sheetView topLeftCell="A4" workbookViewId="0">
      <selection activeCell="A12" sqref="A12"/>
    </sheetView>
  </sheetViews>
  <sheetFormatPr baseColWidth="10" defaultRowHeight="11.25" x14ac:dyDescent="0.2"/>
  <cols>
    <col min="1" max="1" width="1.85546875" style="54" customWidth="1"/>
    <col min="2" max="2" width="8.5703125" style="54" customWidth="1"/>
    <col min="3" max="3" width="14.7109375" style="54" customWidth="1"/>
    <col min="4" max="4" width="14.5703125" style="54" customWidth="1"/>
    <col min="5" max="5" width="14.7109375" style="54" customWidth="1"/>
    <col min="6" max="6" width="14.28515625" style="54" customWidth="1"/>
    <col min="7" max="11" width="8.28515625" style="54" customWidth="1"/>
    <col min="12" max="12" width="16.140625" style="54" customWidth="1"/>
    <col min="13" max="256" width="11.42578125" style="54"/>
    <col min="257" max="257" width="1.85546875" style="54" customWidth="1"/>
    <col min="258" max="258" width="8.5703125" style="54" customWidth="1"/>
    <col min="259" max="259" width="11.28515625" style="54" customWidth="1"/>
    <col min="260" max="260" width="14.5703125" style="54" customWidth="1"/>
    <col min="261" max="261" width="14.7109375" style="54" customWidth="1"/>
    <col min="262" max="262" width="23.5703125" style="54" customWidth="1"/>
    <col min="263" max="267" width="8.28515625" style="54" customWidth="1"/>
    <col min="268" max="268" width="16.140625" style="54" customWidth="1"/>
    <col min="269" max="512" width="11.42578125" style="54"/>
    <col min="513" max="513" width="1.85546875" style="54" customWidth="1"/>
    <col min="514" max="514" width="8.5703125" style="54" customWidth="1"/>
    <col min="515" max="515" width="11.28515625" style="54" customWidth="1"/>
    <col min="516" max="516" width="14.5703125" style="54" customWidth="1"/>
    <col min="517" max="517" width="14.7109375" style="54" customWidth="1"/>
    <col min="518" max="518" width="23.5703125" style="54" customWidth="1"/>
    <col min="519" max="523" width="8.28515625" style="54" customWidth="1"/>
    <col min="524" max="524" width="16.140625" style="54" customWidth="1"/>
    <col min="525" max="768" width="11.42578125" style="54"/>
    <col min="769" max="769" width="1.85546875" style="54" customWidth="1"/>
    <col min="770" max="770" width="8.5703125" style="54" customWidth="1"/>
    <col min="771" max="771" width="11.28515625" style="54" customWidth="1"/>
    <col min="772" max="772" width="14.5703125" style="54" customWidth="1"/>
    <col min="773" max="773" width="14.7109375" style="54" customWidth="1"/>
    <col min="774" max="774" width="23.5703125" style="54" customWidth="1"/>
    <col min="775" max="779" width="8.28515625" style="54" customWidth="1"/>
    <col min="780" max="780" width="16.140625" style="54" customWidth="1"/>
    <col min="781" max="1024" width="11.42578125" style="54"/>
    <col min="1025" max="1025" width="1.85546875" style="54" customWidth="1"/>
    <col min="1026" max="1026" width="8.5703125" style="54" customWidth="1"/>
    <col min="1027" max="1027" width="11.28515625" style="54" customWidth="1"/>
    <col min="1028" max="1028" width="14.5703125" style="54" customWidth="1"/>
    <col min="1029" max="1029" width="14.7109375" style="54" customWidth="1"/>
    <col min="1030" max="1030" width="23.5703125" style="54" customWidth="1"/>
    <col min="1031" max="1035" width="8.28515625" style="54" customWidth="1"/>
    <col min="1036" max="1036" width="16.140625" style="54" customWidth="1"/>
    <col min="1037" max="1280" width="11.42578125" style="54"/>
    <col min="1281" max="1281" width="1.85546875" style="54" customWidth="1"/>
    <col min="1282" max="1282" width="8.5703125" style="54" customWidth="1"/>
    <col min="1283" max="1283" width="11.28515625" style="54" customWidth="1"/>
    <col min="1284" max="1284" width="14.5703125" style="54" customWidth="1"/>
    <col min="1285" max="1285" width="14.7109375" style="54" customWidth="1"/>
    <col min="1286" max="1286" width="23.5703125" style="54" customWidth="1"/>
    <col min="1287" max="1291" width="8.28515625" style="54" customWidth="1"/>
    <col min="1292" max="1292" width="16.140625" style="54" customWidth="1"/>
    <col min="1293" max="1536" width="11.42578125" style="54"/>
    <col min="1537" max="1537" width="1.85546875" style="54" customWidth="1"/>
    <col min="1538" max="1538" width="8.5703125" style="54" customWidth="1"/>
    <col min="1539" max="1539" width="11.28515625" style="54" customWidth="1"/>
    <col min="1540" max="1540" width="14.5703125" style="54" customWidth="1"/>
    <col min="1541" max="1541" width="14.7109375" style="54" customWidth="1"/>
    <col min="1542" max="1542" width="23.5703125" style="54" customWidth="1"/>
    <col min="1543" max="1547" width="8.28515625" style="54" customWidth="1"/>
    <col min="1548" max="1548" width="16.140625" style="54" customWidth="1"/>
    <col min="1549" max="1792" width="11.42578125" style="54"/>
    <col min="1793" max="1793" width="1.85546875" style="54" customWidth="1"/>
    <col min="1794" max="1794" width="8.5703125" style="54" customWidth="1"/>
    <col min="1795" max="1795" width="11.28515625" style="54" customWidth="1"/>
    <col min="1796" max="1796" width="14.5703125" style="54" customWidth="1"/>
    <col min="1797" max="1797" width="14.7109375" style="54" customWidth="1"/>
    <col min="1798" max="1798" width="23.5703125" style="54" customWidth="1"/>
    <col min="1799" max="1803" width="8.28515625" style="54" customWidth="1"/>
    <col min="1804" max="1804" width="16.140625" style="54" customWidth="1"/>
    <col min="1805" max="2048" width="11.42578125" style="54"/>
    <col min="2049" max="2049" width="1.85546875" style="54" customWidth="1"/>
    <col min="2050" max="2050" width="8.5703125" style="54" customWidth="1"/>
    <col min="2051" max="2051" width="11.28515625" style="54" customWidth="1"/>
    <col min="2052" max="2052" width="14.5703125" style="54" customWidth="1"/>
    <col min="2053" max="2053" width="14.7109375" style="54" customWidth="1"/>
    <col min="2054" max="2054" width="23.5703125" style="54" customWidth="1"/>
    <col min="2055" max="2059" width="8.28515625" style="54" customWidth="1"/>
    <col min="2060" max="2060" width="16.140625" style="54" customWidth="1"/>
    <col min="2061" max="2304" width="11.42578125" style="54"/>
    <col min="2305" max="2305" width="1.85546875" style="54" customWidth="1"/>
    <col min="2306" max="2306" width="8.5703125" style="54" customWidth="1"/>
    <col min="2307" max="2307" width="11.28515625" style="54" customWidth="1"/>
    <col min="2308" max="2308" width="14.5703125" style="54" customWidth="1"/>
    <col min="2309" max="2309" width="14.7109375" style="54" customWidth="1"/>
    <col min="2310" max="2310" width="23.5703125" style="54" customWidth="1"/>
    <col min="2311" max="2315" width="8.28515625" style="54" customWidth="1"/>
    <col min="2316" max="2316" width="16.140625" style="54" customWidth="1"/>
    <col min="2317" max="2560" width="11.42578125" style="54"/>
    <col min="2561" max="2561" width="1.85546875" style="54" customWidth="1"/>
    <col min="2562" max="2562" width="8.5703125" style="54" customWidth="1"/>
    <col min="2563" max="2563" width="11.28515625" style="54" customWidth="1"/>
    <col min="2564" max="2564" width="14.5703125" style="54" customWidth="1"/>
    <col min="2565" max="2565" width="14.7109375" style="54" customWidth="1"/>
    <col min="2566" max="2566" width="23.5703125" style="54" customWidth="1"/>
    <col min="2567" max="2571" width="8.28515625" style="54" customWidth="1"/>
    <col min="2572" max="2572" width="16.140625" style="54" customWidth="1"/>
    <col min="2573" max="2816" width="11.42578125" style="54"/>
    <col min="2817" max="2817" width="1.85546875" style="54" customWidth="1"/>
    <col min="2818" max="2818" width="8.5703125" style="54" customWidth="1"/>
    <col min="2819" max="2819" width="11.28515625" style="54" customWidth="1"/>
    <col min="2820" max="2820" width="14.5703125" style="54" customWidth="1"/>
    <col min="2821" max="2821" width="14.7109375" style="54" customWidth="1"/>
    <col min="2822" max="2822" width="23.5703125" style="54" customWidth="1"/>
    <col min="2823" max="2827" width="8.28515625" style="54" customWidth="1"/>
    <col min="2828" max="2828" width="16.140625" style="54" customWidth="1"/>
    <col min="2829" max="3072" width="11.42578125" style="54"/>
    <col min="3073" max="3073" width="1.85546875" style="54" customWidth="1"/>
    <col min="3074" max="3074" width="8.5703125" style="54" customWidth="1"/>
    <col min="3075" max="3075" width="11.28515625" style="54" customWidth="1"/>
    <col min="3076" max="3076" width="14.5703125" style="54" customWidth="1"/>
    <col min="3077" max="3077" width="14.7109375" style="54" customWidth="1"/>
    <col min="3078" max="3078" width="23.5703125" style="54" customWidth="1"/>
    <col min="3079" max="3083" width="8.28515625" style="54" customWidth="1"/>
    <col min="3084" max="3084" width="16.140625" style="54" customWidth="1"/>
    <col min="3085" max="3328" width="11.42578125" style="54"/>
    <col min="3329" max="3329" width="1.85546875" style="54" customWidth="1"/>
    <col min="3330" max="3330" width="8.5703125" style="54" customWidth="1"/>
    <col min="3331" max="3331" width="11.28515625" style="54" customWidth="1"/>
    <col min="3332" max="3332" width="14.5703125" style="54" customWidth="1"/>
    <col min="3333" max="3333" width="14.7109375" style="54" customWidth="1"/>
    <col min="3334" max="3334" width="23.5703125" style="54" customWidth="1"/>
    <col min="3335" max="3339" width="8.28515625" style="54" customWidth="1"/>
    <col min="3340" max="3340" width="16.140625" style="54" customWidth="1"/>
    <col min="3341" max="3584" width="11.42578125" style="54"/>
    <col min="3585" max="3585" width="1.85546875" style="54" customWidth="1"/>
    <col min="3586" max="3586" width="8.5703125" style="54" customWidth="1"/>
    <col min="3587" max="3587" width="11.28515625" style="54" customWidth="1"/>
    <col min="3588" max="3588" width="14.5703125" style="54" customWidth="1"/>
    <col min="3589" max="3589" width="14.7109375" style="54" customWidth="1"/>
    <col min="3590" max="3590" width="23.5703125" style="54" customWidth="1"/>
    <col min="3591" max="3595" width="8.28515625" style="54" customWidth="1"/>
    <col min="3596" max="3596" width="16.140625" style="54" customWidth="1"/>
    <col min="3597" max="3840" width="11.42578125" style="54"/>
    <col min="3841" max="3841" width="1.85546875" style="54" customWidth="1"/>
    <col min="3842" max="3842" width="8.5703125" style="54" customWidth="1"/>
    <col min="3843" max="3843" width="11.28515625" style="54" customWidth="1"/>
    <col min="3844" max="3844" width="14.5703125" style="54" customWidth="1"/>
    <col min="3845" max="3845" width="14.7109375" style="54" customWidth="1"/>
    <col min="3846" max="3846" width="23.5703125" style="54" customWidth="1"/>
    <col min="3847" max="3851" width="8.28515625" style="54" customWidth="1"/>
    <col min="3852" max="3852" width="16.140625" style="54" customWidth="1"/>
    <col min="3853" max="4096" width="11.42578125" style="54"/>
    <col min="4097" max="4097" width="1.85546875" style="54" customWidth="1"/>
    <col min="4098" max="4098" width="8.5703125" style="54" customWidth="1"/>
    <col min="4099" max="4099" width="11.28515625" style="54" customWidth="1"/>
    <col min="4100" max="4100" width="14.5703125" style="54" customWidth="1"/>
    <col min="4101" max="4101" width="14.7109375" style="54" customWidth="1"/>
    <col min="4102" max="4102" width="23.5703125" style="54" customWidth="1"/>
    <col min="4103" max="4107" width="8.28515625" style="54" customWidth="1"/>
    <col min="4108" max="4108" width="16.140625" style="54" customWidth="1"/>
    <col min="4109" max="4352" width="11.42578125" style="54"/>
    <col min="4353" max="4353" width="1.85546875" style="54" customWidth="1"/>
    <col min="4354" max="4354" width="8.5703125" style="54" customWidth="1"/>
    <col min="4355" max="4355" width="11.28515625" style="54" customWidth="1"/>
    <col min="4356" max="4356" width="14.5703125" style="54" customWidth="1"/>
    <col min="4357" max="4357" width="14.7109375" style="54" customWidth="1"/>
    <col min="4358" max="4358" width="23.5703125" style="54" customWidth="1"/>
    <col min="4359" max="4363" width="8.28515625" style="54" customWidth="1"/>
    <col min="4364" max="4364" width="16.140625" style="54" customWidth="1"/>
    <col min="4365" max="4608" width="11.42578125" style="54"/>
    <col min="4609" max="4609" width="1.85546875" style="54" customWidth="1"/>
    <col min="4610" max="4610" width="8.5703125" style="54" customWidth="1"/>
    <col min="4611" max="4611" width="11.28515625" style="54" customWidth="1"/>
    <col min="4612" max="4612" width="14.5703125" style="54" customWidth="1"/>
    <col min="4613" max="4613" width="14.7109375" style="54" customWidth="1"/>
    <col min="4614" max="4614" width="23.5703125" style="54" customWidth="1"/>
    <col min="4615" max="4619" width="8.28515625" style="54" customWidth="1"/>
    <col min="4620" max="4620" width="16.140625" style="54" customWidth="1"/>
    <col min="4621" max="4864" width="11.42578125" style="54"/>
    <col min="4865" max="4865" width="1.85546875" style="54" customWidth="1"/>
    <col min="4866" max="4866" width="8.5703125" style="54" customWidth="1"/>
    <col min="4867" max="4867" width="11.28515625" style="54" customWidth="1"/>
    <col min="4868" max="4868" width="14.5703125" style="54" customWidth="1"/>
    <col min="4869" max="4869" width="14.7109375" style="54" customWidth="1"/>
    <col min="4870" max="4870" width="23.5703125" style="54" customWidth="1"/>
    <col min="4871" max="4875" width="8.28515625" style="54" customWidth="1"/>
    <col min="4876" max="4876" width="16.140625" style="54" customWidth="1"/>
    <col min="4877" max="5120" width="11.42578125" style="54"/>
    <col min="5121" max="5121" width="1.85546875" style="54" customWidth="1"/>
    <col min="5122" max="5122" width="8.5703125" style="54" customWidth="1"/>
    <col min="5123" max="5123" width="11.28515625" style="54" customWidth="1"/>
    <col min="5124" max="5124" width="14.5703125" style="54" customWidth="1"/>
    <col min="5125" max="5125" width="14.7109375" style="54" customWidth="1"/>
    <col min="5126" max="5126" width="23.5703125" style="54" customWidth="1"/>
    <col min="5127" max="5131" width="8.28515625" style="54" customWidth="1"/>
    <col min="5132" max="5132" width="16.140625" style="54" customWidth="1"/>
    <col min="5133" max="5376" width="11.42578125" style="54"/>
    <col min="5377" max="5377" width="1.85546875" style="54" customWidth="1"/>
    <col min="5378" max="5378" width="8.5703125" style="54" customWidth="1"/>
    <col min="5379" max="5379" width="11.28515625" style="54" customWidth="1"/>
    <col min="5380" max="5380" width="14.5703125" style="54" customWidth="1"/>
    <col min="5381" max="5381" width="14.7109375" style="54" customWidth="1"/>
    <col min="5382" max="5382" width="23.5703125" style="54" customWidth="1"/>
    <col min="5383" max="5387" width="8.28515625" style="54" customWidth="1"/>
    <col min="5388" max="5388" width="16.140625" style="54" customWidth="1"/>
    <col min="5389" max="5632" width="11.42578125" style="54"/>
    <col min="5633" max="5633" width="1.85546875" style="54" customWidth="1"/>
    <col min="5634" max="5634" width="8.5703125" style="54" customWidth="1"/>
    <col min="5635" max="5635" width="11.28515625" style="54" customWidth="1"/>
    <col min="5636" max="5636" width="14.5703125" style="54" customWidth="1"/>
    <col min="5637" max="5637" width="14.7109375" style="54" customWidth="1"/>
    <col min="5638" max="5638" width="23.5703125" style="54" customWidth="1"/>
    <col min="5639" max="5643" width="8.28515625" style="54" customWidth="1"/>
    <col min="5644" max="5644" width="16.140625" style="54" customWidth="1"/>
    <col min="5645" max="5888" width="11.42578125" style="54"/>
    <col min="5889" max="5889" width="1.85546875" style="54" customWidth="1"/>
    <col min="5890" max="5890" width="8.5703125" style="54" customWidth="1"/>
    <col min="5891" max="5891" width="11.28515625" style="54" customWidth="1"/>
    <col min="5892" max="5892" width="14.5703125" style="54" customWidth="1"/>
    <col min="5893" max="5893" width="14.7109375" style="54" customWidth="1"/>
    <col min="5894" max="5894" width="23.5703125" style="54" customWidth="1"/>
    <col min="5895" max="5899" width="8.28515625" style="54" customWidth="1"/>
    <col min="5900" max="5900" width="16.140625" style="54" customWidth="1"/>
    <col min="5901" max="6144" width="11.42578125" style="54"/>
    <col min="6145" max="6145" width="1.85546875" style="54" customWidth="1"/>
    <col min="6146" max="6146" width="8.5703125" style="54" customWidth="1"/>
    <col min="6147" max="6147" width="11.28515625" style="54" customWidth="1"/>
    <col min="6148" max="6148" width="14.5703125" style="54" customWidth="1"/>
    <col min="6149" max="6149" width="14.7109375" style="54" customWidth="1"/>
    <col min="6150" max="6150" width="23.5703125" style="54" customWidth="1"/>
    <col min="6151" max="6155" width="8.28515625" style="54" customWidth="1"/>
    <col min="6156" max="6156" width="16.140625" style="54" customWidth="1"/>
    <col min="6157" max="6400" width="11.42578125" style="54"/>
    <col min="6401" max="6401" width="1.85546875" style="54" customWidth="1"/>
    <col min="6402" max="6402" width="8.5703125" style="54" customWidth="1"/>
    <col min="6403" max="6403" width="11.28515625" style="54" customWidth="1"/>
    <col min="6404" max="6404" width="14.5703125" style="54" customWidth="1"/>
    <col min="6405" max="6405" width="14.7109375" style="54" customWidth="1"/>
    <col min="6406" max="6406" width="23.5703125" style="54" customWidth="1"/>
    <col min="6407" max="6411" width="8.28515625" style="54" customWidth="1"/>
    <col min="6412" max="6412" width="16.140625" style="54" customWidth="1"/>
    <col min="6413" max="6656" width="11.42578125" style="54"/>
    <col min="6657" max="6657" width="1.85546875" style="54" customWidth="1"/>
    <col min="6658" max="6658" width="8.5703125" style="54" customWidth="1"/>
    <col min="6659" max="6659" width="11.28515625" style="54" customWidth="1"/>
    <col min="6660" max="6660" width="14.5703125" style="54" customWidth="1"/>
    <col min="6661" max="6661" width="14.7109375" style="54" customWidth="1"/>
    <col min="6662" max="6662" width="23.5703125" style="54" customWidth="1"/>
    <col min="6663" max="6667" width="8.28515625" style="54" customWidth="1"/>
    <col min="6668" max="6668" width="16.140625" style="54" customWidth="1"/>
    <col min="6669" max="6912" width="11.42578125" style="54"/>
    <col min="6913" max="6913" width="1.85546875" style="54" customWidth="1"/>
    <col min="6914" max="6914" width="8.5703125" style="54" customWidth="1"/>
    <col min="6915" max="6915" width="11.28515625" style="54" customWidth="1"/>
    <col min="6916" max="6916" width="14.5703125" style="54" customWidth="1"/>
    <col min="6917" max="6917" width="14.7109375" style="54" customWidth="1"/>
    <col min="6918" max="6918" width="23.5703125" style="54" customWidth="1"/>
    <col min="6919" max="6923" width="8.28515625" style="54" customWidth="1"/>
    <col min="6924" max="6924" width="16.140625" style="54" customWidth="1"/>
    <col min="6925" max="7168" width="11.42578125" style="54"/>
    <col min="7169" max="7169" width="1.85546875" style="54" customWidth="1"/>
    <col min="7170" max="7170" width="8.5703125" style="54" customWidth="1"/>
    <col min="7171" max="7171" width="11.28515625" style="54" customWidth="1"/>
    <col min="7172" max="7172" width="14.5703125" style="54" customWidth="1"/>
    <col min="7173" max="7173" width="14.7109375" style="54" customWidth="1"/>
    <col min="7174" max="7174" width="23.5703125" style="54" customWidth="1"/>
    <col min="7175" max="7179" width="8.28515625" style="54" customWidth="1"/>
    <col min="7180" max="7180" width="16.140625" style="54" customWidth="1"/>
    <col min="7181" max="7424" width="11.42578125" style="54"/>
    <col min="7425" max="7425" width="1.85546875" style="54" customWidth="1"/>
    <col min="7426" max="7426" width="8.5703125" style="54" customWidth="1"/>
    <col min="7427" max="7427" width="11.28515625" style="54" customWidth="1"/>
    <col min="7428" max="7428" width="14.5703125" style="54" customWidth="1"/>
    <col min="7429" max="7429" width="14.7109375" style="54" customWidth="1"/>
    <col min="7430" max="7430" width="23.5703125" style="54" customWidth="1"/>
    <col min="7431" max="7435" width="8.28515625" style="54" customWidth="1"/>
    <col min="7436" max="7436" width="16.140625" style="54" customWidth="1"/>
    <col min="7437" max="7680" width="11.42578125" style="54"/>
    <col min="7681" max="7681" width="1.85546875" style="54" customWidth="1"/>
    <col min="7682" max="7682" width="8.5703125" style="54" customWidth="1"/>
    <col min="7683" max="7683" width="11.28515625" style="54" customWidth="1"/>
    <col min="7684" max="7684" width="14.5703125" style="54" customWidth="1"/>
    <col min="7685" max="7685" width="14.7109375" style="54" customWidth="1"/>
    <col min="7686" max="7686" width="23.5703125" style="54" customWidth="1"/>
    <col min="7687" max="7691" width="8.28515625" style="54" customWidth="1"/>
    <col min="7692" max="7692" width="16.140625" style="54" customWidth="1"/>
    <col min="7693" max="7936" width="11.42578125" style="54"/>
    <col min="7937" max="7937" width="1.85546875" style="54" customWidth="1"/>
    <col min="7938" max="7938" width="8.5703125" style="54" customWidth="1"/>
    <col min="7939" max="7939" width="11.28515625" style="54" customWidth="1"/>
    <col min="7940" max="7940" width="14.5703125" style="54" customWidth="1"/>
    <col min="7941" max="7941" width="14.7109375" style="54" customWidth="1"/>
    <col min="7942" max="7942" width="23.5703125" style="54" customWidth="1"/>
    <col min="7943" max="7947" width="8.28515625" style="54" customWidth="1"/>
    <col min="7948" max="7948" width="16.140625" style="54" customWidth="1"/>
    <col min="7949" max="8192" width="11.42578125" style="54"/>
    <col min="8193" max="8193" width="1.85546875" style="54" customWidth="1"/>
    <col min="8194" max="8194" width="8.5703125" style="54" customWidth="1"/>
    <col min="8195" max="8195" width="11.28515625" style="54" customWidth="1"/>
    <col min="8196" max="8196" width="14.5703125" style="54" customWidth="1"/>
    <col min="8197" max="8197" width="14.7109375" style="54" customWidth="1"/>
    <col min="8198" max="8198" width="23.5703125" style="54" customWidth="1"/>
    <col min="8199" max="8203" width="8.28515625" style="54" customWidth="1"/>
    <col min="8204" max="8204" width="16.140625" style="54" customWidth="1"/>
    <col min="8205" max="8448" width="11.42578125" style="54"/>
    <col min="8449" max="8449" width="1.85546875" style="54" customWidth="1"/>
    <col min="8450" max="8450" width="8.5703125" style="54" customWidth="1"/>
    <col min="8451" max="8451" width="11.28515625" style="54" customWidth="1"/>
    <col min="8452" max="8452" width="14.5703125" style="54" customWidth="1"/>
    <col min="8453" max="8453" width="14.7109375" style="54" customWidth="1"/>
    <col min="8454" max="8454" width="23.5703125" style="54" customWidth="1"/>
    <col min="8455" max="8459" width="8.28515625" style="54" customWidth="1"/>
    <col min="8460" max="8460" width="16.140625" style="54" customWidth="1"/>
    <col min="8461" max="8704" width="11.42578125" style="54"/>
    <col min="8705" max="8705" width="1.85546875" style="54" customWidth="1"/>
    <col min="8706" max="8706" width="8.5703125" style="54" customWidth="1"/>
    <col min="8707" max="8707" width="11.28515625" style="54" customWidth="1"/>
    <col min="8708" max="8708" width="14.5703125" style="54" customWidth="1"/>
    <col min="8709" max="8709" width="14.7109375" style="54" customWidth="1"/>
    <col min="8710" max="8710" width="23.5703125" style="54" customWidth="1"/>
    <col min="8711" max="8715" width="8.28515625" style="54" customWidth="1"/>
    <col min="8716" max="8716" width="16.140625" style="54" customWidth="1"/>
    <col min="8717" max="8960" width="11.42578125" style="54"/>
    <col min="8961" max="8961" width="1.85546875" style="54" customWidth="1"/>
    <col min="8962" max="8962" width="8.5703125" style="54" customWidth="1"/>
    <col min="8963" max="8963" width="11.28515625" style="54" customWidth="1"/>
    <col min="8964" max="8964" width="14.5703125" style="54" customWidth="1"/>
    <col min="8965" max="8965" width="14.7109375" style="54" customWidth="1"/>
    <col min="8966" max="8966" width="23.5703125" style="54" customWidth="1"/>
    <col min="8967" max="8971" width="8.28515625" style="54" customWidth="1"/>
    <col min="8972" max="8972" width="16.140625" style="54" customWidth="1"/>
    <col min="8973" max="9216" width="11.42578125" style="54"/>
    <col min="9217" max="9217" width="1.85546875" style="54" customWidth="1"/>
    <col min="9218" max="9218" width="8.5703125" style="54" customWidth="1"/>
    <col min="9219" max="9219" width="11.28515625" style="54" customWidth="1"/>
    <col min="9220" max="9220" width="14.5703125" style="54" customWidth="1"/>
    <col min="9221" max="9221" width="14.7109375" style="54" customWidth="1"/>
    <col min="9222" max="9222" width="23.5703125" style="54" customWidth="1"/>
    <col min="9223" max="9227" width="8.28515625" style="54" customWidth="1"/>
    <col min="9228" max="9228" width="16.140625" style="54" customWidth="1"/>
    <col min="9229" max="9472" width="11.42578125" style="54"/>
    <col min="9473" max="9473" width="1.85546875" style="54" customWidth="1"/>
    <col min="9474" max="9474" width="8.5703125" style="54" customWidth="1"/>
    <col min="9475" max="9475" width="11.28515625" style="54" customWidth="1"/>
    <col min="9476" max="9476" width="14.5703125" style="54" customWidth="1"/>
    <col min="9477" max="9477" width="14.7109375" style="54" customWidth="1"/>
    <col min="9478" max="9478" width="23.5703125" style="54" customWidth="1"/>
    <col min="9479" max="9483" width="8.28515625" style="54" customWidth="1"/>
    <col min="9484" max="9484" width="16.140625" style="54" customWidth="1"/>
    <col min="9485" max="9728" width="11.42578125" style="54"/>
    <col min="9729" max="9729" width="1.85546875" style="54" customWidth="1"/>
    <col min="9730" max="9730" width="8.5703125" style="54" customWidth="1"/>
    <col min="9731" max="9731" width="11.28515625" style="54" customWidth="1"/>
    <col min="9732" max="9732" width="14.5703125" style="54" customWidth="1"/>
    <col min="9733" max="9733" width="14.7109375" style="54" customWidth="1"/>
    <col min="9734" max="9734" width="23.5703125" style="54" customWidth="1"/>
    <col min="9735" max="9739" width="8.28515625" style="54" customWidth="1"/>
    <col min="9740" max="9740" width="16.140625" style="54" customWidth="1"/>
    <col min="9741" max="9984" width="11.42578125" style="54"/>
    <col min="9985" max="9985" width="1.85546875" style="54" customWidth="1"/>
    <col min="9986" max="9986" width="8.5703125" style="54" customWidth="1"/>
    <col min="9987" max="9987" width="11.28515625" style="54" customWidth="1"/>
    <col min="9988" max="9988" width="14.5703125" style="54" customWidth="1"/>
    <col min="9989" max="9989" width="14.7109375" style="54" customWidth="1"/>
    <col min="9990" max="9990" width="23.5703125" style="54" customWidth="1"/>
    <col min="9991" max="9995" width="8.28515625" style="54" customWidth="1"/>
    <col min="9996" max="9996" width="16.140625" style="54" customWidth="1"/>
    <col min="9997" max="10240" width="11.42578125" style="54"/>
    <col min="10241" max="10241" width="1.85546875" style="54" customWidth="1"/>
    <col min="10242" max="10242" width="8.5703125" style="54" customWidth="1"/>
    <col min="10243" max="10243" width="11.28515625" style="54" customWidth="1"/>
    <col min="10244" max="10244" width="14.5703125" style="54" customWidth="1"/>
    <col min="10245" max="10245" width="14.7109375" style="54" customWidth="1"/>
    <col min="10246" max="10246" width="23.5703125" style="54" customWidth="1"/>
    <col min="10247" max="10251" width="8.28515625" style="54" customWidth="1"/>
    <col min="10252" max="10252" width="16.140625" style="54" customWidth="1"/>
    <col min="10253" max="10496" width="11.42578125" style="54"/>
    <col min="10497" max="10497" width="1.85546875" style="54" customWidth="1"/>
    <col min="10498" max="10498" width="8.5703125" style="54" customWidth="1"/>
    <col min="10499" max="10499" width="11.28515625" style="54" customWidth="1"/>
    <col min="10500" max="10500" width="14.5703125" style="54" customWidth="1"/>
    <col min="10501" max="10501" width="14.7109375" style="54" customWidth="1"/>
    <col min="10502" max="10502" width="23.5703125" style="54" customWidth="1"/>
    <col min="10503" max="10507" width="8.28515625" style="54" customWidth="1"/>
    <col min="10508" max="10508" width="16.140625" style="54" customWidth="1"/>
    <col min="10509" max="10752" width="11.42578125" style="54"/>
    <col min="10753" max="10753" width="1.85546875" style="54" customWidth="1"/>
    <col min="10754" max="10754" width="8.5703125" style="54" customWidth="1"/>
    <col min="10755" max="10755" width="11.28515625" style="54" customWidth="1"/>
    <col min="10756" max="10756" width="14.5703125" style="54" customWidth="1"/>
    <col min="10757" max="10757" width="14.7109375" style="54" customWidth="1"/>
    <col min="10758" max="10758" width="23.5703125" style="54" customWidth="1"/>
    <col min="10759" max="10763" width="8.28515625" style="54" customWidth="1"/>
    <col min="10764" max="10764" width="16.140625" style="54" customWidth="1"/>
    <col min="10765" max="11008" width="11.42578125" style="54"/>
    <col min="11009" max="11009" width="1.85546875" style="54" customWidth="1"/>
    <col min="11010" max="11010" width="8.5703125" style="54" customWidth="1"/>
    <col min="11011" max="11011" width="11.28515625" style="54" customWidth="1"/>
    <col min="11012" max="11012" width="14.5703125" style="54" customWidth="1"/>
    <col min="11013" max="11013" width="14.7109375" style="54" customWidth="1"/>
    <col min="11014" max="11014" width="23.5703125" style="54" customWidth="1"/>
    <col min="11015" max="11019" width="8.28515625" style="54" customWidth="1"/>
    <col min="11020" max="11020" width="16.140625" style="54" customWidth="1"/>
    <col min="11021" max="11264" width="11.42578125" style="54"/>
    <col min="11265" max="11265" width="1.85546875" style="54" customWidth="1"/>
    <col min="11266" max="11266" width="8.5703125" style="54" customWidth="1"/>
    <col min="11267" max="11267" width="11.28515625" style="54" customWidth="1"/>
    <col min="11268" max="11268" width="14.5703125" style="54" customWidth="1"/>
    <col min="11269" max="11269" width="14.7109375" style="54" customWidth="1"/>
    <col min="11270" max="11270" width="23.5703125" style="54" customWidth="1"/>
    <col min="11271" max="11275" width="8.28515625" style="54" customWidth="1"/>
    <col min="11276" max="11276" width="16.140625" style="54" customWidth="1"/>
    <col min="11277" max="11520" width="11.42578125" style="54"/>
    <col min="11521" max="11521" width="1.85546875" style="54" customWidth="1"/>
    <col min="11522" max="11522" width="8.5703125" style="54" customWidth="1"/>
    <col min="11523" max="11523" width="11.28515625" style="54" customWidth="1"/>
    <col min="11524" max="11524" width="14.5703125" style="54" customWidth="1"/>
    <col min="11525" max="11525" width="14.7109375" style="54" customWidth="1"/>
    <col min="11526" max="11526" width="23.5703125" style="54" customWidth="1"/>
    <col min="11527" max="11531" width="8.28515625" style="54" customWidth="1"/>
    <col min="11532" max="11532" width="16.140625" style="54" customWidth="1"/>
    <col min="11533" max="11776" width="11.42578125" style="54"/>
    <col min="11777" max="11777" width="1.85546875" style="54" customWidth="1"/>
    <col min="11778" max="11778" width="8.5703125" style="54" customWidth="1"/>
    <col min="11779" max="11779" width="11.28515625" style="54" customWidth="1"/>
    <col min="11780" max="11780" width="14.5703125" style="54" customWidth="1"/>
    <col min="11781" max="11781" width="14.7109375" style="54" customWidth="1"/>
    <col min="11782" max="11782" width="23.5703125" style="54" customWidth="1"/>
    <col min="11783" max="11787" width="8.28515625" style="54" customWidth="1"/>
    <col min="11788" max="11788" width="16.140625" style="54" customWidth="1"/>
    <col min="11789" max="12032" width="11.42578125" style="54"/>
    <col min="12033" max="12033" width="1.85546875" style="54" customWidth="1"/>
    <col min="12034" max="12034" width="8.5703125" style="54" customWidth="1"/>
    <col min="12035" max="12035" width="11.28515625" style="54" customWidth="1"/>
    <col min="12036" max="12036" width="14.5703125" style="54" customWidth="1"/>
    <col min="12037" max="12037" width="14.7109375" style="54" customWidth="1"/>
    <col min="12038" max="12038" width="23.5703125" style="54" customWidth="1"/>
    <col min="12039" max="12043" width="8.28515625" style="54" customWidth="1"/>
    <col min="12044" max="12044" width="16.140625" style="54" customWidth="1"/>
    <col min="12045" max="12288" width="11.42578125" style="54"/>
    <col min="12289" max="12289" width="1.85546875" style="54" customWidth="1"/>
    <col min="12290" max="12290" width="8.5703125" style="54" customWidth="1"/>
    <col min="12291" max="12291" width="11.28515625" style="54" customWidth="1"/>
    <col min="12292" max="12292" width="14.5703125" style="54" customWidth="1"/>
    <col min="12293" max="12293" width="14.7109375" style="54" customWidth="1"/>
    <col min="12294" max="12294" width="23.5703125" style="54" customWidth="1"/>
    <col min="12295" max="12299" width="8.28515625" style="54" customWidth="1"/>
    <col min="12300" max="12300" width="16.140625" style="54" customWidth="1"/>
    <col min="12301" max="12544" width="11.42578125" style="54"/>
    <col min="12545" max="12545" width="1.85546875" style="54" customWidth="1"/>
    <col min="12546" max="12546" width="8.5703125" style="54" customWidth="1"/>
    <col min="12547" max="12547" width="11.28515625" style="54" customWidth="1"/>
    <col min="12548" max="12548" width="14.5703125" style="54" customWidth="1"/>
    <col min="12549" max="12549" width="14.7109375" style="54" customWidth="1"/>
    <col min="12550" max="12550" width="23.5703125" style="54" customWidth="1"/>
    <col min="12551" max="12555" width="8.28515625" style="54" customWidth="1"/>
    <col min="12556" max="12556" width="16.140625" style="54" customWidth="1"/>
    <col min="12557" max="12800" width="11.42578125" style="54"/>
    <col min="12801" max="12801" width="1.85546875" style="54" customWidth="1"/>
    <col min="12802" max="12802" width="8.5703125" style="54" customWidth="1"/>
    <col min="12803" max="12803" width="11.28515625" style="54" customWidth="1"/>
    <col min="12804" max="12804" width="14.5703125" style="54" customWidth="1"/>
    <col min="12805" max="12805" width="14.7109375" style="54" customWidth="1"/>
    <col min="12806" max="12806" width="23.5703125" style="54" customWidth="1"/>
    <col min="12807" max="12811" width="8.28515625" style="54" customWidth="1"/>
    <col min="12812" max="12812" width="16.140625" style="54" customWidth="1"/>
    <col min="12813" max="13056" width="11.42578125" style="54"/>
    <col min="13057" max="13057" width="1.85546875" style="54" customWidth="1"/>
    <col min="13058" max="13058" width="8.5703125" style="54" customWidth="1"/>
    <col min="13059" max="13059" width="11.28515625" style="54" customWidth="1"/>
    <col min="13060" max="13060" width="14.5703125" style="54" customWidth="1"/>
    <col min="13061" max="13061" width="14.7109375" style="54" customWidth="1"/>
    <col min="13062" max="13062" width="23.5703125" style="54" customWidth="1"/>
    <col min="13063" max="13067" width="8.28515625" style="54" customWidth="1"/>
    <col min="13068" max="13068" width="16.140625" style="54" customWidth="1"/>
    <col min="13069" max="13312" width="11.42578125" style="54"/>
    <col min="13313" max="13313" width="1.85546875" style="54" customWidth="1"/>
    <col min="13314" max="13314" width="8.5703125" style="54" customWidth="1"/>
    <col min="13315" max="13315" width="11.28515625" style="54" customWidth="1"/>
    <col min="13316" max="13316" width="14.5703125" style="54" customWidth="1"/>
    <col min="13317" max="13317" width="14.7109375" style="54" customWidth="1"/>
    <col min="13318" max="13318" width="23.5703125" style="54" customWidth="1"/>
    <col min="13319" max="13323" width="8.28515625" style="54" customWidth="1"/>
    <col min="13324" max="13324" width="16.140625" style="54" customWidth="1"/>
    <col min="13325" max="13568" width="11.42578125" style="54"/>
    <col min="13569" max="13569" width="1.85546875" style="54" customWidth="1"/>
    <col min="13570" max="13570" width="8.5703125" style="54" customWidth="1"/>
    <col min="13571" max="13571" width="11.28515625" style="54" customWidth="1"/>
    <col min="13572" max="13572" width="14.5703125" style="54" customWidth="1"/>
    <col min="13573" max="13573" width="14.7109375" style="54" customWidth="1"/>
    <col min="13574" max="13574" width="23.5703125" style="54" customWidth="1"/>
    <col min="13575" max="13579" width="8.28515625" style="54" customWidth="1"/>
    <col min="13580" max="13580" width="16.140625" style="54" customWidth="1"/>
    <col min="13581" max="13824" width="11.42578125" style="54"/>
    <col min="13825" max="13825" width="1.85546875" style="54" customWidth="1"/>
    <col min="13826" max="13826" width="8.5703125" style="54" customWidth="1"/>
    <col min="13827" max="13827" width="11.28515625" style="54" customWidth="1"/>
    <col min="13828" max="13828" width="14.5703125" style="54" customWidth="1"/>
    <col min="13829" max="13829" width="14.7109375" style="54" customWidth="1"/>
    <col min="13830" max="13830" width="23.5703125" style="54" customWidth="1"/>
    <col min="13831" max="13835" width="8.28515625" style="54" customWidth="1"/>
    <col min="13836" max="13836" width="16.140625" style="54" customWidth="1"/>
    <col min="13837" max="14080" width="11.42578125" style="54"/>
    <col min="14081" max="14081" width="1.85546875" style="54" customWidth="1"/>
    <col min="14082" max="14082" width="8.5703125" style="54" customWidth="1"/>
    <col min="14083" max="14083" width="11.28515625" style="54" customWidth="1"/>
    <col min="14084" max="14084" width="14.5703125" style="54" customWidth="1"/>
    <col min="14085" max="14085" width="14.7109375" style="54" customWidth="1"/>
    <col min="14086" max="14086" width="23.5703125" style="54" customWidth="1"/>
    <col min="14087" max="14091" width="8.28515625" style="54" customWidth="1"/>
    <col min="14092" max="14092" width="16.140625" style="54" customWidth="1"/>
    <col min="14093" max="14336" width="11.42578125" style="54"/>
    <col min="14337" max="14337" width="1.85546875" style="54" customWidth="1"/>
    <col min="14338" max="14338" width="8.5703125" style="54" customWidth="1"/>
    <col min="14339" max="14339" width="11.28515625" style="54" customWidth="1"/>
    <col min="14340" max="14340" width="14.5703125" style="54" customWidth="1"/>
    <col min="14341" max="14341" width="14.7109375" style="54" customWidth="1"/>
    <col min="14342" max="14342" width="23.5703125" style="54" customWidth="1"/>
    <col min="14343" max="14347" width="8.28515625" style="54" customWidth="1"/>
    <col min="14348" max="14348" width="16.140625" style="54" customWidth="1"/>
    <col min="14349" max="14592" width="11.42578125" style="54"/>
    <col min="14593" max="14593" width="1.85546875" style="54" customWidth="1"/>
    <col min="14594" max="14594" width="8.5703125" style="54" customWidth="1"/>
    <col min="14595" max="14595" width="11.28515625" style="54" customWidth="1"/>
    <col min="14596" max="14596" width="14.5703125" style="54" customWidth="1"/>
    <col min="14597" max="14597" width="14.7109375" style="54" customWidth="1"/>
    <col min="14598" max="14598" width="23.5703125" style="54" customWidth="1"/>
    <col min="14599" max="14603" width="8.28515625" style="54" customWidth="1"/>
    <col min="14604" max="14604" width="16.140625" style="54" customWidth="1"/>
    <col min="14605" max="14848" width="11.42578125" style="54"/>
    <col min="14849" max="14849" width="1.85546875" style="54" customWidth="1"/>
    <col min="14850" max="14850" width="8.5703125" style="54" customWidth="1"/>
    <col min="14851" max="14851" width="11.28515625" style="54" customWidth="1"/>
    <col min="14852" max="14852" width="14.5703125" style="54" customWidth="1"/>
    <col min="14853" max="14853" width="14.7109375" style="54" customWidth="1"/>
    <col min="14854" max="14854" width="23.5703125" style="54" customWidth="1"/>
    <col min="14855" max="14859" width="8.28515625" style="54" customWidth="1"/>
    <col min="14860" max="14860" width="16.140625" style="54" customWidth="1"/>
    <col min="14861" max="15104" width="11.42578125" style="54"/>
    <col min="15105" max="15105" width="1.85546875" style="54" customWidth="1"/>
    <col min="15106" max="15106" width="8.5703125" style="54" customWidth="1"/>
    <col min="15107" max="15107" width="11.28515625" style="54" customWidth="1"/>
    <col min="15108" max="15108" width="14.5703125" style="54" customWidth="1"/>
    <col min="15109" max="15109" width="14.7109375" style="54" customWidth="1"/>
    <col min="15110" max="15110" width="23.5703125" style="54" customWidth="1"/>
    <col min="15111" max="15115" width="8.28515625" style="54" customWidth="1"/>
    <col min="15116" max="15116" width="16.140625" style="54" customWidth="1"/>
    <col min="15117" max="15360" width="11.42578125" style="54"/>
    <col min="15361" max="15361" width="1.85546875" style="54" customWidth="1"/>
    <col min="15362" max="15362" width="8.5703125" style="54" customWidth="1"/>
    <col min="15363" max="15363" width="11.28515625" style="54" customWidth="1"/>
    <col min="15364" max="15364" width="14.5703125" style="54" customWidth="1"/>
    <col min="15365" max="15365" width="14.7109375" style="54" customWidth="1"/>
    <col min="15366" max="15366" width="23.5703125" style="54" customWidth="1"/>
    <col min="15367" max="15371" width="8.28515625" style="54" customWidth="1"/>
    <col min="15372" max="15372" width="16.140625" style="54" customWidth="1"/>
    <col min="15373" max="15616" width="11.42578125" style="54"/>
    <col min="15617" max="15617" width="1.85546875" style="54" customWidth="1"/>
    <col min="15618" max="15618" width="8.5703125" style="54" customWidth="1"/>
    <col min="15619" max="15619" width="11.28515625" style="54" customWidth="1"/>
    <col min="15620" max="15620" width="14.5703125" style="54" customWidth="1"/>
    <col min="15621" max="15621" width="14.7109375" style="54" customWidth="1"/>
    <col min="15622" max="15622" width="23.5703125" style="54" customWidth="1"/>
    <col min="15623" max="15627" width="8.28515625" style="54" customWidth="1"/>
    <col min="15628" max="15628" width="16.140625" style="54" customWidth="1"/>
    <col min="15629" max="15872" width="11.42578125" style="54"/>
    <col min="15873" max="15873" width="1.85546875" style="54" customWidth="1"/>
    <col min="15874" max="15874" width="8.5703125" style="54" customWidth="1"/>
    <col min="15875" max="15875" width="11.28515625" style="54" customWidth="1"/>
    <col min="15876" max="15876" width="14.5703125" style="54" customWidth="1"/>
    <col min="15877" max="15877" width="14.7109375" style="54" customWidth="1"/>
    <col min="15878" max="15878" width="23.5703125" style="54" customWidth="1"/>
    <col min="15879" max="15883" width="8.28515625" style="54" customWidth="1"/>
    <col min="15884" max="15884" width="16.140625" style="54" customWidth="1"/>
    <col min="15885" max="16128" width="11.42578125" style="54"/>
    <col min="16129" max="16129" width="1.85546875" style="54" customWidth="1"/>
    <col min="16130" max="16130" width="8.5703125" style="54" customWidth="1"/>
    <col min="16131" max="16131" width="11.28515625" style="54" customWidth="1"/>
    <col min="16132" max="16132" width="14.5703125" style="54" customWidth="1"/>
    <col min="16133" max="16133" width="14.7109375" style="54" customWidth="1"/>
    <col min="16134" max="16134" width="23.5703125" style="54" customWidth="1"/>
    <col min="16135" max="16139" width="8.28515625" style="54" customWidth="1"/>
    <col min="16140" max="16140" width="16.140625" style="54" customWidth="1"/>
    <col min="16141" max="16384" width="11.42578125" style="54"/>
  </cols>
  <sheetData>
    <row r="2" spans="1:19" s="52" customFormat="1" ht="21.75" customHeight="1" x14ac:dyDescent="0.2">
      <c r="B2" s="287"/>
      <c r="C2" s="287"/>
      <c r="D2" s="288" t="s">
        <v>104</v>
      </c>
      <c r="E2" s="288"/>
      <c r="F2" s="288"/>
      <c r="G2" s="288"/>
      <c r="H2" s="288"/>
      <c r="I2" s="288"/>
      <c r="J2" s="288"/>
      <c r="K2" s="288"/>
    </row>
    <row r="3" spans="1:19" s="52" customFormat="1" ht="18" customHeight="1" x14ac:dyDescent="0.2">
      <c r="B3" s="287"/>
      <c r="C3" s="287"/>
      <c r="D3" s="288" t="s">
        <v>18</v>
      </c>
      <c r="E3" s="288"/>
      <c r="F3" s="288"/>
      <c r="G3" s="288"/>
      <c r="H3" s="288"/>
      <c r="I3" s="288"/>
      <c r="J3" s="288"/>
      <c r="K3" s="288"/>
    </row>
    <row r="4" spans="1:19" s="52" customFormat="1" ht="18" customHeight="1" x14ac:dyDescent="0.2">
      <c r="B4" s="287"/>
      <c r="C4" s="287"/>
      <c r="D4" s="288" t="s">
        <v>166</v>
      </c>
      <c r="E4" s="288"/>
      <c r="F4" s="288"/>
      <c r="G4" s="288"/>
      <c r="H4" s="288"/>
      <c r="I4" s="288"/>
      <c r="J4" s="288"/>
      <c r="K4" s="288"/>
    </row>
    <row r="5" spans="1:19" s="52" customFormat="1" ht="18" customHeight="1" x14ac:dyDescent="0.2">
      <c r="B5" s="287"/>
      <c r="C5" s="287"/>
      <c r="D5" s="289" t="s">
        <v>196</v>
      </c>
      <c r="E5" s="289"/>
      <c r="F5" s="289"/>
      <c r="G5" s="289"/>
      <c r="H5" s="289" t="s">
        <v>197</v>
      </c>
      <c r="I5" s="289"/>
      <c r="J5" s="289"/>
      <c r="K5" s="289"/>
    </row>
    <row r="6" spans="1:19" s="52" customFormat="1" ht="33.75" customHeight="1" thickBot="1" x14ac:dyDescent="0.25"/>
    <row r="7" spans="1:19" ht="24.75" customHeight="1" thickBot="1" x14ac:dyDescent="0.25">
      <c r="A7" s="53"/>
      <c r="B7" s="290" t="s">
        <v>109</v>
      </c>
      <c r="C7" s="291"/>
      <c r="D7" s="292" t="s">
        <v>368</v>
      </c>
      <c r="E7" s="293"/>
      <c r="F7" s="294"/>
      <c r="G7" s="52"/>
      <c r="H7" s="52"/>
      <c r="I7" s="52"/>
      <c r="J7" s="52"/>
      <c r="K7" s="52"/>
      <c r="L7" s="52"/>
      <c r="M7" s="52"/>
      <c r="N7" s="52"/>
      <c r="O7" s="52"/>
      <c r="P7" s="52"/>
      <c r="Q7" s="52"/>
      <c r="R7" s="52"/>
      <c r="S7" s="52"/>
    </row>
    <row r="8" spans="1:19" ht="30" customHeight="1" thickBot="1" x14ac:dyDescent="0.25">
      <c r="A8" s="53"/>
      <c r="B8" s="290" t="s">
        <v>198</v>
      </c>
      <c r="C8" s="291"/>
      <c r="D8" s="292" t="s">
        <v>142</v>
      </c>
      <c r="E8" s="293"/>
      <c r="F8" s="294"/>
      <c r="G8" s="52"/>
      <c r="H8" s="52"/>
      <c r="I8" s="52"/>
      <c r="J8" s="52"/>
      <c r="K8" s="52"/>
      <c r="L8" s="52"/>
      <c r="M8" s="52"/>
      <c r="N8" s="52"/>
      <c r="O8" s="52"/>
      <c r="P8" s="52"/>
      <c r="Q8" s="52"/>
      <c r="R8" s="52"/>
      <c r="S8" s="52"/>
    </row>
    <row r="9" spans="1:19" ht="24.75" customHeight="1" x14ac:dyDescent="0.2">
      <c r="A9" s="53"/>
      <c r="B9" s="52"/>
      <c r="C9" s="52"/>
      <c r="D9" s="52"/>
      <c r="E9" s="52"/>
      <c r="F9" s="52"/>
      <c r="G9" s="52"/>
      <c r="H9" s="52"/>
      <c r="I9" s="52"/>
      <c r="J9" s="52"/>
      <c r="K9" s="52"/>
      <c r="L9" s="52"/>
      <c r="M9" s="52"/>
      <c r="N9" s="52"/>
      <c r="O9" s="52"/>
      <c r="P9" s="52"/>
      <c r="Q9" s="52"/>
      <c r="R9" s="52"/>
      <c r="S9" s="52"/>
    </row>
    <row r="10" spans="1:19" s="55" customFormat="1" ht="36.75" customHeight="1" x14ac:dyDescent="0.2">
      <c r="B10" s="295" t="s">
        <v>199</v>
      </c>
      <c r="C10" s="295"/>
      <c r="D10" s="295"/>
      <c r="E10" s="295"/>
      <c r="F10" s="295"/>
      <c r="G10" s="295"/>
      <c r="H10" s="295"/>
      <c r="I10" s="295"/>
      <c r="J10" s="295"/>
      <c r="K10" s="295"/>
      <c r="L10" s="285" t="s">
        <v>200</v>
      </c>
      <c r="M10" s="52"/>
      <c r="N10" s="52"/>
      <c r="O10" s="52"/>
      <c r="P10" s="52"/>
      <c r="Q10" s="52"/>
      <c r="R10" s="52"/>
      <c r="S10" s="52"/>
    </row>
    <row r="11" spans="1:19" s="55" customFormat="1" ht="38.25" customHeight="1" x14ac:dyDescent="0.2">
      <c r="B11" s="56" t="s">
        <v>170</v>
      </c>
      <c r="C11" s="56" t="s">
        <v>173</v>
      </c>
      <c r="D11" s="56" t="s">
        <v>201</v>
      </c>
      <c r="E11" s="56" t="s">
        <v>202</v>
      </c>
      <c r="F11" s="56" t="s">
        <v>203</v>
      </c>
      <c r="G11" s="56">
        <v>2016</v>
      </c>
      <c r="H11" s="56">
        <v>2017</v>
      </c>
      <c r="I11" s="56">
        <v>2018</v>
      </c>
      <c r="J11" s="56">
        <v>2019</v>
      </c>
      <c r="K11" s="56">
        <v>2020</v>
      </c>
      <c r="L11" s="286"/>
      <c r="M11" s="52"/>
      <c r="N11" s="52"/>
      <c r="O11" s="52"/>
      <c r="P11" s="52"/>
      <c r="Q11" s="52"/>
      <c r="R11" s="52"/>
      <c r="S11" s="52"/>
    </row>
    <row r="12" spans="1:19" s="57" customFormat="1" ht="146.25" customHeight="1" x14ac:dyDescent="0.2">
      <c r="B12" s="151">
        <f>'1_Recaudo Alcanzado'!C9</f>
        <v>1</v>
      </c>
      <c r="C12" s="152" t="str">
        <f>'1_Recaudo Alcanzado'!F9</f>
        <v>Alcanzar el 100% de la meta de recaudo establecida por la Dirección de Inteligencia para la Movilidad para la vigencia.</v>
      </c>
      <c r="D12" s="153" t="str">
        <f>'1_Recaudo Alcanzado'!H16</f>
        <v>Constante</v>
      </c>
      <c r="E12" s="150" t="s">
        <v>378</v>
      </c>
      <c r="F12" s="154">
        <v>1</v>
      </c>
      <c r="G12" s="156" t="s">
        <v>144</v>
      </c>
      <c r="H12" s="156">
        <v>1.0753999999999999</v>
      </c>
      <c r="I12" s="156">
        <v>1.3524</v>
      </c>
      <c r="J12" s="156">
        <v>1</v>
      </c>
      <c r="K12" s="156">
        <v>1</v>
      </c>
      <c r="L12" s="156">
        <f>+AVERAGE(H12:I12,Metas_Magnitud!T15,0)/F12</f>
        <v>0.90249143990137481</v>
      </c>
      <c r="M12" s="52"/>
      <c r="N12" s="52"/>
      <c r="O12" s="52"/>
      <c r="P12" s="52"/>
      <c r="Q12" s="52"/>
      <c r="R12" s="52"/>
      <c r="S12" s="52"/>
    </row>
    <row r="13" spans="1:19" s="57" customFormat="1" ht="146.25" customHeight="1" x14ac:dyDescent="0.2">
      <c r="B13" s="151">
        <f>'2_MIPG'!C9</f>
        <v>2</v>
      </c>
      <c r="C13" s="152" t="str">
        <f>'2_MIPG'!F9</f>
        <v>Cumplir el 100% de las actividades propuestas en el Modelo Integrado de Planeación y Gestión - MIPG por la Dirección de Gestión de cobro</v>
      </c>
      <c r="D13" s="153" t="str">
        <f>'2_MIPG'!H16</f>
        <v>Constante</v>
      </c>
      <c r="E13" s="150" t="s">
        <v>378</v>
      </c>
      <c r="F13" s="155">
        <v>1</v>
      </c>
      <c r="G13" s="156" t="s">
        <v>144</v>
      </c>
      <c r="H13" s="156" t="s">
        <v>144</v>
      </c>
      <c r="I13" s="156" t="s">
        <v>144</v>
      </c>
      <c r="J13" s="156">
        <v>1</v>
      </c>
      <c r="K13" s="156">
        <v>1</v>
      </c>
      <c r="L13" s="156">
        <f>+AVERAGE(Metas_Magnitud!T18,0)/Anualización!F13</f>
        <v>0.5</v>
      </c>
      <c r="M13" s="52"/>
      <c r="N13" s="52"/>
      <c r="O13" s="52"/>
      <c r="P13" s="52"/>
      <c r="Q13" s="52"/>
      <c r="R13" s="52"/>
      <c r="S13" s="52"/>
    </row>
    <row r="14" spans="1:19" s="57" customFormat="1" ht="153" customHeight="1" x14ac:dyDescent="0.2">
      <c r="B14" s="151">
        <f>'3_PAAC'!C9</f>
        <v>3</v>
      </c>
      <c r="C14" s="152" t="str">
        <f>'3_PAAC'!F9</f>
        <v xml:space="preserve">Realizar el 100% de las actividades programadas en el Plan Anticorrupción y de Atención al Ciudadano - PAAC de la Dirección de Gestión de cobro durante la vigencia. </v>
      </c>
      <c r="D14" s="153" t="str">
        <f>'3_PAAC'!H16</f>
        <v>Constante</v>
      </c>
      <c r="E14" s="150" t="s">
        <v>378</v>
      </c>
      <c r="F14" s="155">
        <v>1</v>
      </c>
      <c r="G14" s="156" t="s">
        <v>144</v>
      </c>
      <c r="H14" s="156" t="s">
        <v>144</v>
      </c>
      <c r="I14" s="156" t="s">
        <v>144</v>
      </c>
      <c r="J14" s="156">
        <v>1</v>
      </c>
      <c r="K14" s="156">
        <v>1</v>
      </c>
      <c r="L14" s="156">
        <f>+AVERAGE(Metas_Magnitud!T21,0)/Anualización!F14</f>
        <v>0.5</v>
      </c>
      <c r="M14" s="52"/>
      <c r="N14" s="52"/>
      <c r="O14" s="52"/>
      <c r="P14" s="52"/>
      <c r="Q14" s="52"/>
      <c r="R14" s="52"/>
      <c r="S14" s="52"/>
    </row>
    <row r="15" spans="1:19" s="57" customFormat="1" x14ac:dyDescent="0.2"/>
    <row r="16" spans="1:19" s="57" customFormat="1" x14ac:dyDescent="0.2"/>
  </sheetData>
  <sheetProtection algorithmName="SHA-512" hashValue="mWfjxO22wf8RrxPVfg3unyym938maQSYEWzlnNIfM2uCTRpkVZLSDZY9Q/ianra5FJR862nLryDoqobPozLrWQ==" saltValue="luymWcj8dMguk4F74F7VnQ==" spinCount="100000" sheet="1" objects="1" scenarios="1" formatCells="0" formatColumns="0" formatRows="0"/>
  <mergeCells count="12">
    <mergeCell ref="L10:L11"/>
    <mergeCell ref="B2:C5"/>
    <mergeCell ref="D2:K2"/>
    <mergeCell ref="D3:K3"/>
    <mergeCell ref="D4:K4"/>
    <mergeCell ref="D5:G5"/>
    <mergeCell ref="H5:K5"/>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topLeftCell="A46" zoomScale="90" zoomScaleNormal="90" zoomScaleSheetLayoutView="100" zoomScalePageLayoutView="70" workbookViewId="0">
      <selection activeCell="C53" sqref="C53"/>
    </sheetView>
  </sheetViews>
  <sheetFormatPr baseColWidth="10" defaultColWidth="11.42578125" defaultRowHeight="12.75" x14ac:dyDescent="0.2"/>
  <cols>
    <col min="1" max="1" width="1" style="177" customWidth="1"/>
    <col min="2" max="2" width="25.42578125" style="216" customWidth="1"/>
    <col min="3" max="3" width="14.5703125" style="177" customWidth="1"/>
    <col min="4" max="4" width="20.140625" style="177" customWidth="1"/>
    <col min="5" max="5" width="16.42578125" style="177" customWidth="1"/>
    <col min="6" max="6" width="25" style="177" customWidth="1"/>
    <col min="7" max="7" width="22" style="217" customWidth="1"/>
    <col min="8" max="8" width="20.5703125" style="177" customWidth="1"/>
    <col min="9" max="9" width="22.42578125" style="177" customWidth="1"/>
    <col min="10" max="11" width="22.42578125" style="175" customWidth="1"/>
    <col min="12" max="21" width="11.42578125" style="49"/>
    <col min="22" max="24" width="11.42578125" style="176"/>
    <col min="25" max="16384" width="11.42578125" style="177"/>
  </cols>
  <sheetData>
    <row r="1" spans="1:24" ht="6" customHeight="1" x14ac:dyDescent="0.2">
      <c r="A1" s="172"/>
      <c r="B1" s="173"/>
      <c r="C1" s="172"/>
      <c r="D1" s="172"/>
      <c r="E1" s="172"/>
      <c r="F1" s="172"/>
      <c r="G1" s="174"/>
      <c r="H1" s="172"/>
      <c r="I1" s="172"/>
    </row>
    <row r="2" spans="1:24" ht="33.75" customHeight="1" x14ac:dyDescent="0.2">
      <c r="A2" s="172"/>
      <c r="B2" s="309"/>
      <c r="C2" s="311" t="s">
        <v>104</v>
      </c>
      <c r="D2" s="311"/>
      <c r="E2" s="311"/>
      <c r="F2" s="311"/>
      <c r="G2" s="311"/>
      <c r="H2" s="311"/>
      <c r="I2" s="311"/>
      <c r="J2" s="178"/>
      <c r="K2" s="49"/>
      <c r="L2" s="6" t="s">
        <v>35</v>
      </c>
      <c r="U2" s="176"/>
      <c r="X2" s="177"/>
    </row>
    <row r="3" spans="1:24" ht="25.5" customHeight="1" x14ac:dyDescent="0.2">
      <c r="A3" s="172"/>
      <c r="B3" s="309"/>
      <c r="C3" s="310" t="s">
        <v>18</v>
      </c>
      <c r="D3" s="310"/>
      <c r="E3" s="310"/>
      <c r="F3" s="310"/>
      <c r="G3" s="310"/>
      <c r="H3" s="310"/>
      <c r="I3" s="310"/>
      <c r="J3" s="178"/>
      <c r="K3" s="49"/>
      <c r="L3" s="6" t="s">
        <v>30</v>
      </c>
      <c r="U3" s="176"/>
      <c r="X3" s="177"/>
    </row>
    <row r="4" spans="1:24" ht="25.5" customHeight="1" x14ac:dyDescent="0.2">
      <c r="A4" s="172"/>
      <c r="B4" s="309"/>
      <c r="C4" s="310" t="s">
        <v>0</v>
      </c>
      <c r="D4" s="310"/>
      <c r="E4" s="310"/>
      <c r="F4" s="310"/>
      <c r="G4" s="310"/>
      <c r="H4" s="310"/>
      <c r="I4" s="310"/>
      <c r="J4" s="178"/>
      <c r="K4" s="49"/>
      <c r="L4" s="6" t="s">
        <v>36</v>
      </c>
      <c r="U4" s="176"/>
      <c r="X4" s="177"/>
    </row>
    <row r="5" spans="1:24" ht="25.5" customHeight="1" x14ac:dyDescent="0.2">
      <c r="A5" s="172"/>
      <c r="B5" s="309"/>
      <c r="C5" s="310" t="s">
        <v>38</v>
      </c>
      <c r="D5" s="310"/>
      <c r="E5" s="310"/>
      <c r="F5" s="310"/>
      <c r="G5" s="310" t="s">
        <v>103</v>
      </c>
      <c r="H5" s="310"/>
      <c r="I5" s="310"/>
      <c r="J5" s="178"/>
      <c r="K5" s="49"/>
      <c r="L5" s="6" t="s">
        <v>31</v>
      </c>
      <c r="U5" s="176"/>
      <c r="X5" s="177"/>
    </row>
    <row r="6" spans="1:24" ht="23.25" customHeight="1" x14ac:dyDescent="0.2">
      <c r="A6" s="172"/>
      <c r="B6" s="336" t="s">
        <v>1</v>
      </c>
      <c r="C6" s="336"/>
      <c r="D6" s="336"/>
      <c r="E6" s="336"/>
      <c r="F6" s="336"/>
      <c r="G6" s="336"/>
      <c r="H6" s="336"/>
      <c r="I6" s="336"/>
      <c r="J6" s="4"/>
      <c r="K6" s="4"/>
    </row>
    <row r="7" spans="1:24" ht="24" customHeight="1" x14ac:dyDescent="0.2">
      <c r="A7" s="172"/>
      <c r="B7" s="337" t="s">
        <v>37</v>
      </c>
      <c r="C7" s="337"/>
      <c r="D7" s="337"/>
      <c r="E7" s="337"/>
      <c r="F7" s="337"/>
      <c r="G7" s="337"/>
      <c r="H7" s="337"/>
      <c r="I7" s="337"/>
      <c r="J7" s="179"/>
      <c r="K7" s="179"/>
    </row>
    <row r="8" spans="1:24" ht="24" customHeight="1" x14ac:dyDescent="0.2">
      <c r="A8" s="172"/>
      <c r="B8" s="338" t="s">
        <v>19</v>
      </c>
      <c r="C8" s="338"/>
      <c r="D8" s="338"/>
      <c r="E8" s="338"/>
      <c r="F8" s="338"/>
      <c r="G8" s="338"/>
      <c r="H8" s="338"/>
      <c r="I8" s="338"/>
      <c r="J8" s="180"/>
      <c r="K8" s="180"/>
      <c r="N8" s="181" t="s">
        <v>57</v>
      </c>
    </row>
    <row r="9" spans="1:24" ht="30.75" customHeight="1" x14ac:dyDescent="0.2">
      <c r="A9" s="172"/>
      <c r="B9" s="182" t="s">
        <v>101</v>
      </c>
      <c r="C9" s="183">
        <v>1</v>
      </c>
      <c r="D9" s="306" t="s">
        <v>102</v>
      </c>
      <c r="E9" s="306"/>
      <c r="F9" s="304" t="s">
        <v>126</v>
      </c>
      <c r="G9" s="304"/>
      <c r="H9" s="304"/>
      <c r="I9" s="304"/>
      <c r="J9" s="184"/>
      <c r="K9" s="184"/>
      <c r="M9" s="6" t="s">
        <v>22</v>
      </c>
      <c r="N9" s="181" t="s">
        <v>58</v>
      </c>
    </row>
    <row r="10" spans="1:24" ht="30.75" customHeight="1" x14ac:dyDescent="0.2">
      <c r="A10" s="172"/>
      <c r="B10" s="182" t="s">
        <v>41</v>
      </c>
      <c r="C10" s="183" t="s">
        <v>89</v>
      </c>
      <c r="D10" s="306" t="s">
        <v>40</v>
      </c>
      <c r="E10" s="306"/>
      <c r="F10" s="307" t="s">
        <v>375</v>
      </c>
      <c r="G10" s="307"/>
      <c r="H10" s="185" t="s">
        <v>46</v>
      </c>
      <c r="I10" s="183" t="s">
        <v>89</v>
      </c>
      <c r="J10" s="186"/>
      <c r="K10" s="186"/>
      <c r="M10" s="6" t="s">
        <v>23</v>
      </c>
      <c r="N10" s="181" t="s">
        <v>59</v>
      </c>
    </row>
    <row r="11" spans="1:24" ht="30.75" customHeight="1" x14ac:dyDescent="0.2">
      <c r="A11" s="172"/>
      <c r="B11" s="182" t="s">
        <v>47</v>
      </c>
      <c r="C11" s="304" t="s">
        <v>128</v>
      </c>
      <c r="D11" s="304"/>
      <c r="E11" s="304"/>
      <c r="F11" s="304"/>
      <c r="G11" s="185" t="s">
        <v>48</v>
      </c>
      <c r="H11" s="341" t="s">
        <v>128</v>
      </c>
      <c r="I11" s="341"/>
      <c r="J11" s="187"/>
      <c r="K11" s="187"/>
      <c r="M11" s="6" t="s">
        <v>24</v>
      </c>
      <c r="N11" s="181" t="s">
        <v>60</v>
      </c>
    </row>
    <row r="12" spans="1:24" ht="30.75" customHeight="1" x14ac:dyDescent="0.2">
      <c r="A12" s="172"/>
      <c r="B12" s="182" t="s">
        <v>49</v>
      </c>
      <c r="C12" s="339" t="s">
        <v>22</v>
      </c>
      <c r="D12" s="339"/>
      <c r="E12" s="339"/>
      <c r="F12" s="339"/>
      <c r="G12" s="185" t="s">
        <v>50</v>
      </c>
      <c r="H12" s="340" t="s">
        <v>129</v>
      </c>
      <c r="I12" s="340"/>
      <c r="J12" s="188"/>
      <c r="K12" s="188"/>
      <c r="M12" s="7" t="s">
        <v>25</v>
      </c>
    </row>
    <row r="13" spans="1:24" ht="30.75" customHeight="1" x14ac:dyDescent="0.2">
      <c r="A13" s="172"/>
      <c r="B13" s="182" t="s">
        <v>51</v>
      </c>
      <c r="C13" s="304" t="s">
        <v>96</v>
      </c>
      <c r="D13" s="304"/>
      <c r="E13" s="304"/>
      <c r="F13" s="304"/>
      <c r="G13" s="304"/>
      <c r="H13" s="304"/>
      <c r="I13" s="304"/>
      <c r="J13" s="189"/>
      <c r="K13" s="189"/>
      <c r="M13" s="7"/>
    </row>
    <row r="14" spans="1:24" ht="30.75" customHeight="1" x14ac:dyDescent="0.2">
      <c r="A14" s="172"/>
      <c r="B14" s="182" t="s">
        <v>52</v>
      </c>
      <c r="C14" s="307" t="s">
        <v>128</v>
      </c>
      <c r="D14" s="307"/>
      <c r="E14" s="307"/>
      <c r="F14" s="307"/>
      <c r="G14" s="307"/>
      <c r="H14" s="307"/>
      <c r="I14" s="307"/>
      <c r="J14" s="186"/>
      <c r="K14" s="186"/>
      <c r="M14" s="7"/>
      <c r="N14" s="181" t="s">
        <v>88</v>
      </c>
    </row>
    <row r="15" spans="1:24" ht="30.75" customHeight="1" x14ac:dyDescent="0.2">
      <c r="A15" s="172"/>
      <c r="B15" s="182" t="s">
        <v>53</v>
      </c>
      <c r="C15" s="304" t="s">
        <v>130</v>
      </c>
      <c r="D15" s="304"/>
      <c r="E15" s="304"/>
      <c r="F15" s="304"/>
      <c r="G15" s="185" t="s">
        <v>54</v>
      </c>
      <c r="H15" s="307" t="s">
        <v>32</v>
      </c>
      <c r="I15" s="307"/>
      <c r="J15" s="186"/>
      <c r="K15" s="186"/>
      <c r="M15" s="7" t="s">
        <v>26</v>
      </c>
      <c r="N15" s="181" t="s">
        <v>89</v>
      </c>
    </row>
    <row r="16" spans="1:24" ht="30.75" customHeight="1" x14ac:dyDescent="0.2">
      <c r="A16" s="172"/>
      <c r="B16" s="182" t="s">
        <v>55</v>
      </c>
      <c r="C16" s="308" t="s">
        <v>161</v>
      </c>
      <c r="D16" s="308"/>
      <c r="E16" s="308"/>
      <c r="F16" s="308"/>
      <c r="G16" s="185" t="s">
        <v>56</v>
      </c>
      <c r="H16" s="307" t="s">
        <v>57</v>
      </c>
      <c r="I16" s="307"/>
      <c r="J16" s="186"/>
      <c r="K16" s="186"/>
      <c r="M16" s="7" t="s">
        <v>27</v>
      </c>
    </row>
    <row r="17" spans="1:14" ht="40.5" customHeight="1" x14ac:dyDescent="0.2">
      <c r="A17" s="172"/>
      <c r="B17" s="182" t="s">
        <v>61</v>
      </c>
      <c r="C17" s="304" t="s">
        <v>369</v>
      </c>
      <c r="D17" s="304"/>
      <c r="E17" s="304"/>
      <c r="F17" s="304"/>
      <c r="G17" s="304"/>
      <c r="H17" s="304"/>
      <c r="I17" s="304"/>
      <c r="J17" s="189"/>
      <c r="K17" s="189"/>
      <c r="M17" s="7" t="s">
        <v>28</v>
      </c>
      <c r="N17" s="181" t="s">
        <v>90</v>
      </c>
    </row>
    <row r="18" spans="1:14" ht="30.75" customHeight="1" x14ac:dyDescent="0.2">
      <c r="A18" s="172"/>
      <c r="B18" s="182" t="s">
        <v>62</v>
      </c>
      <c r="C18" s="304" t="s">
        <v>131</v>
      </c>
      <c r="D18" s="304"/>
      <c r="E18" s="304"/>
      <c r="F18" s="304"/>
      <c r="G18" s="304"/>
      <c r="H18" s="304"/>
      <c r="I18" s="304"/>
      <c r="J18" s="190"/>
      <c r="K18" s="190"/>
      <c r="M18" s="7" t="s">
        <v>29</v>
      </c>
      <c r="N18" s="181" t="s">
        <v>91</v>
      </c>
    </row>
    <row r="19" spans="1:14" ht="30.75" customHeight="1" x14ac:dyDescent="0.2">
      <c r="A19" s="172"/>
      <c r="B19" s="182" t="s">
        <v>63</v>
      </c>
      <c r="C19" s="304" t="s">
        <v>132</v>
      </c>
      <c r="D19" s="304"/>
      <c r="E19" s="304"/>
      <c r="F19" s="304"/>
      <c r="G19" s="304"/>
      <c r="H19" s="304"/>
      <c r="I19" s="304"/>
      <c r="J19" s="191"/>
      <c r="K19" s="191"/>
      <c r="M19" s="7"/>
      <c r="N19" s="181" t="s">
        <v>92</v>
      </c>
    </row>
    <row r="20" spans="1:14" ht="30.75" customHeight="1" x14ac:dyDescent="0.2">
      <c r="A20" s="172"/>
      <c r="B20" s="182" t="s">
        <v>64</v>
      </c>
      <c r="C20" s="323" t="s">
        <v>133</v>
      </c>
      <c r="D20" s="323"/>
      <c r="E20" s="323"/>
      <c r="F20" s="323"/>
      <c r="G20" s="323"/>
      <c r="H20" s="323"/>
      <c r="I20" s="323"/>
      <c r="J20" s="192"/>
      <c r="K20" s="192"/>
      <c r="M20" s="7" t="s">
        <v>32</v>
      </c>
      <c r="N20" s="181" t="s">
        <v>93</v>
      </c>
    </row>
    <row r="21" spans="1:14" ht="27.75" customHeight="1" x14ac:dyDescent="0.2">
      <c r="A21" s="172"/>
      <c r="B21" s="306" t="s">
        <v>65</v>
      </c>
      <c r="C21" s="334" t="s">
        <v>42</v>
      </c>
      <c r="D21" s="334"/>
      <c r="E21" s="334"/>
      <c r="F21" s="335" t="s">
        <v>43</v>
      </c>
      <c r="G21" s="335"/>
      <c r="H21" s="335"/>
      <c r="I21" s="335"/>
      <c r="J21" s="193"/>
      <c r="K21" s="193"/>
      <c r="M21" s="7" t="s">
        <v>33</v>
      </c>
      <c r="N21" s="181" t="s">
        <v>94</v>
      </c>
    </row>
    <row r="22" spans="1:14" ht="27" customHeight="1" x14ac:dyDescent="0.2">
      <c r="A22" s="172"/>
      <c r="B22" s="306"/>
      <c r="C22" s="304" t="s">
        <v>134</v>
      </c>
      <c r="D22" s="304"/>
      <c r="E22" s="304"/>
      <c r="F22" s="304" t="s">
        <v>135</v>
      </c>
      <c r="G22" s="304"/>
      <c r="H22" s="304"/>
      <c r="I22" s="304"/>
      <c r="J22" s="191"/>
      <c r="K22" s="191"/>
      <c r="M22" s="7" t="s">
        <v>34</v>
      </c>
      <c r="N22" s="181" t="s">
        <v>95</v>
      </c>
    </row>
    <row r="23" spans="1:14" ht="39.75" customHeight="1" x14ac:dyDescent="0.2">
      <c r="A23" s="172"/>
      <c r="B23" s="182" t="s">
        <v>66</v>
      </c>
      <c r="C23" s="304" t="s">
        <v>136</v>
      </c>
      <c r="D23" s="304"/>
      <c r="E23" s="304"/>
      <c r="F23" s="304" t="s">
        <v>136</v>
      </c>
      <c r="G23" s="304"/>
      <c r="H23" s="304"/>
      <c r="I23" s="304"/>
      <c r="J23" s="186"/>
      <c r="K23" s="186"/>
      <c r="M23" s="7"/>
      <c r="N23" s="181" t="s">
        <v>96</v>
      </c>
    </row>
    <row r="24" spans="1:14" ht="44.25" customHeight="1" x14ac:dyDescent="0.2">
      <c r="A24" s="172"/>
      <c r="B24" s="182" t="s">
        <v>67</v>
      </c>
      <c r="C24" s="304" t="s">
        <v>137</v>
      </c>
      <c r="D24" s="304"/>
      <c r="E24" s="304"/>
      <c r="F24" s="304" t="s">
        <v>138</v>
      </c>
      <c r="G24" s="304"/>
      <c r="H24" s="304"/>
      <c r="I24" s="304"/>
      <c r="J24" s="190"/>
      <c r="K24" s="190"/>
      <c r="M24" s="8"/>
      <c r="N24" s="181" t="s">
        <v>97</v>
      </c>
    </row>
    <row r="25" spans="1:14" ht="29.25" customHeight="1" x14ac:dyDescent="0.2">
      <c r="A25" s="172"/>
      <c r="B25" s="182" t="s">
        <v>68</v>
      </c>
      <c r="C25" s="304" t="s">
        <v>385</v>
      </c>
      <c r="D25" s="304"/>
      <c r="E25" s="304"/>
      <c r="F25" s="194" t="s">
        <v>99</v>
      </c>
      <c r="G25" s="327" t="s">
        <v>377</v>
      </c>
      <c r="H25" s="328"/>
      <c r="I25" s="329"/>
      <c r="J25" s="195"/>
      <c r="K25" s="195"/>
      <c r="M25" s="8"/>
    </row>
    <row r="26" spans="1:14" ht="27" customHeight="1" x14ac:dyDescent="0.2">
      <c r="A26" s="172"/>
      <c r="B26" s="182" t="s">
        <v>98</v>
      </c>
      <c r="C26" s="304" t="s">
        <v>386</v>
      </c>
      <c r="D26" s="304"/>
      <c r="E26" s="304"/>
      <c r="F26" s="194" t="s">
        <v>69</v>
      </c>
      <c r="G26" s="330">
        <v>1</v>
      </c>
      <c r="H26" s="331"/>
      <c r="I26" s="332"/>
      <c r="J26" s="196"/>
      <c r="K26" s="196"/>
      <c r="M26" s="8"/>
    </row>
    <row r="27" spans="1:14" ht="47.25" customHeight="1" x14ac:dyDescent="0.2">
      <c r="A27" s="172"/>
      <c r="B27" s="182" t="s">
        <v>100</v>
      </c>
      <c r="C27" s="304" t="s">
        <v>28</v>
      </c>
      <c r="D27" s="304"/>
      <c r="E27" s="304"/>
      <c r="F27" s="197" t="s">
        <v>70</v>
      </c>
      <c r="G27" s="318" t="s">
        <v>139</v>
      </c>
      <c r="H27" s="319"/>
      <c r="I27" s="320"/>
      <c r="J27" s="193"/>
      <c r="K27" s="193"/>
      <c r="M27" s="8"/>
    </row>
    <row r="28" spans="1:14" ht="30" customHeight="1" x14ac:dyDescent="0.2">
      <c r="A28" s="172"/>
      <c r="B28" s="302" t="s">
        <v>20</v>
      </c>
      <c r="C28" s="302"/>
      <c r="D28" s="302"/>
      <c r="E28" s="302"/>
      <c r="F28" s="302"/>
      <c r="G28" s="302"/>
      <c r="H28" s="302"/>
      <c r="I28" s="302"/>
      <c r="J28" s="180"/>
      <c r="K28" s="180"/>
      <c r="M28" s="8"/>
    </row>
    <row r="29" spans="1:14" ht="56.25" customHeight="1" x14ac:dyDescent="0.2">
      <c r="A29" s="172"/>
      <c r="B29" s="168" t="s">
        <v>2</v>
      </c>
      <c r="C29" s="168" t="s">
        <v>71</v>
      </c>
      <c r="D29" s="168" t="s">
        <v>44</v>
      </c>
      <c r="E29" s="168" t="s">
        <v>72</v>
      </c>
      <c r="F29" s="168" t="s">
        <v>45</v>
      </c>
      <c r="G29" s="218" t="s">
        <v>13</v>
      </c>
      <c r="H29" s="218" t="s">
        <v>14</v>
      </c>
      <c r="I29" s="168" t="s">
        <v>15</v>
      </c>
      <c r="J29" s="191"/>
      <c r="K29" s="191"/>
      <c r="M29" s="8"/>
    </row>
    <row r="30" spans="1:14" ht="19.5" customHeight="1" x14ac:dyDescent="0.2">
      <c r="A30" s="172"/>
      <c r="B30" s="219" t="s">
        <v>3</v>
      </c>
      <c r="C30" s="220">
        <f>18259675784+30165098</f>
        <v>18289840882</v>
      </c>
      <c r="D30" s="221">
        <f>+C30</f>
        <v>18289840882</v>
      </c>
      <c r="E30" s="296">
        <v>157845000000</v>
      </c>
      <c r="F30" s="299">
        <f>+E30</f>
        <v>157845000000</v>
      </c>
      <c r="G30" s="222">
        <f>+C30/E30</f>
        <v>0.11587215864930786</v>
      </c>
      <c r="H30" s="223">
        <f>+D30/$F$30</f>
        <v>0.11587215864930786</v>
      </c>
      <c r="I30" s="224">
        <f>+H30/$G$26</f>
        <v>0.11587215864930786</v>
      </c>
      <c r="J30" s="199"/>
      <c r="K30" s="200"/>
      <c r="M30" s="8"/>
    </row>
    <row r="31" spans="1:14" ht="19.5" customHeight="1" x14ac:dyDescent="0.2">
      <c r="A31" s="172"/>
      <c r="B31" s="219" t="s">
        <v>4</v>
      </c>
      <c r="C31" s="220">
        <f>17024839609+26093166</f>
        <v>17050932775</v>
      </c>
      <c r="D31" s="221">
        <f>+D30+C31</f>
        <v>35340773657</v>
      </c>
      <c r="E31" s="297"/>
      <c r="F31" s="300"/>
      <c r="G31" s="222">
        <f>+C31/E30</f>
        <v>0.10802326823782825</v>
      </c>
      <c r="H31" s="223">
        <f t="shared" ref="H31:H41" si="0">+D31/$F$30</f>
        <v>0.22389542688713612</v>
      </c>
      <c r="I31" s="224">
        <f t="shared" ref="I31:I41" si="1">+H31/$G$26</f>
        <v>0.22389542688713612</v>
      </c>
      <c r="J31" s="199"/>
      <c r="K31" s="200"/>
      <c r="M31" s="8"/>
    </row>
    <row r="32" spans="1:14" ht="19.5" customHeight="1" x14ac:dyDescent="0.2">
      <c r="A32" s="172"/>
      <c r="B32" s="219" t="s">
        <v>5</v>
      </c>
      <c r="C32" s="220">
        <f>14699059540+36038276</f>
        <v>14735097816</v>
      </c>
      <c r="D32" s="221">
        <f t="shared" ref="D32:D41" si="2">+D31+C32</f>
        <v>50075871473</v>
      </c>
      <c r="E32" s="297"/>
      <c r="F32" s="300"/>
      <c r="G32" s="222">
        <f>+C32/E30</f>
        <v>9.3351691950964558E-2</v>
      </c>
      <c r="H32" s="223">
        <f t="shared" si="0"/>
        <v>0.31724711883810069</v>
      </c>
      <c r="I32" s="224">
        <f t="shared" si="1"/>
        <v>0.31724711883810069</v>
      </c>
      <c r="J32" s="199"/>
      <c r="K32" s="199"/>
      <c r="M32" s="8"/>
    </row>
    <row r="33" spans="1:11" ht="19.5" customHeight="1" x14ac:dyDescent="0.2">
      <c r="A33" s="172"/>
      <c r="B33" s="219" t="s">
        <v>6</v>
      </c>
      <c r="C33" s="220">
        <v>14234384014.93</v>
      </c>
      <c r="D33" s="221">
        <f t="shared" si="2"/>
        <v>64310255487.93</v>
      </c>
      <c r="E33" s="297"/>
      <c r="F33" s="300"/>
      <c r="G33" s="222">
        <f>+C33/E30</f>
        <v>9.0179505305394536E-2</v>
      </c>
      <c r="H33" s="223">
        <f t="shared" si="0"/>
        <v>0.40742662414349518</v>
      </c>
      <c r="I33" s="224">
        <f t="shared" si="1"/>
        <v>0.40742662414349518</v>
      </c>
      <c r="J33" s="199"/>
      <c r="K33" s="200"/>
    </row>
    <row r="34" spans="1:11" ht="19.5" customHeight="1" x14ac:dyDescent="0.2">
      <c r="A34" s="172"/>
      <c r="B34" s="219" t="s">
        <v>7</v>
      </c>
      <c r="C34" s="220">
        <v>17174501067</v>
      </c>
      <c r="D34" s="221">
        <f t="shared" si="2"/>
        <v>81484756554.929993</v>
      </c>
      <c r="E34" s="297"/>
      <c r="F34" s="300"/>
      <c r="G34" s="222">
        <f>+C34/E30</f>
        <v>0.10880611401691533</v>
      </c>
      <c r="H34" s="223">
        <f t="shared" si="0"/>
        <v>0.51623273816041049</v>
      </c>
      <c r="I34" s="225">
        <f t="shared" si="1"/>
        <v>0.51623273816041049</v>
      </c>
      <c r="J34" s="199"/>
      <c r="K34" s="200"/>
    </row>
    <row r="35" spans="1:11" ht="19.5" customHeight="1" x14ac:dyDescent="0.2">
      <c r="A35" s="172"/>
      <c r="B35" s="219" t="s">
        <v>8</v>
      </c>
      <c r="C35" s="220">
        <v>14200040771</v>
      </c>
      <c r="D35" s="221">
        <f t="shared" si="2"/>
        <v>95684797325.929993</v>
      </c>
      <c r="E35" s="297"/>
      <c r="F35" s="300"/>
      <c r="G35" s="222">
        <f>+C35/E30</f>
        <v>8.9961929557477269E-2</v>
      </c>
      <c r="H35" s="223">
        <f t="shared" si="0"/>
        <v>0.60619466771788777</v>
      </c>
      <c r="I35" s="225">
        <f t="shared" si="1"/>
        <v>0.60619466771788777</v>
      </c>
      <c r="J35" s="199"/>
      <c r="K35" s="200"/>
    </row>
    <row r="36" spans="1:11" ht="19.5" customHeight="1" x14ac:dyDescent="0.2">
      <c r="A36" s="172"/>
      <c r="B36" s="219" t="s">
        <v>9</v>
      </c>
      <c r="C36" s="220">
        <f>21730680427+41630379</f>
        <v>21772310806</v>
      </c>
      <c r="D36" s="221">
        <f t="shared" si="2"/>
        <v>117457108131.92999</v>
      </c>
      <c r="E36" s="297"/>
      <c r="F36" s="300"/>
      <c r="G36" s="222">
        <f>+C36/E30</f>
        <v>0.137934751217967</v>
      </c>
      <c r="H36" s="223">
        <f t="shared" si="0"/>
        <v>0.74412941893585471</v>
      </c>
      <c r="I36" s="225">
        <f t="shared" si="1"/>
        <v>0.74412941893585471</v>
      </c>
      <c r="J36" s="199"/>
      <c r="K36" s="200"/>
    </row>
    <row r="37" spans="1:11" ht="19.5" customHeight="1" x14ac:dyDescent="0.2">
      <c r="A37" s="172"/>
      <c r="B37" s="219" t="s">
        <v>10</v>
      </c>
      <c r="C37" s="220">
        <f>11708526217+97369768</f>
        <v>11805895985</v>
      </c>
      <c r="D37" s="221">
        <f t="shared" si="2"/>
        <v>129263004116.92999</v>
      </c>
      <c r="E37" s="297"/>
      <c r="F37" s="300"/>
      <c r="G37" s="222">
        <f>C37/E30</f>
        <v>7.4794234755614683E-2</v>
      </c>
      <c r="H37" s="223">
        <f t="shared" si="0"/>
        <v>0.81892365369146947</v>
      </c>
      <c r="I37" s="225">
        <f t="shared" si="1"/>
        <v>0.81892365369146947</v>
      </c>
      <c r="J37" s="199"/>
      <c r="K37" s="200"/>
    </row>
    <row r="38" spans="1:11" ht="19.5" customHeight="1" x14ac:dyDescent="0.2">
      <c r="A38" s="172"/>
      <c r="B38" s="219" t="s">
        <v>11</v>
      </c>
      <c r="C38" s="220">
        <f>14231857669+35259540+50000</f>
        <v>14267167209</v>
      </c>
      <c r="D38" s="221">
        <f t="shared" si="2"/>
        <v>143530171325.92999</v>
      </c>
      <c r="E38" s="297"/>
      <c r="F38" s="300"/>
      <c r="G38" s="222">
        <f>+C38/E30</f>
        <v>9.0387197624251639E-2</v>
      </c>
      <c r="H38" s="223">
        <f t="shared" si="0"/>
        <v>0.90931085131572109</v>
      </c>
      <c r="I38" s="225">
        <f t="shared" si="1"/>
        <v>0.90931085131572109</v>
      </c>
      <c r="J38" s="199"/>
      <c r="K38" s="200"/>
    </row>
    <row r="39" spans="1:11" ht="19.5" customHeight="1" x14ac:dyDescent="0.2">
      <c r="A39" s="172"/>
      <c r="B39" s="219" t="s">
        <v>12</v>
      </c>
      <c r="C39" s="260">
        <f>16277647179+186106093</f>
        <v>16463753272</v>
      </c>
      <c r="D39" s="221">
        <f t="shared" si="2"/>
        <v>159993924597.92999</v>
      </c>
      <c r="E39" s="297"/>
      <c r="F39" s="300"/>
      <c r="G39" s="222">
        <f>C39/E30</f>
        <v>0.10430329292660522</v>
      </c>
      <c r="H39" s="223">
        <f t="shared" si="0"/>
        <v>1.0136141442423263</v>
      </c>
      <c r="I39" s="225">
        <f t="shared" si="1"/>
        <v>1.0136141442423263</v>
      </c>
      <c r="J39" s="199"/>
      <c r="K39" s="200"/>
    </row>
    <row r="40" spans="1:11" ht="19.5" customHeight="1" x14ac:dyDescent="0.2">
      <c r="A40" s="172"/>
      <c r="B40" s="219" t="s">
        <v>16</v>
      </c>
      <c r="C40" s="220">
        <f>10259470112+24069122</f>
        <v>10283539234</v>
      </c>
      <c r="D40" s="221">
        <f t="shared" si="2"/>
        <v>170277463831.92999</v>
      </c>
      <c r="E40" s="297"/>
      <c r="F40" s="300"/>
      <c r="G40" s="222">
        <f>C40/E30</f>
        <v>6.5149603940574619E-2</v>
      </c>
      <c r="H40" s="223">
        <f t="shared" si="0"/>
        <v>1.0787637481829009</v>
      </c>
      <c r="I40" s="225">
        <f t="shared" si="1"/>
        <v>1.0787637481829009</v>
      </c>
      <c r="J40" s="199"/>
      <c r="K40" s="200"/>
    </row>
    <row r="41" spans="1:11" ht="19.5" customHeight="1" x14ac:dyDescent="0.2">
      <c r="A41" s="172"/>
      <c r="B41" s="219" t="s">
        <v>17</v>
      </c>
      <c r="C41" s="220">
        <f>16245738383+75752110</f>
        <v>16321490493</v>
      </c>
      <c r="D41" s="221">
        <f t="shared" si="2"/>
        <v>186598954324.92999</v>
      </c>
      <c r="E41" s="298"/>
      <c r="F41" s="301"/>
      <c r="G41" s="222">
        <f>C41/E30</f>
        <v>0.10340201142259813</v>
      </c>
      <c r="H41" s="223">
        <f t="shared" si="0"/>
        <v>1.1821657596054991</v>
      </c>
      <c r="I41" s="225">
        <f t="shared" si="1"/>
        <v>1.1821657596054991</v>
      </c>
      <c r="J41" s="201"/>
      <c r="K41" s="200"/>
    </row>
    <row r="42" spans="1:11" ht="54" customHeight="1" x14ac:dyDescent="0.2">
      <c r="A42" s="172"/>
      <c r="B42" s="167" t="s">
        <v>73</v>
      </c>
      <c r="C42" s="321" t="s">
        <v>412</v>
      </c>
      <c r="D42" s="321"/>
      <c r="E42" s="321"/>
      <c r="F42" s="321"/>
      <c r="G42" s="321"/>
      <c r="H42" s="321"/>
      <c r="I42" s="321"/>
      <c r="J42" s="203"/>
      <c r="K42" s="204"/>
    </row>
    <row r="43" spans="1:11" ht="39" customHeight="1" x14ac:dyDescent="0.2">
      <c r="A43" s="172"/>
      <c r="B43" s="302" t="s">
        <v>21</v>
      </c>
      <c r="C43" s="302"/>
      <c r="D43" s="302"/>
      <c r="E43" s="302"/>
      <c r="F43" s="302"/>
      <c r="G43" s="302"/>
      <c r="H43" s="302"/>
      <c r="I43" s="302"/>
      <c r="J43" s="180"/>
      <c r="K43" s="180"/>
    </row>
    <row r="44" spans="1:11" ht="50.25" customHeight="1" x14ac:dyDescent="0.2">
      <c r="A44" s="172"/>
      <c r="B44" s="315"/>
      <c r="C44" s="315"/>
      <c r="D44" s="315"/>
      <c r="E44" s="315"/>
      <c r="F44" s="315"/>
      <c r="G44" s="315"/>
      <c r="H44" s="315"/>
      <c r="I44" s="315"/>
      <c r="J44" s="180"/>
      <c r="K44" s="180"/>
    </row>
    <row r="45" spans="1:11" ht="53.25" customHeight="1" x14ac:dyDescent="0.2">
      <c r="A45" s="172"/>
      <c r="B45" s="315"/>
      <c r="C45" s="315"/>
      <c r="D45" s="315"/>
      <c r="E45" s="315"/>
      <c r="F45" s="315"/>
      <c r="G45" s="315"/>
      <c r="H45" s="315"/>
      <c r="I45" s="315"/>
      <c r="J45" s="201"/>
      <c r="K45" s="201"/>
    </row>
    <row r="46" spans="1:11" ht="59.25" customHeight="1" x14ac:dyDescent="0.2">
      <c r="A46" s="172"/>
      <c r="B46" s="315"/>
      <c r="C46" s="315"/>
      <c r="D46" s="315"/>
      <c r="E46" s="315"/>
      <c r="F46" s="315"/>
      <c r="G46" s="315"/>
      <c r="H46" s="315"/>
      <c r="I46" s="315"/>
      <c r="J46" s="201"/>
      <c r="K46" s="201"/>
    </row>
    <row r="47" spans="1:11" ht="39.75" customHeight="1" x14ac:dyDescent="0.2">
      <c r="A47" s="172"/>
      <c r="B47" s="315"/>
      <c r="C47" s="315"/>
      <c r="D47" s="315"/>
      <c r="E47" s="315"/>
      <c r="F47" s="315"/>
      <c r="G47" s="315"/>
      <c r="H47" s="315"/>
      <c r="I47" s="315"/>
      <c r="J47" s="201"/>
      <c r="K47" s="201"/>
    </row>
    <row r="48" spans="1:11" ht="26.25" customHeight="1" x14ac:dyDescent="0.2">
      <c r="A48" s="172"/>
      <c r="B48" s="315"/>
      <c r="C48" s="315"/>
      <c r="D48" s="315"/>
      <c r="E48" s="315"/>
      <c r="F48" s="315"/>
      <c r="G48" s="315"/>
      <c r="H48" s="315"/>
      <c r="I48" s="315"/>
      <c r="J48" s="4"/>
      <c r="K48" s="4"/>
    </row>
    <row r="49" spans="1:11" ht="57" customHeight="1" x14ac:dyDescent="0.2">
      <c r="A49" s="172"/>
      <c r="B49" s="166" t="s">
        <v>74</v>
      </c>
      <c r="C49" s="314" t="s">
        <v>413</v>
      </c>
      <c r="D49" s="314"/>
      <c r="E49" s="314"/>
      <c r="F49" s="314"/>
      <c r="G49" s="314"/>
      <c r="H49" s="314"/>
      <c r="I49" s="314"/>
      <c r="J49" s="205"/>
      <c r="K49" s="205"/>
    </row>
    <row r="50" spans="1:11" ht="34.5" customHeight="1" x14ac:dyDescent="0.2">
      <c r="A50" s="172"/>
      <c r="B50" s="166" t="s">
        <v>75</v>
      </c>
      <c r="C50" s="305" t="s">
        <v>128</v>
      </c>
      <c r="D50" s="305"/>
      <c r="E50" s="305"/>
      <c r="F50" s="305"/>
      <c r="G50" s="305"/>
      <c r="H50" s="305"/>
      <c r="I50" s="305"/>
      <c r="J50" s="205"/>
      <c r="K50" s="205"/>
    </row>
    <row r="51" spans="1:11" ht="34.5" customHeight="1" x14ac:dyDescent="0.2">
      <c r="A51" s="172"/>
      <c r="B51" s="167" t="s">
        <v>76</v>
      </c>
      <c r="C51" s="303" t="s">
        <v>376</v>
      </c>
      <c r="D51" s="303"/>
      <c r="E51" s="303"/>
      <c r="F51" s="303"/>
      <c r="G51" s="303"/>
      <c r="H51" s="303"/>
      <c r="I51" s="303"/>
      <c r="J51" s="206"/>
      <c r="K51" s="205"/>
    </row>
    <row r="52" spans="1:11" ht="29.25" customHeight="1" x14ac:dyDescent="0.2">
      <c r="A52" s="172"/>
      <c r="B52" s="302" t="s">
        <v>39</v>
      </c>
      <c r="C52" s="302"/>
      <c r="D52" s="302"/>
      <c r="E52" s="302"/>
      <c r="F52" s="302"/>
      <c r="G52" s="302"/>
      <c r="H52" s="302"/>
      <c r="I52" s="302"/>
      <c r="J52" s="205"/>
      <c r="K52" s="205"/>
    </row>
    <row r="53" spans="1:11" ht="33" customHeight="1" x14ac:dyDescent="0.2">
      <c r="A53" s="172"/>
      <c r="B53" s="316" t="s">
        <v>77</v>
      </c>
      <c r="C53" s="168" t="s">
        <v>78</v>
      </c>
      <c r="D53" s="325" t="s">
        <v>79</v>
      </c>
      <c r="E53" s="325"/>
      <c r="F53" s="325"/>
      <c r="G53" s="325" t="s">
        <v>80</v>
      </c>
      <c r="H53" s="325"/>
      <c r="I53" s="325"/>
      <c r="J53" s="207"/>
      <c r="K53" s="207"/>
    </row>
    <row r="54" spans="1:11" ht="51.75" customHeight="1" x14ac:dyDescent="0.2">
      <c r="A54" s="172"/>
      <c r="B54" s="316"/>
      <c r="C54" s="244">
        <v>43656</v>
      </c>
      <c r="D54" s="333" t="s">
        <v>401</v>
      </c>
      <c r="E54" s="333"/>
      <c r="F54" s="333"/>
      <c r="G54" s="317" t="s">
        <v>402</v>
      </c>
      <c r="H54" s="317"/>
      <c r="I54" s="317"/>
      <c r="J54" s="207"/>
      <c r="K54" s="207"/>
    </row>
    <row r="55" spans="1:11" ht="31.5" customHeight="1" x14ac:dyDescent="0.2">
      <c r="A55" s="172"/>
      <c r="B55" s="167" t="s">
        <v>81</v>
      </c>
      <c r="C55" s="326" t="s">
        <v>387</v>
      </c>
      <c r="D55" s="326"/>
      <c r="E55" s="312" t="s">
        <v>82</v>
      </c>
      <c r="F55" s="312"/>
      <c r="G55" s="313" t="s">
        <v>398</v>
      </c>
      <c r="H55" s="313"/>
      <c r="I55" s="313"/>
      <c r="J55" s="208"/>
      <c r="K55" s="208"/>
    </row>
    <row r="56" spans="1:11" ht="31.5" customHeight="1" x14ac:dyDescent="0.2">
      <c r="A56" s="172"/>
      <c r="B56" s="202" t="s">
        <v>83</v>
      </c>
      <c r="C56" s="304" t="s">
        <v>140</v>
      </c>
      <c r="D56" s="304"/>
      <c r="E56" s="324" t="s">
        <v>87</v>
      </c>
      <c r="F56" s="324"/>
      <c r="G56" s="307" t="s">
        <v>141</v>
      </c>
      <c r="H56" s="307"/>
      <c r="I56" s="307"/>
      <c r="J56" s="208"/>
      <c r="K56" s="208"/>
    </row>
    <row r="57" spans="1:11" ht="31.5" customHeight="1" x14ac:dyDescent="0.2">
      <c r="A57" s="172"/>
      <c r="B57" s="202" t="s">
        <v>85</v>
      </c>
      <c r="C57" s="322"/>
      <c r="D57" s="322"/>
      <c r="E57" s="306" t="s">
        <v>84</v>
      </c>
      <c r="F57" s="306"/>
      <c r="G57" s="322"/>
      <c r="H57" s="322"/>
      <c r="I57" s="322"/>
      <c r="J57" s="209"/>
      <c r="K57" s="209"/>
    </row>
    <row r="58" spans="1:11" ht="31.5" customHeight="1" x14ac:dyDescent="0.2">
      <c r="A58" s="172"/>
      <c r="B58" s="202" t="s">
        <v>86</v>
      </c>
      <c r="C58" s="322"/>
      <c r="D58" s="322"/>
      <c r="E58" s="306"/>
      <c r="F58" s="306"/>
      <c r="G58" s="322"/>
      <c r="H58" s="322"/>
      <c r="I58" s="322"/>
      <c r="J58" s="209"/>
      <c r="K58" s="209"/>
    </row>
    <row r="59" spans="1:11" ht="15" hidden="1" x14ac:dyDescent="0.25">
      <c r="B59" s="1"/>
      <c r="C59" s="1"/>
      <c r="D59" s="2"/>
      <c r="E59" s="2"/>
      <c r="F59" s="2"/>
      <c r="G59" s="2"/>
      <c r="H59" s="2"/>
      <c r="I59" s="3"/>
      <c r="J59" s="5"/>
      <c r="K59" s="5"/>
    </row>
    <row r="60" spans="1:11" hidden="1" x14ac:dyDescent="0.2">
      <c r="B60" s="210"/>
      <c r="C60" s="211"/>
      <c r="D60" s="211"/>
      <c r="E60" s="212"/>
      <c r="F60" s="212"/>
      <c r="G60" s="213"/>
      <c r="H60" s="214"/>
      <c r="I60" s="211"/>
      <c r="J60" s="215"/>
      <c r="K60" s="215"/>
    </row>
    <row r="61" spans="1:11" hidden="1" x14ac:dyDescent="0.2">
      <c r="B61" s="210"/>
      <c r="C61" s="211"/>
      <c r="D61" s="211"/>
      <c r="E61" s="212"/>
      <c r="F61" s="212"/>
      <c r="G61" s="213"/>
      <c r="H61" s="214"/>
      <c r="I61" s="211"/>
      <c r="J61" s="215"/>
      <c r="K61" s="215"/>
    </row>
    <row r="62" spans="1:11" hidden="1" x14ac:dyDescent="0.2">
      <c r="B62" s="210"/>
      <c r="C62" s="211"/>
      <c r="D62" s="211"/>
      <c r="E62" s="212"/>
      <c r="F62" s="212"/>
      <c r="G62" s="213"/>
      <c r="H62" s="214"/>
      <c r="I62" s="211"/>
      <c r="J62" s="215"/>
      <c r="K62" s="215"/>
    </row>
    <row r="63" spans="1:11" hidden="1" x14ac:dyDescent="0.2">
      <c r="B63" s="210"/>
      <c r="C63" s="211"/>
      <c r="D63" s="211"/>
      <c r="E63" s="212"/>
      <c r="F63" s="212"/>
      <c r="G63" s="213"/>
      <c r="H63" s="214"/>
      <c r="I63" s="211"/>
      <c r="J63" s="215"/>
      <c r="K63" s="215"/>
    </row>
    <row r="64" spans="1:11" hidden="1" x14ac:dyDescent="0.2">
      <c r="B64" s="210"/>
      <c r="C64" s="211"/>
      <c r="D64" s="211"/>
      <c r="E64" s="212"/>
      <c r="F64" s="212"/>
      <c r="G64" s="213"/>
      <c r="H64" s="214"/>
      <c r="I64" s="211"/>
      <c r="J64" s="215"/>
      <c r="K64" s="215"/>
    </row>
    <row r="65" spans="2:11" hidden="1" x14ac:dyDescent="0.2">
      <c r="B65" s="210"/>
      <c r="C65" s="211"/>
      <c r="D65" s="211"/>
      <c r="E65" s="212"/>
      <c r="F65" s="212"/>
      <c r="G65" s="213"/>
      <c r="H65" s="214"/>
      <c r="I65" s="211"/>
      <c r="J65" s="215"/>
      <c r="K65" s="215"/>
    </row>
    <row r="66" spans="2:11" hidden="1" x14ac:dyDescent="0.2">
      <c r="B66" s="210"/>
      <c r="C66" s="211"/>
      <c r="D66" s="211"/>
      <c r="E66" s="212"/>
      <c r="F66" s="212"/>
      <c r="G66" s="213"/>
      <c r="H66" s="214"/>
      <c r="I66" s="211"/>
      <c r="J66" s="215"/>
      <c r="K66" s="215"/>
    </row>
    <row r="67" spans="2:11" hidden="1" x14ac:dyDescent="0.2">
      <c r="B67" s="210"/>
      <c r="C67" s="211"/>
      <c r="D67" s="211"/>
      <c r="E67" s="212"/>
      <c r="F67" s="212"/>
      <c r="G67" s="213"/>
      <c r="H67" s="214"/>
      <c r="I67" s="211"/>
      <c r="J67" s="215"/>
      <c r="K67" s="215"/>
    </row>
  </sheetData>
  <sheetProtection algorithmName="SHA-512" hashValue="NZJRCozlaUVlarTQ0HbTVNCo9RPo79UfJMOV/nCKlnWduNveVGpl+EmFYZI/N/lo5aMcG2wuHWj3KR93CTp5sg==" saltValue="nrDRm6OBF8hbJhyvKOXTkQ==" spinCount="100000" sheet="1" objects="1" scenarios="1" formatCells="0" formatColumns="0" formatRows="0"/>
  <dataConsolidate/>
  <mergeCells count="67">
    <mergeCell ref="C21:E21"/>
    <mergeCell ref="F21:I21"/>
    <mergeCell ref="B6:I6"/>
    <mergeCell ref="C11:F11"/>
    <mergeCell ref="B7:I7"/>
    <mergeCell ref="B8:I8"/>
    <mergeCell ref="D9:E9"/>
    <mergeCell ref="C12:F12"/>
    <mergeCell ref="C13:I13"/>
    <mergeCell ref="H12:I12"/>
    <mergeCell ref="H11:I11"/>
    <mergeCell ref="D10:E10"/>
    <mergeCell ref="F10:G10"/>
    <mergeCell ref="C57:D57"/>
    <mergeCell ref="C58:D58"/>
    <mergeCell ref="E57:F58"/>
    <mergeCell ref="G57:I58"/>
    <mergeCell ref="C19:I19"/>
    <mergeCell ref="C20:I20"/>
    <mergeCell ref="G56:I56"/>
    <mergeCell ref="E56:F56"/>
    <mergeCell ref="C56:D56"/>
    <mergeCell ref="D53:F53"/>
    <mergeCell ref="G53:I53"/>
    <mergeCell ref="C55:D55"/>
    <mergeCell ref="C26:E26"/>
    <mergeCell ref="G25:I25"/>
    <mergeCell ref="G26:I26"/>
    <mergeCell ref="D54:F54"/>
    <mergeCell ref="E55:F55"/>
    <mergeCell ref="G55:I55"/>
    <mergeCell ref="C23:E23"/>
    <mergeCell ref="F23:I23"/>
    <mergeCell ref="C24:E24"/>
    <mergeCell ref="F24:I24"/>
    <mergeCell ref="B28:I28"/>
    <mergeCell ref="C49:I49"/>
    <mergeCell ref="C25:E25"/>
    <mergeCell ref="B44:I48"/>
    <mergeCell ref="B52:I52"/>
    <mergeCell ref="B53:B54"/>
    <mergeCell ref="G54:I54"/>
    <mergeCell ref="C27:E27"/>
    <mergeCell ref="G27:I27"/>
    <mergeCell ref="C42:I42"/>
    <mergeCell ref="B2:B5"/>
    <mergeCell ref="C5:F5"/>
    <mergeCell ref="C2:I2"/>
    <mergeCell ref="C3:I3"/>
    <mergeCell ref="C4:I4"/>
    <mergeCell ref="G5:I5"/>
    <mergeCell ref="E30:E41"/>
    <mergeCell ref="F30:F41"/>
    <mergeCell ref="B43:I43"/>
    <mergeCell ref="C51:I51"/>
    <mergeCell ref="F9:I9"/>
    <mergeCell ref="C50:I50"/>
    <mergeCell ref="B21:B22"/>
    <mergeCell ref="C15:F15"/>
    <mergeCell ref="H15:I15"/>
    <mergeCell ref="C14:I14"/>
    <mergeCell ref="C16:F16"/>
    <mergeCell ref="H16:I16"/>
    <mergeCell ref="C22:E22"/>
    <mergeCell ref="F22:I22"/>
    <mergeCell ref="C17:I17"/>
    <mergeCell ref="C18:I18"/>
  </mergeCells>
  <dataValidations disablePrompts="1"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opLeftCell="D15" zoomScale="80" zoomScaleNormal="80" workbookViewId="0">
      <selection activeCell="K16" sqref="K16"/>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8.57031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1:11" ht="15.75" thickBot="1" x14ac:dyDescent="0.3"/>
    <row r="2" spans="1:11" ht="23.25" customHeight="1" thickBot="1" x14ac:dyDescent="0.3">
      <c r="A2" s="23"/>
      <c r="B2" s="360"/>
      <c r="C2" s="363" t="s">
        <v>105</v>
      </c>
      <c r="D2" s="364"/>
      <c r="E2" s="364"/>
      <c r="F2" s="364"/>
      <c r="G2" s="364"/>
      <c r="H2" s="364"/>
      <c r="I2" s="364"/>
      <c r="J2" s="365"/>
      <c r="K2" s="23"/>
    </row>
    <row r="3" spans="1:11" ht="18" customHeight="1" thickBot="1" x14ac:dyDescent="0.3">
      <c r="A3" s="23"/>
      <c r="B3" s="361"/>
      <c r="C3" s="366" t="s">
        <v>18</v>
      </c>
      <c r="D3" s="367"/>
      <c r="E3" s="367"/>
      <c r="F3" s="367"/>
      <c r="G3" s="367"/>
      <c r="H3" s="367"/>
      <c r="I3" s="367"/>
      <c r="J3" s="368"/>
      <c r="K3" s="23"/>
    </row>
    <row r="4" spans="1:11" ht="18" customHeight="1" thickBot="1" x14ac:dyDescent="0.3">
      <c r="A4" s="23"/>
      <c r="B4" s="361"/>
      <c r="C4" s="366" t="s">
        <v>160</v>
      </c>
      <c r="D4" s="367"/>
      <c r="E4" s="367"/>
      <c r="F4" s="367"/>
      <c r="G4" s="367"/>
      <c r="H4" s="367"/>
      <c r="I4" s="367"/>
      <c r="J4" s="368"/>
      <c r="K4" s="23"/>
    </row>
    <row r="5" spans="1:11" ht="18" customHeight="1" thickBot="1" x14ac:dyDescent="0.3">
      <c r="A5" s="23"/>
      <c r="B5" s="362"/>
      <c r="C5" s="366" t="s">
        <v>107</v>
      </c>
      <c r="D5" s="367"/>
      <c r="E5" s="367"/>
      <c r="F5" s="367"/>
      <c r="G5" s="367"/>
      <c r="H5" s="369" t="s">
        <v>103</v>
      </c>
      <c r="I5" s="370"/>
      <c r="J5" s="371"/>
      <c r="K5" s="23"/>
    </row>
    <row r="6" spans="1:11" ht="18" customHeight="1" thickBot="1" x14ac:dyDescent="0.3">
      <c r="A6" s="23"/>
      <c r="B6" s="24"/>
      <c r="C6" s="25"/>
      <c r="D6" s="25"/>
      <c r="E6" s="25"/>
      <c r="F6" s="25"/>
      <c r="G6" s="25"/>
      <c r="H6" s="25"/>
      <c r="I6" s="25"/>
      <c r="J6" s="26"/>
      <c r="K6" s="23"/>
    </row>
    <row r="7" spans="1:11" ht="55.5" customHeight="1" thickBot="1" x14ac:dyDescent="0.3">
      <c r="A7" s="23"/>
      <c r="B7" s="13" t="s">
        <v>108</v>
      </c>
      <c r="C7" s="354" t="s">
        <v>379</v>
      </c>
      <c r="D7" s="355"/>
      <c r="E7" s="356"/>
      <c r="F7" s="27"/>
      <c r="G7" s="25"/>
      <c r="H7" s="25"/>
      <c r="I7" s="25"/>
      <c r="J7" s="26"/>
      <c r="K7" s="23"/>
    </row>
    <row r="8" spans="1:11" ht="32.25" customHeight="1" thickBot="1" x14ac:dyDescent="0.3">
      <c r="A8" s="23"/>
      <c r="B8" s="15" t="s">
        <v>109</v>
      </c>
      <c r="C8" s="354" t="s">
        <v>127</v>
      </c>
      <c r="D8" s="355"/>
      <c r="E8" s="356"/>
      <c r="F8" s="27"/>
      <c r="G8" s="25"/>
      <c r="H8" s="25"/>
      <c r="I8" s="25"/>
      <c r="J8" s="26"/>
      <c r="K8" s="23"/>
    </row>
    <row r="9" spans="1:11" ht="42" customHeight="1" thickBot="1" x14ac:dyDescent="0.3">
      <c r="A9" s="23"/>
      <c r="B9" s="15" t="s">
        <v>110</v>
      </c>
      <c r="C9" s="354" t="s">
        <v>370</v>
      </c>
      <c r="D9" s="355"/>
      <c r="E9" s="356"/>
      <c r="F9" s="28"/>
      <c r="G9" s="25"/>
      <c r="H9" s="25"/>
      <c r="I9" s="25"/>
      <c r="J9" s="26"/>
      <c r="K9" s="23"/>
    </row>
    <row r="10" spans="1:11" ht="33.75" customHeight="1" thickBot="1" x14ac:dyDescent="0.3">
      <c r="A10" s="23"/>
      <c r="B10" s="15" t="s">
        <v>111</v>
      </c>
      <c r="C10" s="354" t="s">
        <v>374</v>
      </c>
      <c r="D10" s="355"/>
      <c r="E10" s="356"/>
      <c r="F10" s="27"/>
      <c r="G10" s="25"/>
      <c r="H10" s="25"/>
      <c r="I10" s="25"/>
      <c r="J10" s="26"/>
      <c r="K10" s="23"/>
    </row>
    <row r="11" spans="1:11" ht="52.5" customHeight="1" thickBot="1" x14ac:dyDescent="0.3">
      <c r="A11" s="23"/>
      <c r="B11" s="15" t="s">
        <v>112</v>
      </c>
      <c r="C11" s="354" t="str">
        <f>'1_Recaudo Alcanzado'!F9</f>
        <v>Alcanzar el 100% de la meta de recaudo establecida por la Dirección de Inteligencia para la Movilidad para la vigencia.</v>
      </c>
      <c r="D11" s="355"/>
      <c r="E11" s="356"/>
      <c r="F11" s="27"/>
      <c r="G11" s="25"/>
      <c r="H11" s="25"/>
      <c r="I11" s="25"/>
      <c r="J11" s="26"/>
      <c r="K11" s="23"/>
    </row>
    <row r="12" spans="1:11" ht="15.75" x14ac:dyDescent="0.25">
      <c r="A12" s="23"/>
      <c r="B12" s="29"/>
      <c r="C12" s="23"/>
      <c r="D12" s="23"/>
      <c r="E12" s="23"/>
      <c r="F12" s="23"/>
      <c r="G12" s="23"/>
      <c r="H12" s="23"/>
      <c r="I12" s="23"/>
      <c r="J12" s="23"/>
      <c r="K12" s="23"/>
    </row>
    <row r="13" spans="1:11" ht="26.25" customHeight="1" x14ac:dyDescent="0.25">
      <c r="A13" s="23"/>
      <c r="B13" s="357" t="s">
        <v>159</v>
      </c>
      <c r="C13" s="358"/>
      <c r="D13" s="358"/>
      <c r="E13" s="358"/>
      <c r="F13" s="358"/>
      <c r="G13" s="358"/>
      <c r="H13" s="359"/>
      <c r="I13" s="352" t="s">
        <v>113</v>
      </c>
      <c r="J13" s="353"/>
      <c r="K13" s="353"/>
    </row>
    <row r="14" spans="1:11" s="19" customFormat="1" ht="64.5" customHeight="1" x14ac:dyDescent="0.25">
      <c r="A14" s="30"/>
      <c r="B14" s="31" t="s">
        <v>114</v>
      </c>
      <c r="C14" s="31" t="s">
        <v>115</v>
      </c>
      <c r="D14" s="31" t="s">
        <v>116</v>
      </c>
      <c r="E14" s="31" t="s">
        <v>117</v>
      </c>
      <c r="F14" s="31" t="s">
        <v>118</v>
      </c>
      <c r="G14" s="31" t="s">
        <v>119</v>
      </c>
      <c r="H14" s="31" t="s">
        <v>120</v>
      </c>
      <c r="I14" s="32" t="s">
        <v>121</v>
      </c>
      <c r="J14" s="32" t="s">
        <v>122</v>
      </c>
      <c r="K14" s="32" t="s">
        <v>123</v>
      </c>
    </row>
    <row r="15" spans="1:11" s="142" customFormat="1" ht="30" customHeight="1" x14ac:dyDescent="0.25">
      <c r="A15" s="136"/>
      <c r="B15" s="346">
        <v>1</v>
      </c>
      <c r="C15" s="348" t="s">
        <v>143</v>
      </c>
      <c r="D15" s="350" t="s">
        <v>144</v>
      </c>
      <c r="E15" s="137">
        <v>1</v>
      </c>
      <c r="F15" s="138" t="s">
        <v>145</v>
      </c>
      <c r="G15" s="139" t="s">
        <v>128</v>
      </c>
      <c r="H15" s="140">
        <v>43830</v>
      </c>
      <c r="I15" s="139" t="s">
        <v>128</v>
      </c>
      <c r="J15" s="141">
        <v>43800</v>
      </c>
      <c r="K15" s="245" t="s">
        <v>405</v>
      </c>
    </row>
    <row r="16" spans="1:11" s="142" customFormat="1" ht="30" customHeight="1" x14ac:dyDescent="0.25">
      <c r="A16" s="136"/>
      <c r="B16" s="347"/>
      <c r="C16" s="349"/>
      <c r="D16" s="351"/>
      <c r="E16" s="137">
        <v>2</v>
      </c>
      <c r="F16" s="138" t="s">
        <v>146</v>
      </c>
      <c r="G16" s="139" t="s">
        <v>128</v>
      </c>
      <c r="H16" s="140">
        <v>43830</v>
      </c>
      <c r="I16" s="139" t="s">
        <v>128</v>
      </c>
      <c r="J16" s="141">
        <v>43800</v>
      </c>
      <c r="K16" s="245" t="s">
        <v>405</v>
      </c>
    </row>
    <row r="17" spans="1:11" s="142" customFormat="1" ht="30" customHeight="1" x14ac:dyDescent="0.25">
      <c r="A17" s="136"/>
      <c r="B17" s="347"/>
      <c r="C17" s="349"/>
      <c r="D17" s="351"/>
      <c r="E17" s="137">
        <v>3</v>
      </c>
      <c r="F17" s="138" t="s">
        <v>147</v>
      </c>
      <c r="G17" s="139" t="s">
        <v>128</v>
      </c>
      <c r="H17" s="140">
        <v>43830</v>
      </c>
      <c r="I17" s="139" t="s">
        <v>128</v>
      </c>
      <c r="J17" s="141">
        <v>43800</v>
      </c>
      <c r="K17" s="245" t="s">
        <v>405</v>
      </c>
    </row>
    <row r="18" spans="1:11" s="142" customFormat="1" ht="30" customHeight="1" x14ac:dyDescent="0.25">
      <c r="A18" s="136"/>
      <c r="B18" s="347"/>
      <c r="C18" s="349"/>
      <c r="D18" s="351"/>
      <c r="E18" s="137">
        <v>4</v>
      </c>
      <c r="F18" s="138" t="s">
        <v>148</v>
      </c>
      <c r="G18" s="139" t="s">
        <v>128</v>
      </c>
      <c r="H18" s="140">
        <v>43830</v>
      </c>
      <c r="I18" s="139" t="s">
        <v>128</v>
      </c>
      <c r="J18" s="141">
        <v>43800</v>
      </c>
      <c r="K18" s="245" t="s">
        <v>405</v>
      </c>
    </row>
    <row r="19" spans="1:11" s="22" customFormat="1" ht="21.75" customHeight="1" x14ac:dyDescent="0.25">
      <c r="A19" s="33"/>
      <c r="B19" s="342" t="s">
        <v>124</v>
      </c>
      <c r="C19" s="343"/>
      <c r="D19" s="34">
        <f>SUM(D15:D18)</f>
        <v>0</v>
      </c>
      <c r="E19" s="344" t="s">
        <v>125</v>
      </c>
      <c r="F19" s="345"/>
      <c r="G19" s="34">
        <f>SUM(G15:G18)</f>
        <v>0</v>
      </c>
      <c r="H19" s="34"/>
      <c r="I19" s="35"/>
      <c r="J19" s="35"/>
      <c r="K19" s="35"/>
    </row>
  </sheetData>
  <sheetProtection selectLockedCells="1" selectUnlockedCells="1"/>
  <mergeCells count="18">
    <mergeCell ref="B2:B5"/>
    <mergeCell ref="C2:J2"/>
    <mergeCell ref="C3:J3"/>
    <mergeCell ref="C4:J4"/>
    <mergeCell ref="C5:G5"/>
    <mergeCell ref="H5:J5"/>
    <mergeCell ref="I13:K13"/>
    <mergeCell ref="C7:E7"/>
    <mergeCell ref="C8:E8"/>
    <mergeCell ref="C9:E9"/>
    <mergeCell ref="C10:E10"/>
    <mergeCell ref="C11:E11"/>
    <mergeCell ref="B13:H13"/>
    <mergeCell ref="B19:C19"/>
    <mergeCell ref="E19:F19"/>
    <mergeCell ref="B15:B18"/>
    <mergeCell ref="C15:C18"/>
    <mergeCell ref="D15:D18"/>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67"/>
  <sheetViews>
    <sheetView topLeftCell="A31" zoomScale="90" zoomScaleNormal="90" zoomScaleSheetLayoutView="100" zoomScalePageLayoutView="70" workbookViewId="0">
      <selection activeCell="C50" sqref="C50:I50"/>
    </sheetView>
  </sheetViews>
  <sheetFormatPr baseColWidth="10" defaultColWidth="11.42578125" defaultRowHeight="12.75" x14ac:dyDescent="0.2"/>
  <cols>
    <col min="1" max="1" width="1" style="177" customWidth="1"/>
    <col min="2" max="2" width="25.42578125" style="216" customWidth="1"/>
    <col min="3" max="3" width="14.5703125" style="177" customWidth="1"/>
    <col min="4" max="4" width="20.140625" style="177" customWidth="1"/>
    <col min="5" max="5" width="16.42578125" style="177" customWidth="1"/>
    <col min="6" max="6" width="25" style="177" customWidth="1"/>
    <col min="7" max="7" width="22" style="217" customWidth="1"/>
    <col min="8" max="8" width="20.5703125" style="177" customWidth="1"/>
    <col min="9" max="9" width="22.42578125" style="177" customWidth="1"/>
    <col min="10" max="11" width="22.42578125" style="175" customWidth="1"/>
    <col min="12" max="21" width="11.42578125" style="49"/>
    <col min="22" max="24" width="11.42578125" style="176"/>
    <col min="25" max="16384" width="11.42578125" style="177"/>
  </cols>
  <sheetData>
    <row r="1" spans="1:24" ht="6" customHeight="1" x14ac:dyDescent="0.2">
      <c r="A1" s="172"/>
      <c r="B1" s="173"/>
      <c r="C1" s="172"/>
      <c r="D1" s="172"/>
      <c r="E1" s="172"/>
      <c r="F1" s="172"/>
      <c r="G1" s="174"/>
      <c r="H1" s="172"/>
      <c r="I1" s="172"/>
    </row>
    <row r="2" spans="1:24" ht="33.75" customHeight="1" x14ac:dyDescent="0.2">
      <c r="A2" s="172"/>
      <c r="B2" s="309"/>
      <c r="C2" s="310" t="s">
        <v>104</v>
      </c>
      <c r="D2" s="310"/>
      <c r="E2" s="310"/>
      <c r="F2" s="310"/>
      <c r="G2" s="310"/>
      <c r="H2" s="310"/>
      <c r="I2" s="310"/>
      <c r="J2" s="178"/>
      <c r="K2" s="49"/>
      <c r="L2" s="6" t="s">
        <v>35</v>
      </c>
      <c r="U2" s="176"/>
      <c r="X2" s="177"/>
    </row>
    <row r="3" spans="1:24" ht="25.5" customHeight="1" x14ac:dyDescent="0.2">
      <c r="A3" s="172"/>
      <c r="B3" s="309"/>
      <c r="C3" s="310" t="s">
        <v>18</v>
      </c>
      <c r="D3" s="310"/>
      <c r="E3" s="310"/>
      <c r="F3" s="310"/>
      <c r="G3" s="310"/>
      <c r="H3" s="310"/>
      <c r="I3" s="310"/>
      <c r="J3" s="178"/>
      <c r="K3" s="49"/>
      <c r="L3" s="6" t="s">
        <v>30</v>
      </c>
      <c r="U3" s="176"/>
      <c r="X3" s="177"/>
    </row>
    <row r="4" spans="1:24" ht="25.5" customHeight="1" x14ac:dyDescent="0.2">
      <c r="A4" s="172"/>
      <c r="B4" s="309"/>
      <c r="C4" s="310" t="s">
        <v>0</v>
      </c>
      <c r="D4" s="310"/>
      <c r="E4" s="310"/>
      <c r="F4" s="310"/>
      <c r="G4" s="310"/>
      <c r="H4" s="310"/>
      <c r="I4" s="310"/>
      <c r="J4" s="178"/>
      <c r="K4" s="49"/>
      <c r="L4" s="6" t="s">
        <v>36</v>
      </c>
      <c r="U4" s="176"/>
      <c r="X4" s="177"/>
    </row>
    <row r="5" spans="1:24" ht="25.5" customHeight="1" x14ac:dyDescent="0.2">
      <c r="A5" s="172"/>
      <c r="B5" s="309"/>
      <c r="C5" s="310" t="s">
        <v>38</v>
      </c>
      <c r="D5" s="310"/>
      <c r="E5" s="310"/>
      <c r="F5" s="310"/>
      <c r="G5" s="310" t="s">
        <v>103</v>
      </c>
      <c r="H5" s="310"/>
      <c r="I5" s="310"/>
      <c r="J5" s="178"/>
      <c r="K5" s="49"/>
      <c r="L5" s="6" t="s">
        <v>31</v>
      </c>
      <c r="U5" s="176"/>
      <c r="X5" s="177"/>
    </row>
    <row r="6" spans="1:24" ht="23.25" customHeight="1" x14ac:dyDescent="0.2">
      <c r="A6" s="172"/>
      <c r="B6" s="336" t="s">
        <v>1</v>
      </c>
      <c r="C6" s="336"/>
      <c r="D6" s="336"/>
      <c r="E6" s="336"/>
      <c r="F6" s="336"/>
      <c r="G6" s="336"/>
      <c r="H6" s="336"/>
      <c r="I6" s="336"/>
      <c r="J6" s="4"/>
      <c r="K6" s="4"/>
    </row>
    <row r="7" spans="1:24" ht="24" customHeight="1" x14ac:dyDescent="0.2">
      <c r="A7" s="172"/>
      <c r="B7" s="337" t="s">
        <v>37</v>
      </c>
      <c r="C7" s="337"/>
      <c r="D7" s="337"/>
      <c r="E7" s="337"/>
      <c r="F7" s="337"/>
      <c r="G7" s="337"/>
      <c r="H7" s="337"/>
      <c r="I7" s="337"/>
      <c r="J7" s="179"/>
      <c r="K7" s="179"/>
    </row>
    <row r="8" spans="1:24" ht="24" customHeight="1" x14ac:dyDescent="0.2">
      <c r="A8" s="172"/>
      <c r="B8" s="338" t="s">
        <v>19</v>
      </c>
      <c r="C8" s="338"/>
      <c r="D8" s="338"/>
      <c r="E8" s="338"/>
      <c r="F8" s="338"/>
      <c r="G8" s="338"/>
      <c r="H8" s="338"/>
      <c r="I8" s="338"/>
      <c r="J8" s="180"/>
      <c r="K8" s="180"/>
      <c r="N8" s="181" t="s">
        <v>57</v>
      </c>
    </row>
    <row r="9" spans="1:24" ht="30.75" customHeight="1" x14ac:dyDescent="0.2">
      <c r="A9" s="172"/>
      <c r="B9" s="182" t="s">
        <v>101</v>
      </c>
      <c r="C9" s="183">
        <v>2</v>
      </c>
      <c r="D9" s="306" t="s">
        <v>102</v>
      </c>
      <c r="E9" s="306"/>
      <c r="F9" s="304" t="s">
        <v>162</v>
      </c>
      <c r="G9" s="304"/>
      <c r="H9" s="304"/>
      <c r="I9" s="304"/>
      <c r="J9" s="184"/>
      <c r="K9" s="184"/>
      <c r="M9" s="6" t="s">
        <v>22</v>
      </c>
      <c r="N9" s="181" t="s">
        <v>58</v>
      </c>
    </row>
    <row r="10" spans="1:24" ht="30.75" customHeight="1" x14ac:dyDescent="0.2">
      <c r="A10" s="172"/>
      <c r="B10" s="182" t="s">
        <v>41</v>
      </c>
      <c r="C10" s="183" t="s">
        <v>89</v>
      </c>
      <c r="D10" s="306" t="s">
        <v>40</v>
      </c>
      <c r="E10" s="306"/>
      <c r="F10" s="307" t="s">
        <v>375</v>
      </c>
      <c r="G10" s="307"/>
      <c r="H10" s="185" t="s">
        <v>46</v>
      </c>
      <c r="I10" s="183" t="s">
        <v>89</v>
      </c>
      <c r="J10" s="186"/>
      <c r="K10" s="186"/>
      <c r="M10" s="6" t="s">
        <v>23</v>
      </c>
      <c r="N10" s="181" t="s">
        <v>59</v>
      </c>
    </row>
    <row r="11" spans="1:24" ht="30.75" customHeight="1" x14ac:dyDescent="0.2">
      <c r="A11" s="172"/>
      <c r="B11" s="182" t="s">
        <v>47</v>
      </c>
      <c r="C11" s="304" t="s">
        <v>128</v>
      </c>
      <c r="D11" s="304"/>
      <c r="E11" s="304"/>
      <c r="F11" s="304"/>
      <c r="G11" s="185" t="s">
        <v>48</v>
      </c>
      <c r="H11" s="341" t="s">
        <v>128</v>
      </c>
      <c r="I11" s="341"/>
      <c r="J11" s="187"/>
      <c r="K11" s="187"/>
      <c r="M11" s="6" t="s">
        <v>24</v>
      </c>
      <c r="N11" s="181" t="s">
        <v>60</v>
      </c>
    </row>
    <row r="12" spans="1:24" ht="30.75" customHeight="1" x14ac:dyDescent="0.2">
      <c r="A12" s="172"/>
      <c r="B12" s="182" t="s">
        <v>49</v>
      </c>
      <c r="C12" s="339" t="s">
        <v>22</v>
      </c>
      <c r="D12" s="339"/>
      <c r="E12" s="339"/>
      <c r="F12" s="339"/>
      <c r="G12" s="185" t="s">
        <v>50</v>
      </c>
      <c r="H12" s="340" t="s">
        <v>129</v>
      </c>
      <c r="I12" s="340"/>
      <c r="J12" s="188"/>
      <c r="K12" s="188"/>
      <c r="M12" s="7" t="s">
        <v>25</v>
      </c>
    </row>
    <row r="13" spans="1:24" ht="30.75" customHeight="1" x14ac:dyDescent="0.2">
      <c r="A13" s="172"/>
      <c r="B13" s="182" t="s">
        <v>51</v>
      </c>
      <c r="C13" s="304" t="s">
        <v>96</v>
      </c>
      <c r="D13" s="304"/>
      <c r="E13" s="304"/>
      <c r="F13" s="304"/>
      <c r="G13" s="304"/>
      <c r="H13" s="304"/>
      <c r="I13" s="304"/>
      <c r="J13" s="189"/>
      <c r="K13" s="189"/>
      <c r="M13" s="7"/>
    </row>
    <row r="14" spans="1:24" ht="30.75" customHeight="1" x14ac:dyDescent="0.2">
      <c r="A14" s="172"/>
      <c r="B14" s="182" t="s">
        <v>52</v>
      </c>
      <c r="C14" s="307" t="s">
        <v>128</v>
      </c>
      <c r="D14" s="307"/>
      <c r="E14" s="307"/>
      <c r="F14" s="307"/>
      <c r="G14" s="307"/>
      <c r="H14" s="307"/>
      <c r="I14" s="307"/>
      <c r="J14" s="186"/>
      <c r="K14" s="186"/>
      <c r="M14" s="7"/>
      <c r="N14" s="181" t="s">
        <v>88</v>
      </c>
    </row>
    <row r="15" spans="1:24" ht="30.75" customHeight="1" x14ac:dyDescent="0.2">
      <c r="A15" s="172"/>
      <c r="B15" s="182" t="s">
        <v>53</v>
      </c>
      <c r="C15" s="304" t="s">
        <v>163</v>
      </c>
      <c r="D15" s="304"/>
      <c r="E15" s="304"/>
      <c r="F15" s="304"/>
      <c r="G15" s="185" t="s">
        <v>54</v>
      </c>
      <c r="H15" s="307" t="s">
        <v>32</v>
      </c>
      <c r="I15" s="307"/>
      <c r="J15" s="186"/>
      <c r="K15" s="186"/>
      <c r="M15" s="7" t="s">
        <v>26</v>
      </c>
      <c r="N15" s="181" t="s">
        <v>89</v>
      </c>
    </row>
    <row r="16" spans="1:24" ht="30.75" customHeight="1" x14ac:dyDescent="0.2">
      <c r="A16" s="172"/>
      <c r="B16" s="182" t="s">
        <v>55</v>
      </c>
      <c r="C16" s="308" t="s">
        <v>149</v>
      </c>
      <c r="D16" s="308"/>
      <c r="E16" s="308"/>
      <c r="F16" s="308"/>
      <c r="G16" s="185" t="s">
        <v>56</v>
      </c>
      <c r="H16" s="307" t="s">
        <v>57</v>
      </c>
      <c r="I16" s="307"/>
      <c r="J16" s="186"/>
      <c r="K16" s="186"/>
      <c r="M16" s="7" t="s">
        <v>27</v>
      </c>
    </row>
    <row r="17" spans="1:14" ht="40.5" customHeight="1" x14ac:dyDescent="0.2">
      <c r="A17" s="172"/>
      <c r="B17" s="182" t="s">
        <v>61</v>
      </c>
      <c r="C17" s="304" t="s">
        <v>388</v>
      </c>
      <c r="D17" s="304"/>
      <c r="E17" s="304"/>
      <c r="F17" s="304"/>
      <c r="G17" s="304"/>
      <c r="H17" s="304"/>
      <c r="I17" s="304"/>
      <c r="J17" s="189"/>
      <c r="K17" s="189"/>
      <c r="M17" s="7" t="s">
        <v>28</v>
      </c>
      <c r="N17" s="181" t="s">
        <v>90</v>
      </c>
    </row>
    <row r="18" spans="1:14" ht="30.75" customHeight="1" x14ac:dyDescent="0.2">
      <c r="A18" s="172"/>
      <c r="B18" s="182" t="s">
        <v>62</v>
      </c>
      <c r="C18" s="304" t="s">
        <v>150</v>
      </c>
      <c r="D18" s="304"/>
      <c r="E18" s="304"/>
      <c r="F18" s="304"/>
      <c r="G18" s="304"/>
      <c r="H18" s="304"/>
      <c r="I18" s="304"/>
      <c r="J18" s="190"/>
      <c r="K18" s="190"/>
      <c r="M18" s="7" t="s">
        <v>29</v>
      </c>
      <c r="N18" s="181" t="s">
        <v>91</v>
      </c>
    </row>
    <row r="19" spans="1:14" ht="30.75" customHeight="1" x14ac:dyDescent="0.2">
      <c r="A19" s="172"/>
      <c r="B19" s="182" t="s">
        <v>63</v>
      </c>
      <c r="C19" s="304" t="s">
        <v>389</v>
      </c>
      <c r="D19" s="304"/>
      <c r="E19" s="304"/>
      <c r="F19" s="304"/>
      <c r="G19" s="304"/>
      <c r="H19" s="304"/>
      <c r="I19" s="304"/>
      <c r="J19" s="191"/>
      <c r="K19" s="191"/>
      <c r="M19" s="7"/>
      <c r="N19" s="181" t="s">
        <v>92</v>
      </c>
    </row>
    <row r="20" spans="1:14" ht="30.75" customHeight="1" x14ac:dyDescent="0.2">
      <c r="A20" s="172"/>
      <c r="B20" s="182" t="s">
        <v>64</v>
      </c>
      <c r="C20" s="323" t="s">
        <v>133</v>
      </c>
      <c r="D20" s="323"/>
      <c r="E20" s="323"/>
      <c r="F20" s="323"/>
      <c r="G20" s="323"/>
      <c r="H20" s="323"/>
      <c r="I20" s="323"/>
      <c r="J20" s="192"/>
      <c r="K20" s="192"/>
      <c r="M20" s="7" t="s">
        <v>32</v>
      </c>
      <c r="N20" s="181" t="s">
        <v>93</v>
      </c>
    </row>
    <row r="21" spans="1:14" ht="27.75" customHeight="1" x14ac:dyDescent="0.2">
      <c r="A21" s="172"/>
      <c r="B21" s="306" t="s">
        <v>65</v>
      </c>
      <c r="C21" s="334" t="s">
        <v>42</v>
      </c>
      <c r="D21" s="334"/>
      <c r="E21" s="334"/>
      <c r="F21" s="335" t="s">
        <v>43</v>
      </c>
      <c r="G21" s="335"/>
      <c r="H21" s="335"/>
      <c r="I21" s="335"/>
      <c r="J21" s="193"/>
      <c r="K21" s="193"/>
      <c r="M21" s="7" t="s">
        <v>33</v>
      </c>
      <c r="N21" s="181" t="s">
        <v>94</v>
      </c>
    </row>
    <row r="22" spans="1:14" ht="27" customHeight="1" x14ac:dyDescent="0.2">
      <c r="A22" s="172"/>
      <c r="B22" s="306"/>
      <c r="C22" s="304" t="s">
        <v>390</v>
      </c>
      <c r="D22" s="304"/>
      <c r="E22" s="304"/>
      <c r="F22" s="304" t="s">
        <v>392</v>
      </c>
      <c r="G22" s="304"/>
      <c r="H22" s="304"/>
      <c r="I22" s="304"/>
      <c r="J22" s="191"/>
      <c r="K22" s="191"/>
      <c r="M22" s="7" t="s">
        <v>34</v>
      </c>
      <c r="N22" s="181" t="s">
        <v>95</v>
      </c>
    </row>
    <row r="23" spans="1:14" ht="39.75" customHeight="1" x14ac:dyDescent="0.2">
      <c r="A23" s="172"/>
      <c r="B23" s="182" t="s">
        <v>66</v>
      </c>
      <c r="C23" s="307" t="s">
        <v>133</v>
      </c>
      <c r="D23" s="307"/>
      <c r="E23" s="307"/>
      <c r="F23" s="307" t="s">
        <v>133</v>
      </c>
      <c r="G23" s="307"/>
      <c r="H23" s="307"/>
      <c r="I23" s="307"/>
      <c r="J23" s="186"/>
      <c r="K23" s="186"/>
      <c r="M23" s="7"/>
      <c r="N23" s="181" t="s">
        <v>96</v>
      </c>
    </row>
    <row r="24" spans="1:14" ht="44.25" customHeight="1" x14ac:dyDescent="0.2">
      <c r="A24" s="172"/>
      <c r="B24" s="182" t="s">
        <v>67</v>
      </c>
      <c r="C24" s="304" t="s">
        <v>391</v>
      </c>
      <c r="D24" s="304"/>
      <c r="E24" s="304"/>
      <c r="F24" s="304" t="s">
        <v>393</v>
      </c>
      <c r="G24" s="304"/>
      <c r="H24" s="304"/>
      <c r="I24" s="304"/>
      <c r="J24" s="190"/>
      <c r="K24" s="190"/>
      <c r="M24" s="8"/>
      <c r="N24" s="181" t="s">
        <v>97</v>
      </c>
    </row>
    <row r="25" spans="1:14" ht="29.25" customHeight="1" x14ac:dyDescent="0.2">
      <c r="A25" s="172"/>
      <c r="B25" s="182" t="s">
        <v>68</v>
      </c>
      <c r="C25" s="372">
        <v>43497</v>
      </c>
      <c r="D25" s="373"/>
      <c r="E25" s="374"/>
      <c r="F25" s="185" t="s">
        <v>99</v>
      </c>
      <c r="G25" s="375" t="s">
        <v>128</v>
      </c>
      <c r="H25" s="375"/>
      <c r="I25" s="375"/>
      <c r="J25" s="195"/>
      <c r="K25" s="195"/>
      <c r="M25" s="8"/>
    </row>
    <row r="26" spans="1:14" ht="27" customHeight="1" x14ac:dyDescent="0.2">
      <c r="A26" s="172"/>
      <c r="B26" s="182" t="s">
        <v>98</v>
      </c>
      <c r="C26" s="372">
        <v>43830</v>
      </c>
      <c r="D26" s="373"/>
      <c r="E26" s="374"/>
      <c r="F26" s="185" t="s">
        <v>69</v>
      </c>
      <c r="G26" s="376">
        <v>1</v>
      </c>
      <c r="H26" s="376"/>
      <c r="I26" s="376"/>
      <c r="J26" s="196"/>
      <c r="K26" s="196"/>
      <c r="M26" s="8"/>
    </row>
    <row r="27" spans="1:14" ht="36.75" customHeight="1" x14ac:dyDescent="0.2">
      <c r="A27" s="172"/>
      <c r="B27" s="182" t="s">
        <v>100</v>
      </c>
      <c r="C27" s="304" t="s">
        <v>28</v>
      </c>
      <c r="D27" s="304"/>
      <c r="E27" s="304"/>
      <c r="F27" s="226" t="s">
        <v>70</v>
      </c>
      <c r="G27" s="377" t="s">
        <v>128</v>
      </c>
      <c r="H27" s="377"/>
      <c r="I27" s="377"/>
      <c r="J27" s="193"/>
      <c r="K27" s="193"/>
      <c r="M27" s="8"/>
    </row>
    <row r="28" spans="1:14" ht="30" customHeight="1" x14ac:dyDescent="0.2">
      <c r="A28" s="172"/>
      <c r="B28" s="302" t="s">
        <v>20</v>
      </c>
      <c r="C28" s="302"/>
      <c r="D28" s="302"/>
      <c r="E28" s="302"/>
      <c r="F28" s="302"/>
      <c r="G28" s="302"/>
      <c r="H28" s="302"/>
      <c r="I28" s="302"/>
      <c r="J28" s="180"/>
      <c r="K28" s="180"/>
      <c r="M28" s="8"/>
    </row>
    <row r="29" spans="1:14" ht="56.25" customHeight="1" x14ac:dyDescent="0.2">
      <c r="A29" s="172"/>
      <c r="B29" s="168" t="s">
        <v>2</v>
      </c>
      <c r="C29" s="168" t="s">
        <v>71</v>
      </c>
      <c r="D29" s="168" t="s">
        <v>44</v>
      </c>
      <c r="E29" s="168" t="s">
        <v>72</v>
      </c>
      <c r="F29" s="168" t="s">
        <v>45</v>
      </c>
      <c r="G29" s="218" t="s">
        <v>13</v>
      </c>
      <c r="H29" s="218" t="s">
        <v>14</v>
      </c>
      <c r="I29" s="168" t="s">
        <v>15</v>
      </c>
      <c r="J29" s="191"/>
      <c r="K29" s="191"/>
      <c r="M29" s="8"/>
    </row>
    <row r="30" spans="1:14" ht="19.5" customHeight="1" x14ac:dyDescent="0.2">
      <c r="A30" s="172"/>
      <c r="B30" s="219" t="s">
        <v>3</v>
      </c>
      <c r="C30" s="227">
        <v>0</v>
      </c>
      <c r="D30" s="228">
        <f>+C30</f>
        <v>0</v>
      </c>
      <c r="E30" s="227">
        <v>0</v>
      </c>
      <c r="F30" s="135">
        <f>+E30</f>
        <v>0</v>
      </c>
      <c r="G30" s="229" t="e">
        <f>+C30/E30</f>
        <v>#DIV/0!</v>
      </c>
      <c r="H30" s="223" t="e">
        <f>+D30/F30</f>
        <v>#DIV/0!</v>
      </c>
      <c r="I30" s="230">
        <f>+D30/$G$26</f>
        <v>0</v>
      </c>
      <c r="J30" s="199"/>
      <c r="K30" s="199"/>
      <c r="M30" s="8"/>
    </row>
    <row r="31" spans="1:14" ht="19.5" customHeight="1" x14ac:dyDescent="0.2">
      <c r="A31" s="172"/>
      <c r="B31" s="219" t="s">
        <v>4</v>
      </c>
      <c r="C31" s="227">
        <v>0</v>
      </c>
      <c r="D31" s="228">
        <f>+D30+C31</f>
        <v>0</v>
      </c>
      <c r="E31" s="227">
        <v>0</v>
      </c>
      <c r="F31" s="135">
        <f t="shared" ref="F31:F40" si="0">F30+E31</f>
        <v>0</v>
      </c>
      <c r="G31" s="229" t="e">
        <f t="shared" ref="G31:H41" si="1">+C31/E31</f>
        <v>#DIV/0!</v>
      </c>
      <c r="H31" s="223" t="e">
        <f t="shared" si="1"/>
        <v>#DIV/0!</v>
      </c>
      <c r="I31" s="230">
        <f t="shared" ref="I31:I41" si="2">+D31/$G$26</f>
        <v>0</v>
      </c>
      <c r="J31" s="199"/>
      <c r="K31" s="199"/>
      <c r="M31" s="8"/>
    </row>
    <row r="32" spans="1:14" ht="19.5" customHeight="1" x14ac:dyDescent="0.2">
      <c r="A32" s="172"/>
      <c r="B32" s="219" t="s">
        <v>5</v>
      </c>
      <c r="C32" s="227">
        <v>0</v>
      </c>
      <c r="D32" s="228">
        <f t="shared" ref="D32:D41" si="3">+D31+C32</f>
        <v>0</v>
      </c>
      <c r="E32" s="227">
        <v>0</v>
      </c>
      <c r="F32" s="135">
        <f t="shared" si="0"/>
        <v>0</v>
      </c>
      <c r="G32" s="229" t="e">
        <f t="shared" si="1"/>
        <v>#DIV/0!</v>
      </c>
      <c r="H32" s="223" t="e">
        <f t="shared" si="1"/>
        <v>#DIV/0!</v>
      </c>
      <c r="I32" s="230">
        <f t="shared" si="2"/>
        <v>0</v>
      </c>
      <c r="J32" s="199"/>
      <c r="K32" s="199"/>
      <c r="M32" s="8"/>
    </row>
    <row r="33" spans="1:11" ht="19.5" customHeight="1" x14ac:dyDescent="0.2">
      <c r="A33" s="172"/>
      <c r="B33" s="219" t="s">
        <v>6</v>
      </c>
      <c r="C33" s="227">
        <v>0</v>
      </c>
      <c r="D33" s="228">
        <f t="shared" si="3"/>
        <v>0</v>
      </c>
      <c r="E33" s="227">
        <v>0</v>
      </c>
      <c r="F33" s="135">
        <f t="shared" si="0"/>
        <v>0</v>
      </c>
      <c r="G33" s="229" t="e">
        <f t="shared" si="1"/>
        <v>#DIV/0!</v>
      </c>
      <c r="H33" s="223" t="e">
        <f t="shared" si="1"/>
        <v>#DIV/0!</v>
      </c>
      <c r="I33" s="230">
        <f t="shared" si="2"/>
        <v>0</v>
      </c>
      <c r="J33" s="199"/>
      <c r="K33" s="199"/>
    </row>
    <row r="34" spans="1:11" ht="19.5" customHeight="1" x14ac:dyDescent="0.2">
      <c r="A34" s="172"/>
      <c r="B34" s="219" t="s">
        <v>7</v>
      </c>
      <c r="C34" s="227">
        <v>0</v>
      </c>
      <c r="D34" s="228">
        <f t="shared" si="3"/>
        <v>0</v>
      </c>
      <c r="E34" s="227">
        <v>0</v>
      </c>
      <c r="F34" s="135">
        <f t="shared" si="0"/>
        <v>0</v>
      </c>
      <c r="G34" s="229" t="e">
        <f>+C34/E34</f>
        <v>#DIV/0!</v>
      </c>
      <c r="H34" s="223" t="e">
        <f t="shared" si="1"/>
        <v>#DIV/0!</v>
      </c>
      <c r="I34" s="230">
        <f t="shared" si="2"/>
        <v>0</v>
      </c>
      <c r="J34" s="199"/>
      <c r="K34" s="199"/>
    </row>
    <row r="35" spans="1:11" ht="19.5" customHeight="1" x14ac:dyDescent="0.2">
      <c r="A35" s="172"/>
      <c r="B35" s="219" t="s">
        <v>8</v>
      </c>
      <c r="C35" s="227">
        <v>0</v>
      </c>
      <c r="D35" s="228">
        <f t="shared" si="3"/>
        <v>0</v>
      </c>
      <c r="E35" s="227">
        <v>0</v>
      </c>
      <c r="F35" s="135">
        <f t="shared" si="0"/>
        <v>0</v>
      </c>
      <c r="G35" s="229" t="e">
        <f t="shared" si="1"/>
        <v>#DIV/0!</v>
      </c>
      <c r="H35" s="223" t="e">
        <f t="shared" si="1"/>
        <v>#DIV/0!</v>
      </c>
      <c r="I35" s="230">
        <f t="shared" si="2"/>
        <v>0</v>
      </c>
      <c r="J35" s="199"/>
      <c r="K35" s="199"/>
    </row>
    <row r="36" spans="1:11" ht="19.5" customHeight="1" x14ac:dyDescent="0.2">
      <c r="A36" s="172"/>
      <c r="B36" s="219" t="s">
        <v>9</v>
      </c>
      <c r="C36" s="227">
        <v>0</v>
      </c>
      <c r="D36" s="228">
        <f t="shared" si="3"/>
        <v>0</v>
      </c>
      <c r="E36" s="227">
        <v>0</v>
      </c>
      <c r="F36" s="135">
        <f t="shared" si="0"/>
        <v>0</v>
      </c>
      <c r="G36" s="229" t="e">
        <f t="shared" si="1"/>
        <v>#DIV/0!</v>
      </c>
      <c r="H36" s="223" t="e">
        <f t="shared" si="1"/>
        <v>#DIV/0!</v>
      </c>
      <c r="I36" s="230">
        <f t="shared" si="2"/>
        <v>0</v>
      </c>
      <c r="J36" s="199"/>
      <c r="K36" s="199"/>
    </row>
    <row r="37" spans="1:11" ht="19.5" customHeight="1" x14ac:dyDescent="0.2">
      <c r="A37" s="172"/>
      <c r="B37" s="219" t="s">
        <v>10</v>
      </c>
      <c r="C37" s="227">
        <v>0</v>
      </c>
      <c r="D37" s="228">
        <f t="shared" si="3"/>
        <v>0</v>
      </c>
      <c r="E37" s="227">
        <v>0</v>
      </c>
      <c r="F37" s="135">
        <f t="shared" si="0"/>
        <v>0</v>
      </c>
      <c r="G37" s="229" t="e">
        <f t="shared" si="1"/>
        <v>#DIV/0!</v>
      </c>
      <c r="H37" s="223" t="e">
        <f t="shared" si="1"/>
        <v>#DIV/0!</v>
      </c>
      <c r="I37" s="230">
        <f t="shared" si="2"/>
        <v>0</v>
      </c>
      <c r="J37" s="199"/>
      <c r="K37" s="199"/>
    </row>
    <row r="38" spans="1:11" ht="19.5" customHeight="1" x14ac:dyDescent="0.2">
      <c r="A38" s="172"/>
      <c r="B38" s="219" t="s">
        <v>11</v>
      </c>
      <c r="C38" s="227">
        <v>0</v>
      </c>
      <c r="D38" s="228">
        <f t="shared" si="3"/>
        <v>0</v>
      </c>
      <c r="E38" s="227">
        <v>0</v>
      </c>
      <c r="F38" s="135">
        <f t="shared" si="0"/>
        <v>0</v>
      </c>
      <c r="G38" s="229" t="e">
        <f t="shared" si="1"/>
        <v>#DIV/0!</v>
      </c>
      <c r="H38" s="223" t="e">
        <f t="shared" si="1"/>
        <v>#DIV/0!</v>
      </c>
      <c r="I38" s="230">
        <f t="shared" si="2"/>
        <v>0</v>
      </c>
      <c r="J38" s="199"/>
      <c r="K38" s="199"/>
    </row>
    <row r="39" spans="1:11" ht="19.5" customHeight="1" x14ac:dyDescent="0.2">
      <c r="A39" s="172"/>
      <c r="B39" s="219" t="s">
        <v>12</v>
      </c>
      <c r="C39" s="227">
        <v>0</v>
      </c>
      <c r="D39" s="228">
        <f t="shared" si="3"/>
        <v>0</v>
      </c>
      <c r="E39" s="227">
        <v>0</v>
      </c>
      <c r="F39" s="135">
        <f t="shared" si="0"/>
        <v>0</v>
      </c>
      <c r="G39" s="229" t="e">
        <f t="shared" si="1"/>
        <v>#DIV/0!</v>
      </c>
      <c r="H39" s="223" t="e">
        <f t="shared" si="1"/>
        <v>#DIV/0!</v>
      </c>
      <c r="I39" s="230">
        <f t="shared" si="2"/>
        <v>0</v>
      </c>
      <c r="J39" s="199"/>
      <c r="K39" s="199"/>
    </row>
    <row r="40" spans="1:11" ht="19.5" customHeight="1" x14ac:dyDescent="0.2">
      <c r="A40" s="172"/>
      <c r="B40" s="219" t="s">
        <v>16</v>
      </c>
      <c r="C40" s="227">
        <v>0</v>
      </c>
      <c r="D40" s="228">
        <f t="shared" si="3"/>
        <v>0</v>
      </c>
      <c r="E40" s="227">
        <v>0</v>
      </c>
      <c r="F40" s="135">
        <f t="shared" si="0"/>
        <v>0</v>
      </c>
      <c r="G40" s="229" t="e">
        <f t="shared" si="1"/>
        <v>#DIV/0!</v>
      </c>
      <c r="H40" s="223" t="e">
        <f t="shared" si="1"/>
        <v>#DIV/0!</v>
      </c>
      <c r="I40" s="230">
        <f t="shared" si="2"/>
        <v>0</v>
      </c>
      <c r="J40" s="199"/>
      <c r="K40" s="199"/>
    </row>
    <row r="41" spans="1:11" ht="19.5" customHeight="1" x14ac:dyDescent="0.2">
      <c r="A41" s="172"/>
      <c r="B41" s="219" t="s">
        <v>17</v>
      </c>
      <c r="C41" s="227">
        <v>1</v>
      </c>
      <c r="D41" s="228">
        <f t="shared" si="3"/>
        <v>1</v>
      </c>
      <c r="E41" s="160">
        <v>1</v>
      </c>
      <c r="F41" s="135">
        <f t="shared" ref="F41" si="4">F40+E41</f>
        <v>1</v>
      </c>
      <c r="G41" s="229">
        <f t="shared" si="1"/>
        <v>1</v>
      </c>
      <c r="H41" s="223">
        <f t="shared" si="1"/>
        <v>1</v>
      </c>
      <c r="I41" s="230">
        <f t="shared" si="2"/>
        <v>1</v>
      </c>
      <c r="J41" s="199"/>
      <c r="K41" s="199"/>
    </row>
    <row r="42" spans="1:11" ht="54" customHeight="1" x14ac:dyDescent="0.2">
      <c r="A42" s="172"/>
      <c r="B42" s="167" t="s">
        <v>73</v>
      </c>
      <c r="C42" s="321" t="s">
        <v>415</v>
      </c>
      <c r="D42" s="321"/>
      <c r="E42" s="321"/>
      <c r="F42" s="321"/>
      <c r="G42" s="321"/>
      <c r="H42" s="321"/>
      <c r="I42" s="321"/>
      <c r="J42" s="201"/>
      <c r="K42" s="201"/>
    </row>
    <row r="43" spans="1:11" ht="29.25" customHeight="1" x14ac:dyDescent="0.2">
      <c r="A43" s="172"/>
      <c r="B43" s="302" t="s">
        <v>21</v>
      </c>
      <c r="C43" s="302"/>
      <c r="D43" s="302"/>
      <c r="E43" s="302"/>
      <c r="F43" s="302"/>
      <c r="G43" s="302"/>
      <c r="H43" s="302"/>
      <c r="I43" s="302"/>
      <c r="J43" s="180"/>
      <c r="K43" s="180"/>
    </row>
    <row r="44" spans="1:11" ht="39.75" customHeight="1" x14ac:dyDescent="0.2">
      <c r="A44" s="172"/>
      <c r="B44" s="315"/>
      <c r="C44" s="315"/>
      <c r="D44" s="315"/>
      <c r="E44" s="315"/>
      <c r="F44" s="315"/>
      <c r="G44" s="315"/>
      <c r="H44" s="315"/>
      <c r="I44" s="315"/>
      <c r="J44" s="180"/>
      <c r="K44" s="180"/>
    </row>
    <row r="45" spans="1:11" ht="39.75" customHeight="1" x14ac:dyDescent="0.2">
      <c r="A45" s="172"/>
      <c r="B45" s="315"/>
      <c r="C45" s="315"/>
      <c r="D45" s="315"/>
      <c r="E45" s="315"/>
      <c r="F45" s="315"/>
      <c r="G45" s="315"/>
      <c r="H45" s="315"/>
      <c r="I45" s="315"/>
      <c r="J45" s="201"/>
      <c r="K45" s="201"/>
    </row>
    <row r="46" spans="1:11" ht="39.75" customHeight="1" x14ac:dyDescent="0.2">
      <c r="A46" s="172"/>
      <c r="B46" s="315"/>
      <c r="C46" s="315"/>
      <c r="D46" s="315"/>
      <c r="E46" s="315"/>
      <c r="F46" s="315"/>
      <c r="G46" s="315"/>
      <c r="H46" s="315"/>
      <c r="I46" s="315"/>
      <c r="J46" s="201"/>
      <c r="K46" s="201"/>
    </row>
    <row r="47" spans="1:11" ht="39.75" customHeight="1" x14ac:dyDescent="0.2">
      <c r="A47" s="172"/>
      <c r="B47" s="315"/>
      <c r="C47" s="315"/>
      <c r="D47" s="315"/>
      <c r="E47" s="315"/>
      <c r="F47" s="315"/>
      <c r="G47" s="315"/>
      <c r="H47" s="315"/>
      <c r="I47" s="315"/>
      <c r="J47" s="201"/>
      <c r="K47" s="201"/>
    </row>
    <row r="48" spans="1:11" ht="39.75" customHeight="1" x14ac:dyDescent="0.2">
      <c r="A48" s="172"/>
      <c r="B48" s="315"/>
      <c r="C48" s="315"/>
      <c r="D48" s="315"/>
      <c r="E48" s="315"/>
      <c r="F48" s="315"/>
      <c r="G48" s="315"/>
      <c r="H48" s="315"/>
      <c r="I48" s="315"/>
      <c r="J48" s="4"/>
      <c r="K48" s="4"/>
    </row>
    <row r="49" spans="1:11" ht="34.5" customHeight="1" x14ac:dyDescent="0.2">
      <c r="A49" s="172"/>
      <c r="B49" s="166" t="s">
        <v>74</v>
      </c>
      <c r="C49" s="379" t="s">
        <v>415</v>
      </c>
      <c r="D49" s="379"/>
      <c r="E49" s="379"/>
      <c r="F49" s="379"/>
      <c r="G49" s="379"/>
      <c r="H49" s="379"/>
      <c r="I49" s="379"/>
      <c r="J49" s="205"/>
      <c r="K49" s="205"/>
    </row>
    <row r="50" spans="1:11" ht="34.5" customHeight="1" x14ac:dyDescent="0.2">
      <c r="A50" s="172"/>
      <c r="B50" s="166" t="s">
        <v>75</v>
      </c>
      <c r="C50" s="305" t="s">
        <v>128</v>
      </c>
      <c r="D50" s="305"/>
      <c r="E50" s="305"/>
      <c r="F50" s="305"/>
      <c r="G50" s="305"/>
      <c r="H50" s="305"/>
      <c r="I50" s="305"/>
      <c r="J50" s="205"/>
      <c r="K50" s="205"/>
    </row>
    <row r="51" spans="1:11" ht="34.5" customHeight="1" x14ac:dyDescent="0.2">
      <c r="A51" s="172"/>
      <c r="B51" s="167" t="s">
        <v>76</v>
      </c>
      <c r="C51" s="380" t="s">
        <v>380</v>
      </c>
      <c r="D51" s="381"/>
      <c r="E51" s="381"/>
      <c r="F51" s="381"/>
      <c r="G51" s="381"/>
      <c r="H51" s="381"/>
      <c r="I51" s="382"/>
      <c r="J51" s="205"/>
      <c r="K51" s="205"/>
    </row>
    <row r="52" spans="1:11" ht="29.25" customHeight="1" x14ac:dyDescent="0.2">
      <c r="A52" s="172"/>
      <c r="B52" s="302" t="s">
        <v>39</v>
      </c>
      <c r="C52" s="302"/>
      <c r="D52" s="302"/>
      <c r="E52" s="302"/>
      <c r="F52" s="302"/>
      <c r="G52" s="302"/>
      <c r="H52" s="302"/>
      <c r="I52" s="302"/>
      <c r="J52" s="205"/>
      <c r="K52" s="205"/>
    </row>
    <row r="53" spans="1:11" ht="33" customHeight="1" x14ac:dyDescent="0.2">
      <c r="A53" s="172"/>
      <c r="B53" s="316" t="s">
        <v>77</v>
      </c>
      <c r="C53" s="168" t="s">
        <v>78</v>
      </c>
      <c r="D53" s="325" t="s">
        <v>79</v>
      </c>
      <c r="E53" s="325"/>
      <c r="F53" s="325"/>
      <c r="G53" s="325" t="s">
        <v>80</v>
      </c>
      <c r="H53" s="325"/>
      <c r="I53" s="325"/>
      <c r="J53" s="207"/>
      <c r="K53" s="207"/>
    </row>
    <row r="54" spans="1:11" ht="31.5" customHeight="1" x14ac:dyDescent="0.2">
      <c r="A54" s="172"/>
      <c r="B54" s="316"/>
      <c r="C54" s="244">
        <v>43656</v>
      </c>
      <c r="D54" s="333" t="s">
        <v>401</v>
      </c>
      <c r="E54" s="333"/>
      <c r="F54" s="333"/>
      <c r="G54" s="317" t="s">
        <v>404</v>
      </c>
      <c r="H54" s="317"/>
      <c r="I54" s="317"/>
      <c r="J54" s="207"/>
      <c r="K54" s="207"/>
    </row>
    <row r="55" spans="1:11" ht="31.5" customHeight="1" x14ac:dyDescent="0.2">
      <c r="A55" s="172"/>
      <c r="B55" s="167" t="s">
        <v>81</v>
      </c>
      <c r="C55" s="326" t="str">
        <f>'1_Recaudo Alcanzado'!C55</f>
        <v xml:space="preserve">Nelcy Viviana Espinosa Salcedo
</v>
      </c>
      <c r="D55" s="326"/>
      <c r="E55" s="312" t="s">
        <v>82</v>
      </c>
      <c r="F55" s="312"/>
      <c r="G55" s="378" t="s">
        <v>403</v>
      </c>
      <c r="H55" s="378"/>
      <c r="I55" s="378"/>
      <c r="J55" s="208"/>
      <c r="K55" s="208"/>
    </row>
    <row r="56" spans="1:11" ht="31.5" customHeight="1" x14ac:dyDescent="0.2">
      <c r="A56" s="172"/>
      <c r="B56" s="202" t="s">
        <v>83</v>
      </c>
      <c r="C56" s="304" t="s">
        <v>140</v>
      </c>
      <c r="D56" s="304"/>
      <c r="E56" s="324" t="s">
        <v>87</v>
      </c>
      <c r="F56" s="324"/>
      <c r="G56" s="383" t="s">
        <v>141</v>
      </c>
      <c r="H56" s="383"/>
      <c r="I56" s="383"/>
      <c r="J56" s="208"/>
      <c r="K56" s="208"/>
    </row>
    <row r="57" spans="1:11" ht="31.5" customHeight="1" x14ac:dyDescent="0.2">
      <c r="A57" s="172"/>
      <c r="B57" s="202" t="s">
        <v>85</v>
      </c>
      <c r="C57" s="322"/>
      <c r="D57" s="322"/>
      <c r="E57" s="306" t="s">
        <v>84</v>
      </c>
      <c r="F57" s="306"/>
      <c r="G57" s="322"/>
      <c r="H57" s="322"/>
      <c r="I57" s="322"/>
      <c r="J57" s="209"/>
      <c r="K57" s="209"/>
    </row>
    <row r="58" spans="1:11" ht="31.5" customHeight="1" x14ac:dyDescent="0.2">
      <c r="A58" s="172"/>
      <c r="B58" s="202" t="s">
        <v>86</v>
      </c>
      <c r="C58" s="322"/>
      <c r="D58" s="322"/>
      <c r="E58" s="306"/>
      <c r="F58" s="306"/>
      <c r="G58" s="322"/>
      <c r="H58" s="322"/>
      <c r="I58" s="322"/>
      <c r="J58" s="209"/>
      <c r="K58" s="209"/>
    </row>
    <row r="59" spans="1:11" ht="15" hidden="1" x14ac:dyDescent="0.25">
      <c r="B59" s="1"/>
      <c r="C59" s="1"/>
      <c r="D59" s="2"/>
      <c r="E59" s="2"/>
      <c r="F59" s="2"/>
      <c r="G59" s="2"/>
      <c r="H59" s="2"/>
      <c r="I59" s="3"/>
      <c r="J59" s="5"/>
      <c r="K59" s="5"/>
    </row>
    <row r="60" spans="1:11" hidden="1" x14ac:dyDescent="0.2">
      <c r="B60" s="210"/>
      <c r="C60" s="211"/>
      <c r="D60" s="211"/>
      <c r="E60" s="212"/>
      <c r="F60" s="212"/>
      <c r="G60" s="213"/>
      <c r="H60" s="214"/>
      <c r="I60" s="211"/>
      <c r="J60" s="215"/>
      <c r="K60" s="215"/>
    </row>
    <row r="61" spans="1:11" hidden="1" x14ac:dyDescent="0.2">
      <c r="B61" s="210"/>
      <c r="C61" s="211"/>
      <c r="D61" s="211"/>
      <c r="E61" s="212"/>
      <c r="F61" s="212"/>
      <c r="G61" s="213"/>
      <c r="H61" s="214"/>
      <c r="I61" s="211"/>
      <c r="J61" s="215"/>
      <c r="K61" s="215"/>
    </row>
    <row r="62" spans="1:11" hidden="1" x14ac:dyDescent="0.2">
      <c r="B62" s="210"/>
      <c r="C62" s="211"/>
      <c r="D62" s="211"/>
      <c r="E62" s="212"/>
      <c r="F62" s="212"/>
      <c r="G62" s="213"/>
      <c r="H62" s="214"/>
      <c r="I62" s="211"/>
      <c r="J62" s="215"/>
      <c r="K62" s="215"/>
    </row>
    <row r="63" spans="1:11" hidden="1" x14ac:dyDescent="0.2">
      <c r="B63" s="210"/>
      <c r="C63" s="211"/>
      <c r="D63" s="211"/>
      <c r="E63" s="212"/>
      <c r="F63" s="212"/>
      <c r="G63" s="213"/>
      <c r="H63" s="214"/>
      <c r="I63" s="211"/>
      <c r="J63" s="215"/>
      <c r="K63" s="215"/>
    </row>
    <row r="64" spans="1:11" hidden="1" x14ac:dyDescent="0.2">
      <c r="B64" s="210"/>
      <c r="C64" s="211"/>
      <c r="D64" s="211"/>
      <c r="E64" s="212"/>
      <c r="F64" s="212"/>
      <c r="G64" s="213"/>
      <c r="H64" s="214"/>
      <c r="I64" s="211"/>
      <c r="J64" s="215"/>
      <c r="K64" s="215"/>
    </row>
    <row r="65" spans="2:11" hidden="1" x14ac:dyDescent="0.2">
      <c r="B65" s="210"/>
      <c r="C65" s="211"/>
      <c r="D65" s="211"/>
      <c r="E65" s="212"/>
      <c r="F65" s="212"/>
      <c r="G65" s="213"/>
      <c r="H65" s="214"/>
      <c r="I65" s="211"/>
      <c r="J65" s="215"/>
      <c r="K65" s="215"/>
    </row>
    <row r="66" spans="2:11" hidden="1" x14ac:dyDescent="0.2">
      <c r="B66" s="210"/>
      <c r="C66" s="211"/>
      <c r="D66" s="211"/>
      <c r="E66" s="212"/>
      <c r="F66" s="212"/>
      <c r="G66" s="213"/>
      <c r="H66" s="214"/>
      <c r="I66" s="211"/>
      <c r="J66" s="215"/>
      <c r="K66" s="215"/>
    </row>
    <row r="67" spans="2:11" hidden="1" x14ac:dyDescent="0.2">
      <c r="B67" s="210"/>
      <c r="C67" s="211"/>
      <c r="D67" s="211"/>
      <c r="E67" s="212"/>
      <c r="F67" s="212"/>
      <c r="G67" s="213"/>
      <c r="H67" s="214"/>
      <c r="I67" s="211"/>
      <c r="J67" s="215"/>
      <c r="K67" s="215"/>
    </row>
  </sheetData>
  <sheetProtection algorithmName="SHA-512" hashValue="KAc7YEH+jB7DAhDp//p6X7ttI0/n+Qr4uTmeCDHfP5NAZq45MIkC4VCQBPKwWLvcCjkXwapmB/MMUgW748ihqw==" saltValue="KJxiiWD7GoWy5jzFayiqCQ==" spinCount="100000" sheet="1" objects="1" scenarios="1"/>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ignoredErrors>
    <ignoredError sqref="C55"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
  <sheetViews>
    <sheetView topLeftCell="D5" zoomScale="80" zoomScaleNormal="80" workbookViewId="0">
      <selection activeCell="K15" sqref="K15:K16"/>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60"/>
      <c r="C2" s="363" t="s">
        <v>105</v>
      </c>
      <c r="D2" s="364"/>
      <c r="E2" s="364"/>
      <c r="F2" s="364"/>
      <c r="G2" s="364"/>
      <c r="H2" s="364"/>
      <c r="I2" s="364"/>
      <c r="J2" s="365"/>
    </row>
    <row r="3" spans="2:11" ht="18" customHeight="1" thickBot="1" x14ac:dyDescent="0.3">
      <c r="B3" s="361"/>
      <c r="C3" s="366" t="s">
        <v>18</v>
      </c>
      <c r="D3" s="367"/>
      <c r="E3" s="367"/>
      <c r="F3" s="367"/>
      <c r="G3" s="367"/>
      <c r="H3" s="367"/>
      <c r="I3" s="367"/>
      <c r="J3" s="368"/>
    </row>
    <row r="4" spans="2:11" ht="18" customHeight="1" thickBot="1" x14ac:dyDescent="0.3">
      <c r="B4" s="361"/>
      <c r="C4" s="366" t="s">
        <v>106</v>
      </c>
      <c r="D4" s="367"/>
      <c r="E4" s="367"/>
      <c r="F4" s="367"/>
      <c r="G4" s="367"/>
      <c r="H4" s="367"/>
      <c r="I4" s="367"/>
      <c r="J4" s="368"/>
    </row>
    <row r="5" spans="2:11" ht="18" customHeight="1" thickBot="1" x14ac:dyDescent="0.3">
      <c r="B5" s="362"/>
      <c r="C5" s="366" t="s">
        <v>107</v>
      </c>
      <c r="D5" s="367"/>
      <c r="E5" s="367"/>
      <c r="F5" s="367"/>
      <c r="G5" s="367"/>
      <c r="H5" s="369" t="s">
        <v>103</v>
      </c>
      <c r="I5" s="370"/>
      <c r="J5" s="371"/>
    </row>
    <row r="6" spans="2:11" ht="18" customHeight="1" thickBot="1" x14ac:dyDescent="0.3">
      <c r="B6" s="10"/>
      <c r="C6" s="11"/>
      <c r="D6" s="11"/>
      <c r="E6" s="11"/>
      <c r="F6" s="11"/>
      <c r="G6" s="11"/>
      <c r="H6" s="11"/>
      <c r="I6" s="11"/>
      <c r="J6" s="12"/>
    </row>
    <row r="7" spans="2:11" ht="51.75" customHeight="1" thickBot="1" x14ac:dyDescent="0.3">
      <c r="B7" s="13" t="s">
        <v>108</v>
      </c>
      <c r="C7" s="354" t="str">
        <f>+ACT_1!C7</f>
        <v>POA GESTIÓN SIN INVERSIÓN DIRECCIÓN DE GESTIÓN DE COBRO</v>
      </c>
      <c r="D7" s="355"/>
      <c r="E7" s="356"/>
      <c r="F7" s="14"/>
      <c r="G7" s="11"/>
      <c r="H7" s="11"/>
      <c r="I7" s="11"/>
      <c r="J7" s="12"/>
    </row>
    <row r="8" spans="2:11" ht="32.25" customHeight="1" thickBot="1" x14ac:dyDescent="0.3">
      <c r="B8" s="15" t="s">
        <v>109</v>
      </c>
      <c r="C8" s="354" t="s">
        <v>127</v>
      </c>
      <c r="D8" s="355"/>
      <c r="E8" s="356"/>
      <c r="F8" s="14"/>
      <c r="G8" s="11"/>
      <c r="H8" s="11"/>
      <c r="I8" s="11"/>
      <c r="J8" s="12"/>
    </row>
    <row r="9" spans="2:11" ht="32.25" customHeight="1" thickBot="1" x14ac:dyDescent="0.3">
      <c r="B9" s="15" t="s">
        <v>110</v>
      </c>
      <c r="C9" s="354" t="s">
        <v>370</v>
      </c>
      <c r="D9" s="355"/>
      <c r="E9" s="356"/>
      <c r="F9" s="16"/>
      <c r="G9" s="11"/>
      <c r="H9" s="11"/>
      <c r="I9" s="11"/>
      <c r="J9" s="12"/>
    </row>
    <row r="10" spans="2:11" ht="33.75" customHeight="1" thickBot="1" x14ac:dyDescent="0.3">
      <c r="B10" s="15" t="s">
        <v>111</v>
      </c>
      <c r="C10" s="354" t="s">
        <v>374</v>
      </c>
      <c r="D10" s="355"/>
      <c r="E10" s="356"/>
      <c r="F10" s="14"/>
      <c r="G10" s="11"/>
      <c r="H10" s="11"/>
      <c r="I10" s="11"/>
      <c r="J10" s="12"/>
    </row>
    <row r="11" spans="2:11" ht="51.75" customHeight="1" thickBot="1" x14ac:dyDescent="0.3">
      <c r="B11" s="15" t="s">
        <v>112</v>
      </c>
      <c r="C11" s="354" t="str">
        <f>'2_MIPG'!F9</f>
        <v>Cumplir el 100% de las actividades propuestas en el Modelo Integrado de Planeación y Gestión - MIPG por la Dirección de Gestión de cobro</v>
      </c>
      <c r="D11" s="355"/>
      <c r="E11" s="356"/>
      <c r="F11" s="14"/>
      <c r="G11" s="11"/>
      <c r="H11" s="11"/>
      <c r="I11" s="11"/>
      <c r="J11" s="12"/>
    </row>
    <row r="13" spans="2:11" ht="26.25" customHeight="1" x14ac:dyDescent="0.25">
      <c r="B13" s="388" t="s">
        <v>164</v>
      </c>
      <c r="C13" s="389"/>
      <c r="D13" s="389"/>
      <c r="E13" s="389"/>
      <c r="F13" s="389"/>
      <c r="G13" s="389"/>
      <c r="H13" s="390"/>
      <c r="I13" s="386" t="s">
        <v>113</v>
      </c>
      <c r="J13" s="387"/>
      <c r="K13" s="387"/>
    </row>
    <row r="14" spans="2:11" s="19" customFormat="1" ht="56.25" customHeight="1" x14ac:dyDescent="0.25">
      <c r="B14" s="17" t="s">
        <v>114</v>
      </c>
      <c r="C14" s="17" t="s">
        <v>115</v>
      </c>
      <c r="D14" s="17" t="s">
        <v>116</v>
      </c>
      <c r="E14" s="17" t="s">
        <v>117</v>
      </c>
      <c r="F14" s="17" t="s">
        <v>118</v>
      </c>
      <c r="G14" s="17" t="s">
        <v>119</v>
      </c>
      <c r="H14" s="17" t="s">
        <v>120</v>
      </c>
      <c r="I14" s="18" t="s">
        <v>121</v>
      </c>
      <c r="J14" s="18" t="s">
        <v>122</v>
      </c>
      <c r="K14" s="18" t="s">
        <v>123</v>
      </c>
    </row>
    <row r="15" spans="2:11" ht="43.5" customHeight="1" x14ac:dyDescent="0.25">
      <c r="B15" s="346">
        <v>1</v>
      </c>
      <c r="C15" s="391" t="s">
        <v>151</v>
      </c>
      <c r="D15" s="350">
        <v>1</v>
      </c>
      <c r="E15" s="137">
        <v>1</v>
      </c>
      <c r="F15" s="165" t="s">
        <v>152</v>
      </c>
      <c r="G15" s="262">
        <v>0.5</v>
      </c>
      <c r="H15" s="143">
        <v>43830</v>
      </c>
      <c r="I15" s="262">
        <v>0.5</v>
      </c>
      <c r="J15" s="449">
        <v>43829</v>
      </c>
      <c r="K15" s="450" t="s">
        <v>405</v>
      </c>
    </row>
    <row r="16" spans="2:11" ht="81.75" customHeight="1" x14ac:dyDescent="0.25">
      <c r="B16" s="347"/>
      <c r="C16" s="392"/>
      <c r="D16" s="351"/>
      <c r="E16" s="137">
        <v>2</v>
      </c>
      <c r="F16" s="165" t="s">
        <v>153</v>
      </c>
      <c r="G16" s="262">
        <v>0.5</v>
      </c>
      <c r="H16" s="143">
        <v>43830</v>
      </c>
      <c r="I16" s="262">
        <v>0.5</v>
      </c>
      <c r="J16" s="449">
        <v>43829</v>
      </c>
      <c r="K16" s="451" t="s">
        <v>405</v>
      </c>
    </row>
    <row r="17" spans="2:11" s="22" customFormat="1" ht="21.75" customHeight="1" x14ac:dyDescent="0.25">
      <c r="B17" s="393" t="s">
        <v>124</v>
      </c>
      <c r="C17" s="394"/>
      <c r="D17" s="20">
        <f>SUM(D15:D16)</f>
        <v>1</v>
      </c>
      <c r="E17" s="384" t="s">
        <v>125</v>
      </c>
      <c r="F17" s="385"/>
      <c r="G17" s="20">
        <f>SUM(G15:G16)</f>
        <v>1</v>
      </c>
      <c r="H17" s="20"/>
      <c r="I17" s="20">
        <f t="shared" ref="I17" si="0">SUM(I15:I16)</f>
        <v>1</v>
      </c>
      <c r="J17" s="21"/>
      <c r="K17" s="21"/>
    </row>
  </sheetData>
  <sheetProtection selectLockedCells="1" selectUnlockedCells="1"/>
  <mergeCells count="18">
    <mergeCell ref="E17:F17"/>
    <mergeCell ref="I13:K13"/>
    <mergeCell ref="B13:H13"/>
    <mergeCell ref="B15:B16"/>
    <mergeCell ref="C15:C16"/>
    <mergeCell ref="D15:D16"/>
    <mergeCell ref="B17:C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67"/>
  <sheetViews>
    <sheetView topLeftCell="A38" zoomScale="80" zoomScaleNormal="80" zoomScaleSheetLayoutView="100" zoomScalePageLayoutView="70" workbookViewId="0">
      <selection activeCell="C49" sqref="C49:I49"/>
    </sheetView>
  </sheetViews>
  <sheetFormatPr baseColWidth="10" defaultColWidth="11.42578125" defaultRowHeight="12.75" x14ac:dyDescent="0.2"/>
  <cols>
    <col min="1" max="1" width="1" style="177" customWidth="1"/>
    <col min="2" max="2" width="25.42578125" style="216" customWidth="1"/>
    <col min="3" max="3" width="14.5703125" style="177" customWidth="1"/>
    <col min="4" max="4" width="20.140625" style="177" customWidth="1"/>
    <col min="5" max="5" width="16.42578125" style="177" customWidth="1"/>
    <col min="6" max="6" width="25" style="177" customWidth="1"/>
    <col min="7" max="7" width="22" style="217" customWidth="1"/>
    <col min="8" max="8" width="20.5703125" style="177" customWidth="1"/>
    <col min="9" max="9" width="22.42578125" style="177" customWidth="1"/>
    <col min="10" max="11" width="22.42578125" style="175" customWidth="1"/>
    <col min="12" max="21" width="11.42578125" style="49"/>
    <col min="22" max="24" width="11.42578125" style="176"/>
    <col min="25" max="16384" width="11.42578125" style="177"/>
  </cols>
  <sheetData>
    <row r="1" spans="2:24" ht="6" customHeight="1" x14ac:dyDescent="0.25">
      <c r="B1" s="232"/>
      <c r="C1" s="233"/>
      <c r="D1" s="233"/>
      <c r="E1" s="233"/>
      <c r="F1" s="233"/>
      <c r="G1" s="234"/>
      <c r="H1" s="233"/>
      <c r="I1" s="233"/>
    </row>
    <row r="2" spans="2:24" ht="33.75" customHeight="1" x14ac:dyDescent="0.2">
      <c r="B2" s="414"/>
      <c r="C2" s="310" t="s">
        <v>397</v>
      </c>
      <c r="D2" s="310"/>
      <c r="E2" s="310"/>
      <c r="F2" s="310"/>
      <c r="G2" s="310"/>
      <c r="H2" s="310"/>
      <c r="I2" s="310"/>
      <c r="J2" s="178"/>
      <c r="K2" s="49"/>
      <c r="L2" s="6" t="s">
        <v>35</v>
      </c>
      <c r="U2" s="176"/>
      <c r="X2" s="177"/>
    </row>
    <row r="3" spans="2:24" ht="25.5" customHeight="1" x14ac:dyDescent="0.2">
      <c r="B3" s="414"/>
      <c r="C3" s="310" t="s">
        <v>18</v>
      </c>
      <c r="D3" s="310"/>
      <c r="E3" s="310"/>
      <c r="F3" s="310"/>
      <c r="G3" s="310"/>
      <c r="H3" s="310"/>
      <c r="I3" s="310"/>
      <c r="J3" s="178"/>
      <c r="K3" s="49"/>
      <c r="L3" s="6" t="s">
        <v>30</v>
      </c>
      <c r="U3" s="176"/>
      <c r="X3" s="177"/>
    </row>
    <row r="4" spans="2:24" ht="25.5" customHeight="1" x14ac:dyDescent="0.2">
      <c r="B4" s="414"/>
      <c r="C4" s="310" t="s">
        <v>0</v>
      </c>
      <c r="D4" s="310"/>
      <c r="E4" s="310"/>
      <c r="F4" s="310"/>
      <c r="G4" s="310"/>
      <c r="H4" s="310"/>
      <c r="I4" s="310"/>
      <c r="J4" s="178"/>
      <c r="K4" s="49"/>
      <c r="L4" s="6" t="s">
        <v>36</v>
      </c>
      <c r="U4" s="176"/>
      <c r="X4" s="177"/>
    </row>
    <row r="5" spans="2:24" ht="25.5" customHeight="1" x14ac:dyDescent="0.2">
      <c r="B5" s="414"/>
      <c r="C5" s="310" t="s">
        <v>38</v>
      </c>
      <c r="D5" s="310"/>
      <c r="E5" s="310"/>
      <c r="F5" s="310"/>
      <c r="G5" s="310" t="s">
        <v>103</v>
      </c>
      <c r="H5" s="310"/>
      <c r="I5" s="310"/>
      <c r="J5" s="178"/>
      <c r="K5" s="49"/>
      <c r="L5" s="6" t="s">
        <v>31</v>
      </c>
      <c r="U5" s="176"/>
      <c r="X5" s="177"/>
    </row>
    <row r="6" spans="2:24" ht="23.25" customHeight="1" x14ac:dyDescent="0.2">
      <c r="B6" s="336" t="s">
        <v>1</v>
      </c>
      <c r="C6" s="336"/>
      <c r="D6" s="336"/>
      <c r="E6" s="336"/>
      <c r="F6" s="336"/>
      <c r="G6" s="336"/>
      <c r="H6" s="336"/>
      <c r="I6" s="336"/>
      <c r="J6" s="4"/>
      <c r="K6" s="4"/>
    </row>
    <row r="7" spans="2:24" ht="24" customHeight="1" x14ac:dyDescent="0.2">
      <c r="B7" s="337" t="s">
        <v>37</v>
      </c>
      <c r="C7" s="337"/>
      <c r="D7" s="337"/>
      <c r="E7" s="337"/>
      <c r="F7" s="337"/>
      <c r="G7" s="337"/>
      <c r="H7" s="337"/>
      <c r="I7" s="337"/>
      <c r="J7" s="179"/>
      <c r="K7" s="179"/>
    </row>
    <row r="8" spans="2:24" ht="24" customHeight="1" x14ac:dyDescent="0.2">
      <c r="B8" s="338" t="s">
        <v>19</v>
      </c>
      <c r="C8" s="338"/>
      <c r="D8" s="338"/>
      <c r="E8" s="338"/>
      <c r="F8" s="338"/>
      <c r="G8" s="338"/>
      <c r="H8" s="338"/>
      <c r="I8" s="338"/>
      <c r="J8" s="180"/>
      <c r="K8" s="180"/>
      <c r="N8" s="181" t="s">
        <v>57</v>
      </c>
    </row>
    <row r="9" spans="2:24" ht="30.75" customHeight="1" x14ac:dyDescent="0.2">
      <c r="B9" s="235" t="s">
        <v>101</v>
      </c>
      <c r="C9" s="183">
        <v>3</v>
      </c>
      <c r="D9" s="413" t="s">
        <v>102</v>
      </c>
      <c r="E9" s="413"/>
      <c r="F9" s="304" t="s">
        <v>371</v>
      </c>
      <c r="G9" s="304"/>
      <c r="H9" s="304"/>
      <c r="I9" s="304"/>
      <c r="J9" s="184"/>
      <c r="K9" s="184"/>
      <c r="M9" s="6" t="s">
        <v>22</v>
      </c>
      <c r="N9" s="181" t="s">
        <v>58</v>
      </c>
    </row>
    <row r="10" spans="2:24" ht="30.75" customHeight="1" x14ac:dyDescent="0.2">
      <c r="B10" s="235" t="s">
        <v>41</v>
      </c>
      <c r="C10" s="183" t="s">
        <v>89</v>
      </c>
      <c r="D10" s="413" t="s">
        <v>40</v>
      </c>
      <c r="E10" s="413"/>
      <c r="F10" s="307" t="s">
        <v>375</v>
      </c>
      <c r="G10" s="307"/>
      <c r="H10" s="198" t="s">
        <v>46</v>
      </c>
      <c r="I10" s="183" t="s">
        <v>89</v>
      </c>
      <c r="J10" s="186"/>
      <c r="K10" s="186"/>
      <c r="M10" s="6" t="s">
        <v>23</v>
      </c>
      <c r="N10" s="181" t="s">
        <v>59</v>
      </c>
    </row>
    <row r="11" spans="2:24" ht="30.75" customHeight="1" x14ac:dyDescent="0.2">
      <c r="B11" s="235" t="s">
        <v>47</v>
      </c>
      <c r="C11" s="304" t="s">
        <v>128</v>
      </c>
      <c r="D11" s="304"/>
      <c r="E11" s="304"/>
      <c r="F11" s="304"/>
      <c r="G11" s="198" t="s">
        <v>48</v>
      </c>
      <c r="H11" s="341" t="s">
        <v>128</v>
      </c>
      <c r="I11" s="341"/>
      <c r="J11" s="187"/>
      <c r="K11" s="187"/>
      <c r="M11" s="6" t="s">
        <v>24</v>
      </c>
      <c r="N11" s="181" t="s">
        <v>60</v>
      </c>
    </row>
    <row r="12" spans="2:24" ht="30.75" customHeight="1" x14ac:dyDescent="0.2">
      <c r="B12" s="235" t="s">
        <v>49</v>
      </c>
      <c r="C12" s="339" t="s">
        <v>22</v>
      </c>
      <c r="D12" s="339"/>
      <c r="E12" s="339"/>
      <c r="F12" s="339"/>
      <c r="G12" s="198" t="s">
        <v>50</v>
      </c>
      <c r="H12" s="340" t="s">
        <v>129</v>
      </c>
      <c r="I12" s="340"/>
      <c r="J12" s="188"/>
      <c r="K12" s="188"/>
      <c r="M12" s="7" t="s">
        <v>25</v>
      </c>
    </row>
    <row r="13" spans="2:24" ht="30.75" customHeight="1" x14ac:dyDescent="0.2">
      <c r="B13" s="235" t="s">
        <v>51</v>
      </c>
      <c r="C13" s="304" t="s">
        <v>96</v>
      </c>
      <c r="D13" s="304"/>
      <c r="E13" s="304"/>
      <c r="F13" s="304"/>
      <c r="G13" s="304"/>
      <c r="H13" s="304"/>
      <c r="I13" s="304"/>
      <c r="J13" s="189"/>
      <c r="K13" s="189"/>
      <c r="M13" s="7"/>
    </row>
    <row r="14" spans="2:24" ht="30.75" customHeight="1" x14ac:dyDescent="0.2">
      <c r="B14" s="235" t="s">
        <v>52</v>
      </c>
      <c r="C14" s="307" t="s">
        <v>128</v>
      </c>
      <c r="D14" s="307"/>
      <c r="E14" s="307"/>
      <c r="F14" s="307"/>
      <c r="G14" s="307"/>
      <c r="H14" s="307"/>
      <c r="I14" s="307"/>
      <c r="J14" s="186"/>
      <c r="K14" s="186"/>
      <c r="M14" s="7"/>
      <c r="N14" s="181" t="s">
        <v>88</v>
      </c>
    </row>
    <row r="15" spans="2:24" ht="30.75" customHeight="1" x14ac:dyDescent="0.2">
      <c r="B15" s="235" t="s">
        <v>53</v>
      </c>
      <c r="C15" s="304" t="s">
        <v>165</v>
      </c>
      <c r="D15" s="304"/>
      <c r="E15" s="304"/>
      <c r="F15" s="304"/>
      <c r="G15" s="198" t="s">
        <v>54</v>
      </c>
      <c r="H15" s="307" t="s">
        <v>32</v>
      </c>
      <c r="I15" s="307"/>
      <c r="J15" s="186"/>
      <c r="K15" s="186"/>
      <c r="M15" s="7" t="s">
        <v>26</v>
      </c>
      <c r="N15" s="181" t="s">
        <v>89</v>
      </c>
    </row>
    <row r="16" spans="2:24" ht="42" customHeight="1" x14ac:dyDescent="0.2">
      <c r="B16" s="235" t="s">
        <v>55</v>
      </c>
      <c r="C16" s="308" t="s">
        <v>149</v>
      </c>
      <c r="D16" s="308"/>
      <c r="E16" s="308"/>
      <c r="F16" s="308"/>
      <c r="G16" s="198" t="s">
        <v>56</v>
      </c>
      <c r="H16" s="307" t="s">
        <v>57</v>
      </c>
      <c r="I16" s="307"/>
      <c r="J16" s="186"/>
      <c r="K16" s="186"/>
      <c r="M16" s="7" t="s">
        <v>27</v>
      </c>
    </row>
    <row r="17" spans="2:14" ht="52.5" customHeight="1" x14ac:dyDescent="0.2">
      <c r="B17" s="235" t="s">
        <v>61</v>
      </c>
      <c r="C17" s="304" t="s">
        <v>394</v>
      </c>
      <c r="D17" s="304"/>
      <c r="E17" s="304"/>
      <c r="F17" s="304"/>
      <c r="G17" s="304"/>
      <c r="H17" s="304"/>
      <c r="I17" s="304"/>
      <c r="J17" s="189"/>
      <c r="K17" s="189"/>
      <c r="M17" s="7" t="s">
        <v>28</v>
      </c>
      <c r="N17" s="181" t="s">
        <v>90</v>
      </c>
    </row>
    <row r="18" spans="2:14" ht="30.75" customHeight="1" x14ac:dyDescent="0.2">
      <c r="B18" s="235" t="s">
        <v>62</v>
      </c>
      <c r="C18" s="410" t="s">
        <v>154</v>
      </c>
      <c r="D18" s="411"/>
      <c r="E18" s="411"/>
      <c r="F18" s="411"/>
      <c r="G18" s="411"/>
      <c r="H18" s="411"/>
      <c r="I18" s="412"/>
      <c r="J18" s="190"/>
      <c r="K18" s="190"/>
      <c r="M18" s="7" t="s">
        <v>29</v>
      </c>
      <c r="N18" s="181" t="s">
        <v>91</v>
      </c>
    </row>
    <row r="19" spans="2:14" ht="30.75" customHeight="1" x14ac:dyDescent="0.2">
      <c r="B19" s="235" t="s">
        <v>63</v>
      </c>
      <c r="C19" s="304" t="s">
        <v>155</v>
      </c>
      <c r="D19" s="304"/>
      <c r="E19" s="304"/>
      <c r="F19" s="304"/>
      <c r="G19" s="304"/>
      <c r="H19" s="304"/>
      <c r="I19" s="304"/>
      <c r="J19" s="191"/>
      <c r="K19" s="191"/>
      <c r="M19" s="7"/>
      <c r="N19" s="181" t="s">
        <v>92</v>
      </c>
    </row>
    <row r="20" spans="2:14" ht="30.75" customHeight="1" x14ac:dyDescent="0.2">
      <c r="B20" s="235" t="s">
        <v>64</v>
      </c>
      <c r="C20" s="323" t="s">
        <v>133</v>
      </c>
      <c r="D20" s="323"/>
      <c r="E20" s="323"/>
      <c r="F20" s="323"/>
      <c r="G20" s="323"/>
      <c r="H20" s="323"/>
      <c r="I20" s="323"/>
      <c r="J20" s="192"/>
      <c r="K20" s="192"/>
      <c r="M20" s="7" t="s">
        <v>32</v>
      </c>
      <c r="N20" s="181" t="s">
        <v>93</v>
      </c>
    </row>
    <row r="21" spans="2:14" ht="27.75" customHeight="1" x14ac:dyDescent="0.2">
      <c r="B21" s="397" t="s">
        <v>65</v>
      </c>
      <c r="C21" s="334" t="s">
        <v>42</v>
      </c>
      <c r="D21" s="334"/>
      <c r="E21" s="334"/>
      <c r="F21" s="335" t="s">
        <v>43</v>
      </c>
      <c r="G21" s="335"/>
      <c r="H21" s="335"/>
      <c r="I21" s="335"/>
      <c r="J21" s="193"/>
      <c r="K21" s="193"/>
      <c r="M21" s="7" t="s">
        <v>33</v>
      </c>
      <c r="N21" s="181" t="s">
        <v>94</v>
      </c>
    </row>
    <row r="22" spans="2:14" ht="27" customHeight="1" x14ac:dyDescent="0.2">
      <c r="B22" s="397"/>
      <c r="C22" s="304" t="s">
        <v>156</v>
      </c>
      <c r="D22" s="304"/>
      <c r="E22" s="304"/>
      <c r="F22" s="304" t="s">
        <v>157</v>
      </c>
      <c r="G22" s="304"/>
      <c r="H22" s="304"/>
      <c r="I22" s="304"/>
      <c r="J22" s="191"/>
      <c r="K22" s="191"/>
      <c r="M22" s="7" t="s">
        <v>34</v>
      </c>
      <c r="N22" s="181" t="s">
        <v>95</v>
      </c>
    </row>
    <row r="23" spans="2:14" ht="39.75" customHeight="1" x14ac:dyDescent="0.2">
      <c r="B23" s="235" t="s">
        <v>66</v>
      </c>
      <c r="C23" s="307" t="s">
        <v>158</v>
      </c>
      <c r="D23" s="307"/>
      <c r="E23" s="307"/>
      <c r="F23" s="307" t="s">
        <v>158</v>
      </c>
      <c r="G23" s="307"/>
      <c r="H23" s="307"/>
      <c r="I23" s="307"/>
      <c r="J23" s="186"/>
      <c r="K23" s="186"/>
      <c r="M23" s="7"/>
      <c r="N23" s="181" t="s">
        <v>96</v>
      </c>
    </row>
    <row r="24" spans="2:14" ht="44.25" customHeight="1" x14ac:dyDescent="0.2">
      <c r="B24" s="235" t="s">
        <v>67</v>
      </c>
      <c r="C24" s="304" t="s">
        <v>395</v>
      </c>
      <c r="D24" s="304"/>
      <c r="E24" s="304"/>
      <c r="F24" s="304" t="s">
        <v>396</v>
      </c>
      <c r="G24" s="304"/>
      <c r="H24" s="304"/>
      <c r="I24" s="304"/>
      <c r="J24" s="190"/>
      <c r="K24" s="190"/>
      <c r="M24" s="8"/>
      <c r="N24" s="181" t="s">
        <v>97</v>
      </c>
    </row>
    <row r="25" spans="2:14" ht="29.25" customHeight="1" x14ac:dyDescent="0.2">
      <c r="B25" s="235" t="s">
        <v>68</v>
      </c>
      <c r="C25" s="407">
        <v>43466</v>
      </c>
      <c r="D25" s="304"/>
      <c r="E25" s="304"/>
      <c r="F25" s="198" t="s">
        <v>99</v>
      </c>
      <c r="G25" s="375" t="s">
        <v>128</v>
      </c>
      <c r="H25" s="375"/>
      <c r="I25" s="375"/>
      <c r="J25" s="195"/>
      <c r="K25" s="195"/>
      <c r="M25" s="8"/>
    </row>
    <row r="26" spans="2:14" ht="27" customHeight="1" x14ac:dyDescent="0.2">
      <c r="B26" s="235" t="s">
        <v>98</v>
      </c>
      <c r="C26" s="407">
        <v>43830</v>
      </c>
      <c r="D26" s="304"/>
      <c r="E26" s="304"/>
      <c r="F26" s="198" t="s">
        <v>69</v>
      </c>
      <c r="G26" s="408">
        <v>1</v>
      </c>
      <c r="H26" s="409"/>
      <c r="I26" s="409"/>
      <c r="J26" s="196"/>
      <c r="K26" s="196"/>
      <c r="M26" s="8"/>
    </row>
    <row r="27" spans="2:14" ht="47.25" customHeight="1" x14ac:dyDescent="0.2">
      <c r="B27" s="235" t="s">
        <v>100</v>
      </c>
      <c r="C27" s="307" t="s">
        <v>28</v>
      </c>
      <c r="D27" s="307"/>
      <c r="E27" s="307"/>
      <c r="F27" s="236" t="s">
        <v>70</v>
      </c>
      <c r="G27" s="377" t="s">
        <v>128</v>
      </c>
      <c r="H27" s="377"/>
      <c r="I27" s="377"/>
      <c r="J27" s="193"/>
      <c r="K27" s="193"/>
      <c r="M27" s="8"/>
    </row>
    <row r="28" spans="2:14" ht="30" customHeight="1" x14ac:dyDescent="0.2">
      <c r="B28" s="404" t="s">
        <v>20</v>
      </c>
      <c r="C28" s="404"/>
      <c r="D28" s="404"/>
      <c r="E28" s="404"/>
      <c r="F28" s="404"/>
      <c r="G28" s="404"/>
      <c r="H28" s="404"/>
      <c r="I28" s="404"/>
      <c r="J28" s="180"/>
      <c r="K28" s="180"/>
      <c r="M28" s="8"/>
    </row>
    <row r="29" spans="2:14" ht="56.25" customHeight="1" x14ac:dyDescent="0.2">
      <c r="B29" s="238" t="s">
        <v>2</v>
      </c>
      <c r="C29" s="238" t="s">
        <v>71</v>
      </c>
      <c r="D29" s="238" t="s">
        <v>44</v>
      </c>
      <c r="E29" s="238" t="s">
        <v>72</v>
      </c>
      <c r="F29" s="238" t="s">
        <v>45</v>
      </c>
      <c r="G29" s="239" t="s">
        <v>13</v>
      </c>
      <c r="H29" s="239" t="s">
        <v>14</v>
      </c>
      <c r="I29" s="238" t="s">
        <v>15</v>
      </c>
      <c r="J29" s="191"/>
      <c r="K29" s="191"/>
      <c r="M29" s="8"/>
    </row>
    <row r="30" spans="2:14" ht="19.5" customHeight="1" x14ac:dyDescent="0.2">
      <c r="B30" s="240" t="s">
        <v>3</v>
      </c>
      <c r="C30" s="241">
        <v>0</v>
      </c>
      <c r="D30" s="242">
        <f>+C30</f>
        <v>0</v>
      </c>
      <c r="E30" s="241">
        <v>0</v>
      </c>
      <c r="F30" s="158">
        <f>+E30</f>
        <v>0</v>
      </c>
      <c r="G30" s="256" t="e">
        <f t="shared" ref="G30:G41" si="0">+C30/E30</f>
        <v>#DIV/0!</v>
      </c>
      <c r="H30" s="257">
        <f>+D30/$F$41</f>
        <v>0</v>
      </c>
      <c r="I30" s="258">
        <v>0</v>
      </c>
      <c r="J30" s="199"/>
      <c r="K30" s="199"/>
      <c r="M30" s="8"/>
    </row>
    <row r="31" spans="2:14" ht="19.5" customHeight="1" x14ac:dyDescent="0.2">
      <c r="B31" s="240" t="s">
        <v>4</v>
      </c>
      <c r="C31" s="241">
        <v>1</v>
      </c>
      <c r="D31" s="242">
        <f t="shared" ref="D31:D39" si="1">+D30+C31</f>
        <v>1</v>
      </c>
      <c r="E31" s="241">
        <v>1</v>
      </c>
      <c r="F31" s="242">
        <f t="shared" ref="F31:F40" si="2">+F30+E31</f>
        <v>1</v>
      </c>
      <c r="G31" s="256">
        <f t="shared" si="0"/>
        <v>1</v>
      </c>
      <c r="H31" s="257">
        <f t="shared" ref="H31:H41" si="3">+D31/$F$41</f>
        <v>0.16666666666666666</v>
      </c>
      <c r="I31" s="258">
        <f>+H31/$G$26</f>
        <v>0.16666666666666666</v>
      </c>
      <c r="J31" s="199"/>
      <c r="K31" s="199"/>
      <c r="M31" s="8"/>
    </row>
    <row r="32" spans="2:14" ht="19.5" customHeight="1" x14ac:dyDescent="0.2">
      <c r="B32" s="240" t="s">
        <v>5</v>
      </c>
      <c r="C32" s="241">
        <v>0</v>
      </c>
      <c r="D32" s="242">
        <f t="shared" si="1"/>
        <v>1</v>
      </c>
      <c r="E32" s="241">
        <v>0</v>
      </c>
      <c r="F32" s="242">
        <f t="shared" si="2"/>
        <v>1</v>
      </c>
      <c r="G32" s="256" t="e">
        <f t="shared" si="0"/>
        <v>#DIV/0!</v>
      </c>
      <c r="H32" s="257">
        <f t="shared" si="3"/>
        <v>0.16666666666666666</v>
      </c>
      <c r="I32" s="258">
        <f t="shared" ref="I32:I41" si="4">+H32/$G$26</f>
        <v>0.16666666666666666</v>
      </c>
      <c r="J32" s="199"/>
      <c r="K32" s="199"/>
      <c r="M32" s="8"/>
    </row>
    <row r="33" spans="2:11" ht="19.5" customHeight="1" x14ac:dyDescent="0.2">
      <c r="B33" s="240" t="s">
        <v>6</v>
      </c>
      <c r="C33" s="241">
        <v>0</v>
      </c>
      <c r="D33" s="242">
        <f t="shared" si="1"/>
        <v>1</v>
      </c>
      <c r="E33" s="241">
        <v>0</v>
      </c>
      <c r="F33" s="242">
        <f t="shared" si="2"/>
        <v>1</v>
      </c>
      <c r="G33" s="256" t="e">
        <f t="shared" si="0"/>
        <v>#DIV/0!</v>
      </c>
      <c r="H33" s="257">
        <f t="shared" si="3"/>
        <v>0.16666666666666666</v>
      </c>
      <c r="I33" s="258">
        <f t="shared" si="4"/>
        <v>0.16666666666666666</v>
      </c>
      <c r="J33" s="199"/>
      <c r="K33" s="199"/>
    </row>
    <row r="34" spans="2:11" ht="19.5" customHeight="1" x14ac:dyDescent="0.2">
      <c r="B34" s="240" t="s">
        <v>7</v>
      </c>
      <c r="C34" s="241">
        <v>0</v>
      </c>
      <c r="D34" s="242">
        <f t="shared" si="1"/>
        <v>1</v>
      </c>
      <c r="E34" s="241">
        <v>0</v>
      </c>
      <c r="F34" s="242">
        <f t="shared" si="2"/>
        <v>1</v>
      </c>
      <c r="G34" s="256" t="e">
        <f t="shared" si="0"/>
        <v>#DIV/0!</v>
      </c>
      <c r="H34" s="257">
        <f t="shared" si="3"/>
        <v>0.16666666666666666</v>
      </c>
      <c r="I34" s="258">
        <f t="shared" si="4"/>
        <v>0.16666666666666666</v>
      </c>
      <c r="J34" s="199"/>
      <c r="K34" s="199"/>
    </row>
    <row r="35" spans="2:11" ht="19.5" customHeight="1" x14ac:dyDescent="0.2">
      <c r="B35" s="240" t="s">
        <v>8</v>
      </c>
      <c r="C35" s="241">
        <v>1</v>
      </c>
      <c r="D35" s="242">
        <f t="shared" si="1"/>
        <v>2</v>
      </c>
      <c r="E35" s="241">
        <v>1</v>
      </c>
      <c r="F35" s="242">
        <f t="shared" si="2"/>
        <v>2</v>
      </c>
      <c r="G35" s="256">
        <f t="shared" si="0"/>
        <v>1</v>
      </c>
      <c r="H35" s="257">
        <f t="shared" si="3"/>
        <v>0.33333333333333331</v>
      </c>
      <c r="I35" s="258">
        <f t="shared" si="4"/>
        <v>0.33333333333333331</v>
      </c>
      <c r="J35" s="199"/>
      <c r="K35" s="199"/>
    </row>
    <row r="36" spans="2:11" ht="19.5" customHeight="1" x14ac:dyDescent="0.2">
      <c r="B36" s="240" t="s">
        <v>9</v>
      </c>
      <c r="C36" s="241">
        <v>1</v>
      </c>
      <c r="D36" s="242">
        <f t="shared" si="1"/>
        <v>3</v>
      </c>
      <c r="E36" s="241">
        <v>1</v>
      </c>
      <c r="F36" s="242">
        <f t="shared" si="2"/>
        <v>3</v>
      </c>
      <c r="G36" s="256">
        <f t="shared" si="0"/>
        <v>1</v>
      </c>
      <c r="H36" s="257">
        <f t="shared" si="3"/>
        <v>0.5</v>
      </c>
      <c r="I36" s="258">
        <f t="shared" si="4"/>
        <v>0.5</v>
      </c>
      <c r="J36" s="199"/>
      <c r="K36" s="199"/>
    </row>
    <row r="37" spans="2:11" ht="19.5" customHeight="1" x14ac:dyDescent="0.2">
      <c r="B37" s="240" t="s">
        <v>10</v>
      </c>
      <c r="C37" s="241">
        <v>0</v>
      </c>
      <c r="D37" s="242">
        <f t="shared" si="1"/>
        <v>3</v>
      </c>
      <c r="E37" s="241">
        <v>0</v>
      </c>
      <c r="F37" s="242">
        <f t="shared" si="2"/>
        <v>3</v>
      </c>
      <c r="G37" s="256" t="e">
        <f t="shared" si="0"/>
        <v>#DIV/0!</v>
      </c>
      <c r="H37" s="257">
        <f t="shared" si="3"/>
        <v>0.5</v>
      </c>
      <c r="I37" s="258">
        <f t="shared" si="4"/>
        <v>0.5</v>
      </c>
      <c r="J37" s="199"/>
      <c r="K37" s="199"/>
    </row>
    <row r="38" spans="2:11" ht="19.5" customHeight="1" x14ac:dyDescent="0.2">
      <c r="B38" s="240" t="s">
        <v>11</v>
      </c>
      <c r="C38" s="241">
        <v>0</v>
      </c>
      <c r="D38" s="242">
        <f t="shared" si="1"/>
        <v>3</v>
      </c>
      <c r="E38" s="241">
        <v>0</v>
      </c>
      <c r="F38" s="242">
        <f t="shared" si="2"/>
        <v>3</v>
      </c>
      <c r="G38" s="256" t="e">
        <f t="shared" si="0"/>
        <v>#DIV/0!</v>
      </c>
      <c r="H38" s="257">
        <f t="shared" si="3"/>
        <v>0.5</v>
      </c>
      <c r="I38" s="258">
        <f t="shared" si="4"/>
        <v>0.5</v>
      </c>
      <c r="J38" s="199"/>
      <c r="K38" s="199"/>
    </row>
    <row r="39" spans="2:11" ht="19.5" customHeight="1" x14ac:dyDescent="0.2">
      <c r="B39" s="240" t="s">
        <v>12</v>
      </c>
      <c r="C39" s="241">
        <v>0</v>
      </c>
      <c r="D39" s="242">
        <f t="shared" si="1"/>
        <v>3</v>
      </c>
      <c r="E39" s="241">
        <v>1</v>
      </c>
      <c r="F39" s="242">
        <f t="shared" si="2"/>
        <v>4</v>
      </c>
      <c r="G39" s="256">
        <f t="shared" si="0"/>
        <v>0</v>
      </c>
      <c r="H39" s="257">
        <f t="shared" si="3"/>
        <v>0.5</v>
      </c>
      <c r="I39" s="258">
        <f t="shared" si="4"/>
        <v>0.5</v>
      </c>
      <c r="J39" s="199"/>
      <c r="K39" s="199"/>
    </row>
    <row r="40" spans="2:11" ht="19.5" customHeight="1" x14ac:dyDescent="0.2">
      <c r="B40" s="240" t="s">
        <v>16</v>
      </c>
      <c r="C40" s="241">
        <v>0</v>
      </c>
      <c r="D40" s="242">
        <f t="shared" ref="D40:D41" si="5">+D39+C40</f>
        <v>3</v>
      </c>
      <c r="E40" s="241">
        <v>0</v>
      </c>
      <c r="F40" s="242">
        <f t="shared" si="2"/>
        <v>4</v>
      </c>
      <c r="G40" s="256" t="e">
        <f t="shared" si="0"/>
        <v>#DIV/0!</v>
      </c>
      <c r="H40" s="257">
        <f t="shared" si="3"/>
        <v>0.5</v>
      </c>
      <c r="I40" s="258">
        <f t="shared" si="4"/>
        <v>0.5</v>
      </c>
      <c r="J40" s="199"/>
      <c r="K40" s="199"/>
    </row>
    <row r="41" spans="2:11" ht="19.5" customHeight="1" x14ac:dyDescent="0.2">
      <c r="B41" s="240" t="s">
        <v>17</v>
      </c>
      <c r="C41" s="241">
        <v>3</v>
      </c>
      <c r="D41" s="242">
        <f t="shared" si="5"/>
        <v>6</v>
      </c>
      <c r="E41" s="241">
        <v>2</v>
      </c>
      <c r="F41" s="242">
        <f t="shared" ref="F41" si="6">+F40+E41</f>
        <v>6</v>
      </c>
      <c r="G41" s="256">
        <f t="shared" si="0"/>
        <v>1.5</v>
      </c>
      <c r="H41" s="257">
        <f t="shared" si="3"/>
        <v>1</v>
      </c>
      <c r="I41" s="258">
        <f t="shared" si="4"/>
        <v>1</v>
      </c>
      <c r="J41" s="199"/>
      <c r="K41" s="199"/>
    </row>
    <row r="42" spans="2:11" ht="54" customHeight="1" x14ac:dyDescent="0.2">
      <c r="B42" s="159" t="s">
        <v>73</v>
      </c>
      <c r="C42" s="401" t="s">
        <v>416</v>
      </c>
      <c r="D42" s="401"/>
      <c r="E42" s="401"/>
      <c r="F42" s="401"/>
      <c r="G42" s="401"/>
      <c r="H42" s="401"/>
      <c r="I42" s="401"/>
      <c r="J42" s="201"/>
      <c r="K42" s="201"/>
    </row>
    <row r="43" spans="2:11" ht="29.25" customHeight="1" x14ac:dyDescent="0.2">
      <c r="B43" s="400" t="s">
        <v>21</v>
      </c>
      <c r="C43" s="400"/>
      <c r="D43" s="400"/>
      <c r="E43" s="400"/>
      <c r="F43" s="400"/>
      <c r="G43" s="400"/>
      <c r="H43" s="400"/>
      <c r="I43" s="400"/>
      <c r="J43" s="180"/>
      <c r="K43" s="180"/>
    </row>
    <row r="44" spans="2:11" ht="39.75" customHeight="1" x14ac:dyDescent="0.2">
      <c r="B44" s="315"/>
      <c r="C44" s="315"/>
      <c r="D44" s="315"/>
      <c r="E44" s="315"/>
      <c r="F44" s="315"/>
      <c r="G44" s="315"/>
      <c r="H44" s="315"/>
      <c r="I44" s="315"/>
      <c r="J44" s="180"/>
      <c r="K44" s="180"/>
    </row>
    <row r="45" spans="2:11" ht="39.75" customHeight="1" x14ac:dyDescent="0.2">
      <c r="B45" s="315"/>
      <c r="C45" s="315"/>
      <c r="D45" s="315"/>
      <c r="E45" s="315"/>
      <c r="F45" s="315"/>
      <c r="G45" s="315"/>
      <c r="H45" s="315"/>
      <c r="I45" s="315"/>
      <c r="J45" s="201"/>
      <c r="K45" s="201"/>
    </row>
    <row r="46" spans="2:11" ht="39.75" customHeight="1" x14ac:dyDescent="0.2">
      <c r="B46" s="315"/>
      <c r="C46" s="315"/>
      <c r="D46" s="315"/>
      <c r="E46" s="315"/>
      <c r="F46" s="315"/>
      <c r="G46" s="315"/>
      <c r="H46" s="315"/>
      <c r="I46" s="315"/>
      <c r="J46" s="201"/>
      <c r="K46" s="201"/>
    </row>
    <row r="47" spans="2:11" ht="39.75" customHeight="1" x14ac:dyDescent="0.2">
      <c r="B47" s="315"/>
      <c r="C47" s="315"/>
      <c r="D47" s="315"/>
      <c r="E47" s="315"/>
      <c r="F47" s="315"/>
      <c r="G47" s="315"/>
      <c r="H47" s="315"/>
      <c r="I47" s="315"/>
      <c r="J47" s="201"/>
      <c r="K47" s="201"/>
    </row>
    <row r="48" spans="2:11" ht="39.75" customHeight="1" x14ac:dyDescent="0.2">
      <c r="B48" s="315"/>
      <c r="C48" s="315"/>
      <c r="D48" s="315"/>
      <c r="E48" s="315"/>
      <c r="F48" s="315"/>
      <c r="G48" s="315"/>
      <c r="H48" s="315"/>
      <c r="I48" s="315"/>
      <c r="J48" s="4"/>
      <c r="K48" s="4"/>
    </row>
    <row r="49" spans="2:11" ht="43.5" customHeight="1" x14ac:dyDescent="0.2">
      <c r="B49" s="171" t="s">
        <v>74</v>
      </c>
      <c r="C49" s="401" t="s">
        <v>417</v>
      </c>
      <c r="D49" s="401"/>
      <c r="E49" s="401"/>
      <c r="F49" s="401"/>
      <c r="G49" s="401"/>
      <c r="H49" s="401"/>
      <c r="I49" s="401"/>
      <c r="J49" s="205"/>
      <c r="K49" s="205"/>
    </row>
    <row r="50" spans="2:11" ht="34.5" customHeight="1" x14ac:dyDescent="0.2">
      <c r="B50" s="171" t="s">
        <v>75</v>
      </c>
      <c r="C50" s="402" t="s">
        <v>128</v>
      </c>
      <c r="D50" s="402"/>
      <c r="E50" s="402"/>
      <c r="F50" s="402"/>
      <c r="G50" s="402"/>
      <c r="H50" s="402"/>
      <c r="I50" s="402"/>
      <c r="J50" s="205"/>
      <c r="K50" s="205"/>
    </row>
    <row r="51" spans="2:11" ht="53.25" customHeight="1" x14ac:dyDescent="0.2">
      <c r="B51" s="170" t="s">
        <v>76</v>
      </c>
      <c r="C51" s="403" t="s">
        <v>372</v>
      </c>
      <c r="D51" s="403"/>
      <c r="E51" s="403"/>
      <c r="F51" s="403"/>
      <c r="G51" s="403"/>
      <c r="H51" s="403"/>
      <c r="I51" s="403"/>
      <c r="J51" s="205"/>
      <c r="K51" s="205"/>
    </row>
    <row r="52" spans="2:11" ht="29.25" customHeight="1" x14ac:dyDescent="0.2">
      <c r="B52" s="404" t="s">
        <v>39</v>
      </c>
      <c r="C52" s="404"/>
      <c r="D52" s="404"/>
      <c r="E52" s="404"/>
      <c r="F52" s="404"/>
      <c r="G52" s="404"/>
      <c r="H52" s="404"/>
      <c r="I52" s="404"/>
      <c r="J52" s="205"/>
      <c r="K52" s="205"/>
    </row>
    <row r="53" spans="2:11" ht="33" customHeight="1" x14ac:dyDescent="0.2">
      <c r="B53" s="405" t="s">
        <v>77</v>
      </c>
      <c r="C53" s="169" t="s">
        <v>78</v>
      </c>
      <c r="D53" s="406" t="s">
        <v>79</v>
      </c>
      <c r="E53" s="406"/>
      <c r="F53" s="406"/>
      <c r="G53" s="406" t="s">
        <v>80</v>
      </c>
      <c r="H53" s="406"/>
      <c r="I53" s="406"/>
      <c r="J53" s="207"/>
      <c r="K53" s="207"/>
    </row>
    <row r="54" spans="2:11" ht="54" customHeight="1" x14ac:dyDescent="0.2">
      <c r="B54" s="405"/>
      <c r="C54" s="244">
        <v>43656</v>
      </c>
      <c r="D54" s="333" t="s">
        <v>401</v>
      </c>
      <c r="E54" s="333"/>
      <c r="F54" s="333"/>
      <c r="G54" s="317" t="s">
        <v>402</v>
      </c>
      <c r="H54" s="317"/>
      <c r="I54" s="317"/>
      <c r="J54" s="207"/>
      <c r="K54" s="207"/>
    </row>
    <row r="55" spans="2:11" ht="31.5" customHeight="1" x14ac:dyDescent="0.2">
      <c r="B55" s="170" t="s">
        <v>81</v>
      </c>
      <c r="C55" s="326" t="str">
        <f>'1_Recaudo Alcanzado'!C55:D55</f>
        <v xml:space="preserve">Nelcy Viviana Espinosa Salcedo
</v>
      </c>
      <c r="D55" s="326"/>
      <c r="E55" s="398" t="s">
        <v>82</v>
      </c>
      <c r="F55" s="398"/>
      <c r="G55" s="399" t="s">
        <v>398</v>
      </c>
      <c r="H55" s="399"/>
      <c r="I55" s="399"/>
      <c r="J55" s="208"/>
      <c r="K55" s="208"/>
    </row>
    <row r="56" spans="2:11" ht="31.5" customHeight="1" x14ac:dyDescent="0.2">
      <c r="B56" s="237" t="s">
        <v>83</v>
      </c>
      <c r="C56" s="304" t="s">
        <v>140</v>
      </c>
      <c r="D56" s="304"/>
      <c r="E56" s="395" t="s">
        <v>87</v>
      </c>
      <c r="F56" s="395"/>
      <c r="G56" s="307" t="s">
        <v>141</v>
      </c>
      <c r="H56" s="307"/>
      <c r="I56" s="307"/>
      <c r="J56" s="208"/>
      <c r="K56" s="208"/>
    </row>
    <row r="57" spans="2:11" ht="31.5" customHeight="1" x14ac:dyDescent="0.2">
      <c r="B57" s="237" t="s">
        <v>85</v>
      </c>
      <c r="C57" s="396"/>
      <c r="D57" s="396"/>
      <c r="E57" s="397" t="s">
        <v>84</v>
      </c>
      <c r="F57" s="397"/>
      <c r="G57" s="396"/>
      <c r="H57" s="396"/>
      <c r="I57" s="396"/>
      <c r="J57" s="209"/>
      <c r="K57" s="209"/>
    </row>
    <row r="58" spans="2:11" ht="31.5" customHeight="1" x14ac:dyDescent="0.2">
      <c r="B58" s="237" t="s">
        <v>86</v>
      </c>
      <c r="C58" s="396"/>
      <c r="D58" s="396"/>
      <c r="E58" s="397"/>
      <c r="F58" s="397"/>
      <c r="G58" s="396"/>
      <c r="H58" s="396"/>
      <c r="I58" s="396"/>
      <c r="J58" s="209"/>
      <c r="K58" s="209"/>
    </row>
    <row r="59" spans="2:11" ht="15" hidden="1" x14ac:dyDescent="0.25">
      <c r="B59" s="1"/>
      <c r="C59" s="1"/>
      <c r="D59" s="2"/>
      <c r="E59" s="2"/>
      <c r="F59" s="2"/>
      <c r="G59" s="2"/>
      <c r="H59" s="2"/>
      <c r="I59" s="3"/>
      <c r="J59" s="5"/>
      <c r="K59" s="5"/>
    </row>
    <row r="60" spans="2:11" hidden="1" x14ac:dyDescent="0.2">
      <c r="B60" s="210"/>
      <c r="C60" s="211"/>
      <c r="D60" s="211"/>
      <c r="E60" s="212"/>
      <c r="F60" s="212"/>
      <c r="G60" s="213"/>
      <c r="H60" s="214"/>
      <c r="I60" s="211"/>
      <c r="J60" s="215"/>
      <c r="K60" s="215"/>
    </row>
    <row r="61" spans="2:11" hidden="1" x14ac:dyDescent="0.2">
      <c r="B61" s="210"/>
      <c r="C61" s="211"/>
      <c r="D61" s="211"/>
      <c r="E61" s="212"/>
      <c r="F61" s="212"/>
      <c r="G61" s="213"/>
      <c r="H61" s="214"/>
      <c r="I61" s="211"/>
      <c r="J61" s="215"/>
      <c r="K61" s="215"/>
    </row>
    <row r="62" spans="2:11" hidden="1" x14ac:dyDescent="0.2">
      <c r="B62" s="210"/>
      <c r="C62" s="211"/>
      <c r="D62" s="211"/>
      <c r="E62" s="212"/>
      <c r="F62" s="212"/>
      <c r="G62" s="213"/>
      <c r="H62" s="214"/>
      <c r="I62" s="211"/>
      <c r="J62" s="215"/>
      <c r="K62" s="215"/>
    </row>
    <row r="63" spans="2:11" hidden="1" x14ac:dyDescent="0.2">
      <c r="B63" s="210"/>
      <c r="C63" s="211"/>
      <c r="D63" s="211"/>
      <c r="E63" s="212"/>
      <c r="F63" s="212"/>
      <c r="G63" s="213"/>
      <c r="H63" s="214"/>
      <c r="I63" s="211"/>
      <c r="J63" s="215"/>
      <c r="K63" s="215"/>
    </row>
    <row r="64" spans="2:11" hidden="1" x14ac:dyDescent="0.2">
      <c r="B64" s="210"/>
      <c r="C64" s="211"/>
      <c r="D64" s="211"/>
      <c r="E64" s="212"/>
      <c r="F64" s="212"/>
      <c r="G64" s="213"/>
      <c r="H64" s="214"/>
      <c r="I64" s="211"/>
      <c r="J64" s="215"/>
      <c r="K64" s="215"/>
    </row>
    <row r="65" spans="2:11" hidden="1" x14ac:dyDescent="0.2">
      <c r="B65" s="210"/>
      <c r="C65" s="211"/>
      <c r="D65" s="211"/>
      <c r="E65" s="212"/>
      <c r="F65" s="212"/>
      <c r="G65" s="213"/>
      <c r="H65" s="214"/>
      <c r="I65" s="211"/>
      <c r="J65" s="215"/>
      <c r="K65" s="215"/>
    </row>
    <row r="66" spans="2:11" hidden="1" x14ac:dyDescent="0.2">
      <c r="B66" s="210"/>
      <c r="C66" s="211"/>
      <c r="D66" s="211"/>
      <c r="E66" s="212"/>
      <c r="F66" s="212"/>
      <c r="G66" s="213"/>
      <c r="H66" s="214"/>
      <c r="I66" s="211"/>
      <c r="J66" s="215"/>
      <c r="K66" s="215"/>
    </row>
    <row r="67" spans="2:11" hidden="1" x14ac:dyDescent="0.2">
      <c r="B67" s="210"/>
      <c r="C67" s="211"/>
      <c r="D67" s="211"/>
      <c r="E67" s="212"/>
      <c r="F67" s="212"/>
      <c r="G67" s="213"/>
      <c r="H67" s="214"/>
      <c r="I67" s="211"/>
      <c r="J67" s="215"/>
      <c r="K67" s="215"/>
    </row>
  </sheetData>
  <sheetProtection algorithmName="SHA-512" hashValue="F2UA7VkItMuvpThU5sn1jFN2a8lE3X524eOLLAlFNDASjZyI/kBX9uRGIUXP2F+SpWRZqBTE04el5LSJ4QD9Mg==" saltValue="ZrPgO3hlYi35TrJNHs1gpA==" spinCount="100000" sheet="1" objects="1" scenarios="1" formatCells="0" formatColumns="0" formatRows="0"/>
  <dataConsolidate/>
  <mergeCells count="65">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disablePrompts="1"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ignoredErrors>
    <ignoredError sqref="C5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opLeftCell="A13" zoomScale="80" zoomScaleNormal="80" workbookViewId="0">
      <selection activeCell="K15" sqref="K15:K19"/>
    </sheetView>
  </sheetViews>
  <sheetFormatPr baseColWidth="10" defaultRowHeight="15" x14ac:dyDescent="0.25"/>
  <cols>
    <col min="1" max="1" width="1.28515625" customWidth="1"/>
    <col min="2" max="2" width="28.140625" style="9" customWidth="1"/>
    <col min="3" max="3" width="34.5703125" customWidth="1"/>
    <col min="4" max="4" width="16.28515625" customWidth="1"/>
    <col min="5" max="5" width="5.85546875" customWidth="1"/>
    <col min="6" max="6" width="47" customWidth="1"/>
    <col min="7" max="7" width="20.28515625" customWidth="1"/>
    <col min="8" max="8" width="16.140625" customWidth="1"/>
    <col min="9" max="9" width="16.28515625" customWidth="1"/>
    <col min="10" max="10" width="15.7109375" customWidth="1"/>
    <col min="11" max="11" width="41.85546875" customWidth="1"/>
    <col min="12" max="12" width="27.855468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2" ht="15.75" thickBot="1" x14ac:dyDescent="0.3"/>
    <row r="2" spans="2:12" ht="23.25" customHeight="1" thickBot="1" x14ac:dyDescent="0.3">
      <c r="B2" s="417"/>
      <c r="C2" s="420" t="s">
        <v>105</v>
      </c>
      <c r="D2" s="421"/>
      <c r="E2" s="421"/>
      <c r="F2" s="421"/>
      <c r="G2" s="421"/>
      <c r="H2" s="421"/>
      <c r="I2" s="421"/>
      <c r="J2" s="422"/>
    </row>
    <row r="3" spans="2:12" ht="18" customHeight="1" thickBot="1" x14ac:dyDescent="0.3">
      <c r="B3" s="418"/>
      <c r="C3" s="423" t="s">
        <v>18</v>
      </c>
      <c r="D3" s="424"/>
      <c r="E3" s="424"/>
      <c r="F3" s="424"/>
      <c r="G3" s="424"/>
      <c r="H3" s="424"/>
      <c r="I3" s="424"/>
      <c r="J3" s="425"/>
    </row>
    <row r="4" spans="2:12" ht="18" customHeight="1" thickBot="1" x14ac:dyDescent="0.3">
      <c r="B4" s="418"/>
      <c r="C4" s="423" t="s">
        <v>106</v>
      </c>
      <c r="D4" s="424"/>
      <c r="E4" s="424"/>
      <c r="F4" s="424"/>
      <c r="G4" s="424"/>
      <c r="H4" s="424"/>
      <c r="I4" s="424"/>
      <c r="J4" s="425"/>
    </row>
    <row r="5" spans="2:12" ht="18" customHeight="1" thickBot="1" x14ac:dyDescent="0.3">
      <c r="B5" s="419"/>
      <c r="C5" s="423" t="s">
        <v>107</v>
      </c>
      <c r="D5" s="424"/>
      <c r="E5" s="424"/>
      <c r="F5" s="424"/>
      <c r="G5" s="424"/>
      <c r="H5" s="426" t="s">
        <v>103</v>
      </c>
      <c r="I5" s="427"/>
      <c r="J5" s="428"/>
    </row>
    <row r="6" spans="2:12" ht="18" customHeight="1" thickBot="1" x14ac:dyDescent="0.3">
      <c r="B6" s="10"/>
      <c r="C6" s="11"/>
      <c r="D6" s="11"/>
      <c r="E6" s="11"/>
      <c r="F6" s="11"/>
      <c r="G6" s="11"/>
      <c r="H6" s="11"/>
      <c r="I6" s="11"/>
      <c r="J6" s="12"/>
    </row>
    <row r="7" spans="2:12" ht="51.75" customHeight="1" thickBot="1" x14ac:dyDescent="0.3">
      <c r="B7" s="13" t="s">
        <v>108</v>
      </c>
      <c r="C7" s="354" t="str">
        <f>+ACT_2!C7</f>
        <v>POA GESTIÓN SIN INVERSIÓN DIRECCIÓN DE GESTIÓN DE COBRO</v>
      </c>
      <c r="D7" s="355"/>
      <c r="E7" s="356"/>
      <c r="F7" s="14"/>
      <c r="G7" s="11"/>
      <c r="H7" s="11"/>
      <c r="I7" s="11"/>
      <c r="J7" s="12"/>
    </row>
    <row r="8" spans="2:12" ht="36.75" customHeight="1" thickBot="1" x14ac:dyDescent="0.3">
      <c r="B8" s="15" t="s">
        <v>109</v>
      </c>
      <c r="C8" s="354" t="s">
        <v>127</v>
      </c>
      <c r="D8" s="355"/>
      <c r="E8" s="356"/>
      <c r="F8" s="14"/>
      <c r="G8" s="11"/>
      <c r="H8" s="11"/>
      <c r="I8" s="11"/>
      <c r="J8" s="12"/>
    </row>
    <row r="9" spans="2:12" ht="32.25" customHeight="1" thickBot="1" x14ac:dyDescent="0.3">
      <c r="B9" s="15" t="s">
        <v>110</v>
      </c>
      <c r="C9" s="354" t="s">
        <v>370</v>
      </c>
      <c r="D9" s="355"/>
      <c r="E9" s="356"/>
      <c r="F9" s="16"/>
      <c r="G9" s="11"/>
      <c r="H9" s="11"/>
      <c r="I9" s="11"/>
      <c r="J9" s="12"/>
    </row>
    <row r="10" spans="2:12" ht="33.75" customHeight="1" thickBot="1" x14ac:dyDescent="0.3">
      <c r="B10" s="15" t="s">
        <v>111</v>
      </c>
      <c r="C10" s="354" t="s">
        <v>374</v>
      </c>
      <c r="D10" s="355"/>
      <c r="E10" s="356"/>
      <c r="F10" s="14"/>
      <c r="G10" s="11"/>
      <c r="H10" s="11"/>
      <c r="I10" s="11"/>
      <c r="J10" s="12"/>
    </row>
    <row r="11" spans="2:12" ht="55.5" customHeight="1" thickBot="1" x14ac:dyDescent="0.3">
      <c r="B11" s="15" t="s">
        <v>112</v>
      </c>
      <c r="C11" s="354" t="str">
        <f>'3_PAAC'!F9</f>
        <v xml:space="preserve">Realizar el 100% de las actividades programadas en el Plan Anticorrupción y de Atención al Ciudadano - PAAC de la Dirección de Gestión de cobro durante la vigencia. </v>
      </c>
      <c r="D11" s="355"/>
      <c r="E11" s="356"/>
      <c r="F11" s="14"/>
      <c r="G11" s="11"/>
      <c r="H11" s="11"/>
      <c r="I11" s="11"/>
      <c r="J11" s="12"/>
    </row>
    <row r="13" spans="2:12" ht="26.25" customHeight="1" x14ac:dyDescent="0.25">
      <c r="B13" s="388" t="s">
        <v>164</v>
      </c>
      <c r="C13" s="389"/>
      <c r="D13" s="389"/>
      <c r="E13" s="389"/>
      <c r="F13" s="389"/>
      <c r="G13" s="389"/>
      <c r="H13" s="390"/>
      <c r="I13" s="386" t="s">
        <v>113</v>
      </c>
      <c r="J13" s="387"/>
      <c r="K13" s="387"/>
    </row>
    <row r="14" spans="2:12" s="19" customFormat="1" ht="56.25" customHeight="1" x14ac:dyDescent="0.25">
      <c r="B14" s="17" t="s">
        <v>114</v>
      </c>
      <c r="C14" s="17" t="s">
        <v>115</v>
      </c>
      <c r="D14" s="17" t="s">
        <v>116</v>
      </c>
      <c r="E14" s="17" t="s">
        <v>117</v>
      </c>
      <c r="F14" s="17" t="s">
        <v>118</v>
      </c>
      <c r="G14" s="17" t="s">
        <v>119</v>
      </c>
      <c r="H14" s="17" t="s">
        <v>120</v>
      </c>
      <c r="I14" s="18" t="s">
        <v>121</v>
      </c>
      <c r="J14" s="18" t="s">
        <v>122</v>
      </c>
      <c r="K14" s="18" t="s">
        <v>123</v>
      </c>
    </row>
    <row r="15" spans="2:12" ht="51" customHeight="1" x14ac:dyDescent="0.25">
      <c r="B15" s="144">
        <v>1</v>
      </c>
      <c r="C15" s="145" t="s">
        <v>400</v>
      </c>
      <c r="D15" s="146" t="s">
        <v>128</v>
      </c>
      <c r="E15" s="147">
        <v>1</v>
      </c>
      <c r="F15" s="148" t="s">
        <v>399</v>
      </c>
      <c r="G15" s="415" t="s">
        <v>128</v>
      </c>
      <c r="H15" s="243">
        <v>43830</v>
      </c>
      <c r="I15" s="261" t="s">
        <v>144</v>
      </c>
      <c r="J15" s="263">
        <v>43830</v>
      </c>
      <c r="K15" s="265" t="s">
        <v>406</v>
      </c>
    </row>
    <row r="16" spans="2:12" ht="118.5" customHeight="1" x14ac:dyDescent="0.25">
      <c r="B16" s="429">
        <v>2</v>
      </c>
      <c r="C16" s="432" t="s">
        <v>373</v>
      </c>
      <c r="D16" s="415" t="s">
        <v>128</v>
      </c>
      <c r="E16" s="148">
        <v>1</v>
      </c>
      <c r="F16" s="148" t="s">
        <v>409</v>
      </c>
      <c r="G16" s="415"/>
      <c r="H16" s="243">
        <v>43497</v>
      </c>
      <c r="I16" s="264" t="s">
        <v>144</v>
      </c>
      <c r="J16" s="231">
        <v>43524</v>
      </c>
      <c r="K16" s="265" t="s">
        <v>384</v>
      </c>
      <c r="L16" s="416"/>
    </row>
    <row r="17" spans="2:12" ht="51" customHeight="1" x14ac:dyDescent="0.25">
      <c r="B17" s="430"/>
      <c r="C17" s="433"/>
      <c r="D17" s="415"/>
      <c r="E17" s="148">
        <v>2</v>
      </c>
      <c r="F17" s="148" t="s">
        <v>408</v>
      </c>
      <c r="G17" s="415"/>
      <c r="H17" s="243">
        <v>43646</v>
      </c>
      <c r="I17" s="266" t="s">
        <v>144</v>
      </c>
      <c r="J17" s="231">
        <v>43646</v>
      </c>
      <c r="K17" s="265" t="s">
        <v>406</v>
      </c>
      <c r="L17" s="416"/>
    </row>
    <row r="18" spans="2:12" ht="87" customHeight="1" x14ac:dyDescent="0.25">
      <c r="B18" s="430"/>
      <c r="C18" s="433"/>
      <c r="D18" s="415"/>
      <c r="E18" s="148">
        <v>3</v>
      </c>
      <c r="F18" s="148" t="s">
        <v>411</v>
      </c>
      <c r="G18" s="415"/>
      <c r="H18" s="243">
        <v>43739</v>
      </c>
      <c r="I18" s="266" t="s">
        <v>144</v>
      </c>
      <c r="J18" s="263">
        <v>43817</v>
      </c>
      <c r="K18" s="458" t="s">
        <v>414</v>
      </c>
      <c r="L18" s="416"/>
    </row>
    <row r="19" spans="2:12" ht="51" customHeight="1" x14ac:dyDescent="0.25">
      <c r="B19" s="430"/>
      <c r="C19" s="433"/>
      <c r="D19" s="415"/>
      <c r="E19" s="148"/>
      <c r="F19" s="148" t="s">
        <v>407</v>
      </c>
      <c r="G19" s="415"/>
      <c r="H19" s="243">
        <v>43647</v>
      </c>
      <c r="I19" s="137" t="s">
        <v>144</v>
      </c>
      <c r="J19" s="259">
        <v>43647</v>
      </c>
      <c r="K19" s="165" t="s">
        <v>406</v>
      </c>
      <c r="L19" s="416"/>
    </row>
    <row r="20" spans="2:12" ht="51" customHeight="1" x14ac:dyDescent="0.25">
      <c r="B20" s="431"/>
      <c r="C20" s="434"/>
      <c r="D20" s="415"/>
      <c r="E20" s="148">
        <v>4</v>
      </c>
      <c r="F20" s="148" t="s">
        <v>410</v>
      </c>
      <c r="G20" s="415"/>
      <c r="H20" s="243">
        <v>43829</v>
      </c>
      <c r="I20" s="246" t="s">
        <v>144</v>
      </c>
      <c r="J20" s="243">
        <v>43829</v>
      </c>
      <c r="K20" s="165" t="s">
        <v>406</v>
      </c>
      <c r="L20" s="416"/>
    </row>
    <row r="21" spans="2:12" s="22" customFormat="1" ht="21.75" customHeight="1" x14ac:dyDescent="0.25">
      <c r="B21" s="393" t="s">
        <v>124</v>
      </c>
      <c r="C21" s="394"/>
      <c r="D21" s="20">
        <f>SUM(D15:D20)</f>
        <v>0</v>
      </c>
      <c r="E21" s="384" t="s">
        <v>125</v>
      </c>
      <c r="F21" s="385"/>
      <c r="G21" s="20">
        <f>SUM(G15:G20)</f>
        <v>0</v>
      </c>
      <c r="H21" s="20"/>
      <c r="I21" s="21"/>
      <c r="J21" s="21"/>
      <c r="K21" s="21"/>
    </row>
  </sheetData>
  <sheetProtection selectLockedCells="1" selectUnlockedCells="1"/>
  <mergeCells count="20">
    <mergeCell ref="L16:L20"/>
    <mergeCell ref="B2:B5"/>
    <mergeCell ref="C2:J2"/>
    <mergeCell ref="C3:J3"/>
    <mergeCell ref="C4:J4"/>
    <mergeCell ref="C5:G5"/>
    <mergeCell ref="H5:J5"/>
    <mergeCell ref="C7:E7"/>
    <mergeCell ref="C8:E8"/>
    <mergeCell ref="C9:E9"/>
    <mergeCell ref="C10:E10"/>
    <mergeCell ref="C11:E11"/>
    <mergeCell ref="D16:D20"/>
    <mergeCell ref="B16:B20"/>
    <mergeCell ref="C16:C20"/>
    <mergeCell ref="E21:F21"/>
    <mergeCell ref="I13:K13"/>
    <mergeCell ref="B13:H13"/>
    <mergeCell ref="B21:C21"/>
    <mergeCell ref="G15:G20"/>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workbookViewId="0">
      <selection activeCell="A56" sqref="A56"/>
    </sheetView>
  </sheetViews>
  <sheetFormatPr baseColWidth="10" defaultRowHeight="12.75" x14ac:dyDescent="0.2"/>
  <cols>
    <col min="1" max="1" width="65.28515625" style="59" bestFit="1" customWidth="1"/>
    <col min="2" max="2" width="11.42578125" style="59"/>
    <col min="3" max="3" width="63.42578125" style="60" customWidth="1"/>
    <col min="4" max="4" width="11.42578125" style="60"/>
    <col min="5" max="5" width="11.42578125" style="121"/>
    <col min="6" max="6" width="18.85546875" style="121" customWidth="1"/>
    <col min="7" max="7" width="11.42578125" style="59" customWidth="1"/>
    <col min="8" max="11" width="20.7109375" style="59" customWidth="1"/>
    <col min="12" max="12" width="11.42578125" style="59"/>
    <col min="13" max="16" width="11.42578125" style="59" hidden="1" customWidth="1"/>
    <col min="17" max="17" width="15.85546875" style="59" hidden="1" customWidth="1"/>
    <col min="18" max="20" width="11.42578125" style="59" hidden="1" customWidth="1"/>
    <col min="21" max="22" width="0" style="59" hidden="1" customWidth="1"/>
    <col min="23" max="256" width="11.42578125" style="59"/>
    <col min="257" max="257" width="65.28515625" style="59" bestFit="1" customWidth="1"/>
    <col min="258" max="258" width="11.42578125" style="59"/>
    <col min="259" max="259" width="63.42578125" style="59" customWidth="1"/>
    <col min="260" max="261" width="11.42578125" style="59"/>
    <col min="262" max="262" width="18.85546875" style="59" customWidth="1"/>
    <col min="263" max="263" width="11.42578125" style="59" customWidth="1"/>
    <col min="264" max="267" width="20.7109375" style="59" customWidth="1"/>
    <col min="268" max="268" width="11.42578125" style="59"/>
    <col min="269" max="278" width="0" style="59" hidden="1" customWidth="1"/>
    <col min="279" max="512" width="11.42578125" style="59"/>
    <col min="513" max="513" width="65.28515625" style="59" bestFit="1" customWidth="1"/>
    <col min="514" max="514" width="11.42578125" style="59"/>
    <col min="515" max="515" width="63.42578125" style="59" customWidth="1"/>
    <col min="516" max="517" width="11.42578125" style="59"/>
    <col min="518" max="518" width="18.85546875" style="59" customWidth="1"/>
    <col min="519" max="519" width="11.42578125" style="59" customWidth="1"/>
    <col min="520" max="523" width="20.7109375" style="59" customWidth="1"/>
    <col min="524" max="524" width="11.42578125" style="59"/>
    <col min="525" max="534" width="0" style="59" hidden="1" customWidth="1"/>
    <col min="535" max="768" width="11.42578125" style="59"/>
    <col min="769" max="769" width="65.28515625" style="59" bestFit="1" customWidth="1"/>
    <col min="770" max="770" width="11.42578125" style="59"/>
    <col min="771" max="771" width="63.42578125" style="59" customWidth="1"/>
    <col min="772" max="773" width="11.42578125" style="59"/>
    <col min="774" max="774" width="18.85546875" style="59" customWidth="1"/>
    <col min="775" max="775" width="11.42578125" style="59" customWidth="1"/>
    <col min="776" max="779" width="20.7109375" style="59" customWidth="1"/>
    <col min="780" max="780" width="11.42578125" style="59"/>
    <col min="781" max="790" width="0" style="59" hidden="1" customWidth="1"/>
    <col min="791" max="1024" width="11.42578125" style="59"/>
    <col min="1025" max="1025" width="65.28515625" style="59" bestFit="1" customWidth="1"/>
    <col min="1026" max="1026" width="11.42578125" style="59"/>
    <col min="1027" max="1027" width="63.42578125" style="59" customWidth="1"/>
    <col min="1028" max="1029" width="11.42578125" style="59"/>
    <col min="1030" max="1030" width="18.85546875" style="59" customWidth="1"/>
    <col min="1031" max="1031" width="11.42578125" style="59" customWidth="1"/>
    <col min="1032" max="1035" width="20.7109375" style="59" customWidth="1"/>
    <col min="1036" max="1036" width="11.42578125" style="59"/>
    <col min="1037" max="1046" width="0" style="59" hidden="1" customWidth="1"/>
    <col min="1047" max="1280" width="11.42578125" style="59"/>
    <col min="1281" max="1281" width="65.28515625" style="59" bestFit="1" customWidth="1"/>
    <col min="1282" max="1282" width="11.42578125" style="59"/>
    <col min="1283" max="1283" width="63.42578125" style="59" customWidth="1"/>
    <col min="1284" max="1285" width="11.42578125" style="59"/>
    <col min="1286" max="1286" width="18.85546875" style="59" customWidth="1"/>
    <col min="1287" max="1287" width="11.42578125" style="59" customWidth="1"/>
    <col min="1288" max="1291" width="20.7109375" style="59" customWidth="1"/>
    <col min="1292" max="1292" width="11.42578125" style="59"/>
    <col min="1293" max="1302" width="0" style="59" hidden="1" customWidth="1"/>
    <col min="1303" max="1536" width="11.42578125" style="59"/>
    <col min="1537" max="1537" width="65.28515625" style="59" bestFit="1" customWidth="1"/>
    <col min="1538" max="1538" width="11.42578125" style="59"/>
    <col min="1539" max="1539" width="63.42578125" style="59" customWidth="1"/>
    <col min="1540" max="1541" width="11.42578125" style="59"/>
    <col min="1542" max="1542" width="18.85546875" style="59" customWidth="1"/>
    <col min="1543" max="1543" width="11.42578125" style="59" customWidth="1"/>
    <col min="1544" max="1547" width="20.7109375" style="59" customWidth="1"/>
    <col min="1548" max="1548" width="11.42578125" style="59"/>
    <col min="1549" max="1558" width="0" style="59" hidden="1" customWidth="1"/>
    <col min="1559" max="1792" width="11.42578125" style="59"/>
    <col min="1793" max="1793" width="65.28515625" style="59" bestFit="1" customWidth="1"/>
    <col min="1794" max="1794" width="11.42578125" style="59"/>
    <col min="1795" max="1795" width="63.42578125" style="59" customWidth="1"/>
    <col min="1796" max="1797" width="11.42578125" style="59"/>
    <col min="1798" max="1798" width="18.85546875" style="59" customWidth="1"/>
    <col min="1799" max="1799" width="11.42578125" style="59" customWidth="1"/>
    <col min="1800" max="1803" width="20.7109375" style="59" customWidth="1"/>
    <col min="1804" max="1804" width="11.42578125" style="59"/>
    <col min="1805" max="1814" width="0" style="59" hidden="1" customWidth="1"/>
    <col min="1815" max="2048" width="11.42578125" style="59"/>
    <col min="2049" max="2049" width="65.28515625" style="59" bestFit="1" customWidth="1"/>
    <col min="2050" max="2050" width="11.42578125" style="59"/>
    <col min="2051" max="2051" width="63.42578125" style="59" customWidth="1"/>
    <col min="2052" max="2053" width="11.42578125" style="59"/>
    <col min="2054" max="2054" width="18.85546875" style="59" customWidth="1"/>
    <col min="2055" max="2055" width="11.42578125" style="59" customWidth="1"/>
    <col min="2056" max="2059" width="20.7109375" style="59" customWidth="1"/>
    <col min="2060" max="2060" width="11.42578125" style="59"/>
    <col min="2061" max="2070" width="0" style="59" hidden="1" customWidth="1"/>
    <col min="2071" max="2304" width="11.42578125" style="59"/>
    <col min="2305" max="2305" width="65.28515625" style="59" bestFit="1" customWidth="1"/>
    <col min="2306" max="2306" width="11.42578125" style="59"/>
    <col min="2307" max="2307" width="63.42578125" style="59" customWidth="1"/>
    <col min="2308" max="2309" width="11.42578125" style="59"/>
    <col min="2310" max="2310" width="18.85546875" style="59" customWidth="1"/>
    <col min="2311" max="2311" width="11.42578125" style="59" customWidth="1"/>
    <col min="2312" max="2315" width="20.7109375" style="59" customWidth="1"/>
    <col min="2316" max="2316" width="11.42578125" style="59"/>
    <col min="2317" max="2326" width="0" style="59" hidden="1" customWidth="1"/>
    <col min="2327" max="2560" width="11.42578125" style="59"/>
    <col min="2561" max="2561" width="65.28515625" style="59" bestFit="1" customWidth="1"/>
    <col min="2562" max="2562" width="11.42578125" style="59"/>
    <col min="2563" max="2563" width="63.42578125" style="59" customWidth="1"/>
    <col min="2564" max="2565" width="11.42578125" style="59"/>
    <col min="2566" max="2566" width="18.85546875" style="59" customWidth="1"/>
    <col min="2567" max="2567" width="11.42578125" style="59" customWidth="1"/>
    <col min="2568" max="2571" width="20.7109375" style="59" customWidth="1"/>
    <col min="2572" max="2572" width="11.42578125" style="59"/>
    <col min="2573" max="2582" width="0" style="59" hidden="1" customWidth="1"/>
    <col min="2583" max="2816" width="11.42578125" style="59"/>
    <col min="2817" max="2817" width="65.28515625" style="59" bestFit="1" customWidth="1"/>
    <col min="2818" max="2818" width="11.42578125" style="59"/>
    <col min="2819" max="2819" width="63.42578125" style="59" customWidth="1"/>
    <col min="2820" max="2821" width="11.42578125" style="59"/>
    <col min="2822" max="2822" width="18.85546875" style="59" customWidth="1"/>
    <col min="2823" max="2823" width="11.42578125" style="59" customWidth="1"/>
    <col min="2824" max="2827" width="20.7109375" style="59" customWidth="1"/>
    <col min="2828" max="2828" width="11.42578125" style="59"/>
    <col min="2829" max="2838" width="0" style="59" hidden="1" customWidth="1"/>
    <col min="2839" max="3072" width="11.42578125" style="59"/>
    <col min="3073" max="3073" width="65.28515625" style="59" bestFit="1" customWidth="1"/>
    <col min="3074" max="3074" width="11.42578125" style="59"/>
    <col min="3075" max="3075" width="63.42578125" style="59" customWidth="1"/>
    <col min="3076" max="3077" width="11.42578125" style="59"/>
    <col min="3078" max="3078" width="18.85546875" style="59" customWidth="1"/>
    <col min="3079" max="3079" width="11.42578125" style="59" customWidth="1"/>
    <col min="3080" max="3083" width="20.7109375" style="59" customWidth="1"/>
    <col min="3084" max="3084" width="11.42578125" style="59"/>
    <col min="3085" max="3094" width="0" style="59" hidden="1" customWidth="1"/>
    <col min="3095" max="3328" width="11.42578125" style="59"/>
    <col min="3329" max="3329" width="65.28515625" style="59" bestFit="1" customWidth="1"/>
    <col min="3330" max="3330" width="11.42578125" style="59"/>
    <col min="3331" max="3331" width="63.42578125" style="59" customWidth="1"/>
    <col min="3332" max="3333" width="11.42578125" style="59"/>
    <col min="3334" max="3334" width="18.85546875" style="59" customWidth="1"/>
    <col min="3335" max="3335" width="11.42578125" style="59" customWidth="1"/>
    <col min="3336" max="3339" width="20.7109375" style="59" customWidth="1"/>
    <col min="3340" max="3340" width="11.42578125" style="59"/>
    <col min="3341" max="3350" width="0" style="59" hidden="1" customWidth="1"/>
    <col min="3351" max="3584" width="11.42578125" style="59"/>
    <col min="3585" max="3585" width="65.28515625" style="59" bestFit="1" customWidth="1"/>
    <col min="3586" max="3586" width="11.42578125" style="59"/>
    <col min="3587" max="3587" width="63.42578125" style="59" customWidth="1"/>
    <col min="3588" max="3589" width="11.42578125" style="59"/>
    <col min="3590" max="3590" width="18.85546875" style="59" customWidth="1"/>
    <col min="3591" max="3591" width="11.42578125" style="59" customWidth="1"/>
    <col min="3592" max="3595" width="20.7109375" style="59" customWidth="1"/>
    <col min="3596" max="3596" width="11.42578125" style="59"/>
    <col min="3597" max="3606" width="0" style="59" hidden="1" customWidth="1"/>
    <col min="3607" max="3840" width="11.42578125" style="59"/>
    <col min="3841" max="3841" width="65.28515625" style="59" bestFit="1" customWidth="1"/>
    <col min="3842" max="3842" width="11.42578125" style="59"/>
    <col min="3843" max="3843" width="63.42578125" style="59" customWidth="1"/>
    <col min="3844" max="3845" width="11.42578125" style="59"/>
    <col min="3846" max="3846" width="18.85546875" style="59" customWidth="1"/>
    <col min="3847" max="3847" width="11.42578125" style="59" customWidth="1"/>
    <col min="3848" max="3851" width="20.7109375" style="59" customWidth="1"/>
    <col min="3852" max="3852" width="11.42578125" style="59"/>
    <col min="3853" max="3862" width="0" style="59" hidden="1" customWidth="1"/>
    <col min="3863" max="4096" width="11.42578125" style="59"/>
    <col min="4097" max="4097" width="65.28515625" style="59" bestFit="1" customWidth="1"/>
    <col min="4098" max="4098" width="11.42578125" style="59"/>
    <col min="4099" max="4099" width="63.42578125" style="59" customWidth="1"/>
    <col min="4100" max="4101" width="11.42578125" style="59"/>
    <col min="4102" max="4102" width="18.85546875" style="59" customWidth="1"/>
    <col min="4103" max="4103" width="11.42578125" style="59" customWidth="1"/>
    <col min="4104" max="4107" width="20.7109375" style="59" customWidth="1"/>
    <col min="4108" max="4108" width="11.42578125" style="59"/>
    <col min="4109" max="4118" width="0" style="59" hidden="1" customWidth="1"/>
    <col min="4119" max="4352" width="11.42578125" style="59"/>
    <col min="4353" max="4353" width="65.28515625" style="59" bestFit="1" customWidth="1"/>
    <col min="4354" max="4354" width="11.42578125" style="59"/>
    <col min="4355" max="4355" width="63.42578125" style="59" customWidth="1"/>
    <col min="4356" max="4357" width="11.42578125" style="59"/>
    <col min="4358" max="4358" width="18.85546875" style="59" customWidth="1"/>
    <col min="4359" max="4359" width="11.42578125" style="59" customWidth="1"/>
    <col min="4360" max="4363" width="20.7109375" style="59" customWidth="1"/>
    <col min="4364" max="4364" width="11.42578125" style="59"/>
    <col min="4365" max="4374" width="0" style="59" hidden="1" customWidth="1"/>
    <col min="4375" max="4608" width="11.42578125" style="59"/>
    <col min="4609" max="4609" width="65.28515625" style="59" bestFit="1" customWidth="1"/>
    <col min="4610" max="4610" width="11.42578125" style="59"/>
    <col min="4611" max="4611" width="63.42578125" style="59" customWidth="1"/>
    <col min="4612" max="4613" width="11.42578125" style="59"/>
    <col min="4614" max="4614" width="18.85546875" style="59" customWidth="1"/>
    <col min="4615" max="4615" width="11.42578125" style="59" customWidth="1"/>
    <col min="4616" max="4619" width="20.7109375" style="59" customWidth="1"/>
    <col min="4620" max="4620" width="11.42578125" style="59"/>
    <col min="4621" max="4630" width="0" style="59" hidden="1" customWidth="1"/>
    <col min="4631" max="4864" width="11.42578125" style="59"/>
    <col min="4865" max="4865" width="65.28515625" style="59" bestFit="1" customWidth="1"/>
    <col min="4866" max="4866" width="11.42578125" style="59"/>
    <col min="4867" max="4867" width="63.42578125" style="59" customWidth="1"/>
    <col min="4868" max="4869" width="11.42578125" style="59"/>
    <col min="4870" max="4870" width="18.85546875" style="59" customWidth="1"/>
    <col min="4871" max="4871" width="11.42578125" style="59" customWidth="1"/>
    <col min="4872" max="4875" width="20.7109375" style="59" customWidth="1"/>
    <col min="4876" max="4876" width="11.42578125" style="59"/>
    <col min="4877" max="4886" width="0" style="59" hidden="1" customWidth="1"/>
    <col min="4887" max="5120" width="11.42578125" style="59"/>
    <col min="5121" max="5121" width="65.28515625" style="59" bestFit="1" customWidth="1"/>
    <col min="5122" max="5122" width="11.42578125" style="59"/>
    <col min="5123" max="5123" width="63.42578125" style="59" customWidth="1"/>
    <col min="5124" max="5125" width="11.42578125" style="59"/>
    <col min="5126" max="5126" width="18.85546875" style="59" customWidth="1"/>
    <col min="5127" max="5127" width="11.42578125" style="59" customWidth="1"/>
    <col min="5128" max="5131" width="20.7109375" style="59" customWidth="1"/>
    <col min="5132" max="5132" width="11.42578125" style="59"/>
    <col min="5133" max="5142" width="0" style="59" hidden="1" customWidth="1"/>
    <col min="5143" max="5376" width="11.42578125" style="59"/>
    <col min="5377" max="5377" width="65.28515625" style="59" bestFit="1" customWidth="1"/>
    <col min="5378" max="5378" width="11.42578125" style="59"/>
    <col min="5379" max="5379" width="63.42578125" style="59" customWidth="1"/>
    <col min="5380" max="5381" width="11.42578125" style="59"/>
    <col min="5382" max="5382" width="18.85546875" style="59" customWidth="1"/>
    <col min="5383" max="5383" width="11.42578125" style="59" customWidth="1"/>
    <col min="5384" max="5387" width="20.7109375" style="59" customWidth="1"/>
    <col min="5388" max="5388" width="11.42578125" style="59"/>
    <col min="5389" max="5398" width="0" style="59" hidden="1" customWidth="1"/>
    <col min="5399" max="5632" width="11.42578125" style="59"/>
    <col min="5633" max="5633" width="65.28515625" style="59" bestFit="1" customWidth="1"/>
    <col min="5634" max="5634" width="11.42578125" style="59"/>
    <col min="5635" max="5635" width="63.42578125" style="59" customWidth="1"/>
    <col min="5636" max="5637" width="11.42578125" style="59"/>
    <col min="5638" max="5638" width="18.85546875" style="59" customWidth="1"/>
    <col min="5639" max="5639" width="11.42578125" style="59" customWidth="1"/>
    <col min="5640" max="5643" width="20.7109375" style="59" customWidth="1"/>
    <col min="5644" max="5644" width="11.42578125" style="59"/>
    <col min="5645" max="5654" width="0" style="59" hidden="1" customWidth="1"/>
    <col min="5655" max="5888" width="11.42578125" style="59"/>
    <col min="5889" max="5889" width="65.28515625" style="59" bestFit="1" customWidth="1"/>
    <col min="5890" max="5890" width="11.42578125" style="59"/>
    <col min="5891" max="5891" width="63.42578125" style="59" customWidth="1"/>
    <col min="5892" max="5893" width="11.42578125" style="59"/>
    <col min="5894" max="5894" width="18.85546875" style="59" customWidth="1"/>
    <col min="5895" max="5895" width="11.42578125" style="59" customWidth="1"/>
    <col min="5896" max="5899" width="20.7109375" style="59" customWidth="1"/>
    <col min="5900" max="5900" width="11.42578125" style="59"/>
    <col min="5901" max="5910" width="0" style="59" hidden="1" customWidth="1"/>
    <col min="5911" max="6144" width="11.42578125" style="59"/>
    <col min="6145" max="6145" width="65.28515625" style="59" bestFit="1" customWidth="1"/>
    <col min="6146" max="6146" width="11.42578125" style="59"/>
    <col min="6147" max="6147" width="63.42578125" style="59" customWidth="1"/>
    <col min="6148" max="6149" width="11.42578125" style="59"/>
    <col min="6150" max="6150" width="18.85546875" style="59" customWidth="1"/>
    <col min="6151" max="6151" width="11.42578125" style="59" customWidth="1"/>
    <col min="6152" max="6155" width="20.7109375" style="59" customWidth="1"/>
    <col min="6156" max="6156" width="11.42578125" style="59"/>
    <col min="6157" max="6166" width="0" style="59" hidden="1" customWidth="1"/>
    <col min="6167" max="6400" width="11.42578125" style="59"/>
    <col min="6401" max="6401" width="65.28515625" style="59" bestFit="1" customWidth="1"/>
    <col min="6402" max="6402" width="11.42578125" style="59"/>
    <col min="6403" max="6403" width="63.42578125" style="59" customWidth="1"/>
    <col min="6404" max="6405" width="11.42578125" style="59"/>
    <col min="6406" max="6406" width="18.85546875" style="59" customWidth="1"/>
    <col min="6407" max="6407" width="11.42578125" style="59" customWidth="1"/>
    <col min="6408" max="6411" width="20.7109375" style="59" customWidth="1"/>
    <col min="6412" max="6412" width="11.42578125" style="59"/>
    <col min="6413" max="6422" width="0" style="59" hidden="1" customWidth="1"/>
    <col min="6423" max="6656" width="11.42578125" style="59"/>
    <col min="6657" max="6657" width="65.28515625" style="59" bestFit="1" customWidth="1"/>
    <col min="6658" max="6658" width="11.42578125" style="59"/>
    <col min="6659" max="6659" width="63.42578125" style="59" customWidth="1"/>
    <col min="6660" max="6661" width="11.42578125" style="59"/>
    <col min="6662" max="6662" width="18.85546875" style="59" customWidth="1"/>
    <col min="6663" max="6663" width="11.42578125" style="59" customWidth="1"/>
    <col min="6664" max="6667" width="20.7109375" style="59" customWidth="1"/>
    <col min="6668" max="6668" width="11.42578125" style="59"/>
    <col min="6669" max="6678" width="0" style="59" hidden="1" customWidth="1"/>
    <col min="6679" max="6912" width="11.42578125" style="59"/>
    <col min="6913" max="6913" width="65.28515625" style="59" bestFit="1" customWidth="1"/>
    <col min="6914" max="6914" width="11.42578125" style="59"/>
    <col min="6915" max="6915" width="63.42578125" style="59" customWidth="1"/>
    <col min="6916" max="6917" width="11.42578125" style="59"/>
    <col min="6918" max="6918" width="18.85546875" style="59" customWidth="1"/>
    <col min="6919" max="6919" width="11.42578125" style="59" customWidth="1"/>
    <col min="6920" max="6923" width="20.7109375" style="59" customWidth="1"/>
    <col min="6924" max="6924" width="11.42578125" style="59"/>
    <col min="6925" max="6934" width="0" style="59" hidden="1" customWidth="1"/>
    <col min="6935" max="7168" width="11.42578125" style="59"/>
    <col min="7169" max="7169" width="65.28515625" style="59" bestFit="1" customWidth="1"/>
    <col min="7170" max="7170" width="11.42578125" style="59"/>
    <col min="7171" max="7171" width="63.42578125" style="59" customWidth="1"/>
    <col min="7172" max="7173" width="11.42578125" style="59"/>
    <col min="7174" max="7174" width="18.85546875" style="59" customWidth="1"/>
    <col min="7175" max="7175" width="11.42578125" style="59" customWidth="1"/>
    <col min="7176" max="7179" width="20.7109375" style="59" customWidth="1"/>
    <col min="7180" max="7180" width="11.42578125" style="59"/>
    <col min="7181" max="7190" width="0" style="59" hidden="1" customWidth="1"/>
    <col min="7191" max="7424" width="11.42578125" style="59"/>
    <col min="7425" max="7425" width="65.28515625" style="59" bestFit="1" customWidth="1"/>
    <col min="7426" max="7426" width="11.42578125" style="59"/>
    <col min="7427" max="7427" width="63.42578125" style="59" customWidth="1"/>
    <col min="7428" max="7429" width="11.42578125" style="59"/>
    <col min="7430" max="7430" width="18.85546875" style="59" customWidth="1"/>
    <col min="7431" max="7431" width="11.42578125" style="59" customWidth="1"/>
    <col min="7432" max="7435" width="20.7109375" style="59" customWidth="1"/>
    <col min="7436" max="7436" width="11.42578125" style="59"/>
    <col min="7437" max="7446" width="0" style="59" hidden="1" customWidth="1"/>
    <col min="7447" max="7680" width="11.42578125" style="59"/>
    <col min="7681" max="7681" width="65.28515625" style="59" bestFit="1" customWidth="1"/>
    <col min="7682" max="7682" width="11.42578125" style="59"/>
    <col min="7683" max="7683" width="63.42578125" style="59" customWidth="1"/>
    <col min="7684" max="7685" width="11.42578125" style="59"/>
    <col min="7686" max="7686" width="18.85546875" style="59" customWidth="1"/>
    <col min="7687" max="7687" width="11.42578125" style="59" customWidth="1"/>
    <col min="7688" max="7691" width="20.7109375" style="59" customWidth="1"/>
    <col min="7692" max="7692" width="11.42578125" style="59"/>
    <col min="7693" max="7702" width="0" style="59" hidden="1" customWidth="1"/>
    <col min="7703" max="7936" width="11.42578125" style="59"/>
    <col min="7937" max="7937" width="65.28515625" style="59" bestFit="1" customWidth="1"/>
    <col min="7938" max="7938" width="11.42578125" style="59"/>
    <col min="7939" max="7939" width="63.42578125" style="59" customWidth="1"/>
    <col min="7940" max="7941" width="11.42578125" style="59"/>
    <col min="7942" max="7942" width="18.85546875" style="59" customWidth="1"/>
    <col min="7943" max="7943" width="11.42578125" style="59" customWidth="1"/>
    <col min="7944" max="7947" width="20.7109375" style="59" customWidth="1"/>
    <col min="7948" max="7948" width="11.42578125" style="59"/>
    <col min="7949" max="7958" width="0" style="59" hidden="1" customWidth="1"/>
    <col min="7959" max="8192" width="11.42578125" style="59"/>
    <col min="8193" max="8193" width="65.28515625" style="59" bestFit="1" customWidth="1"/>
    <col min="8194" max="8194" width="11.42578125" style="59"/>
    <col min="8195" max="8195" width="63.42578125" style="59" customWidth="1"/>
    <col min="8196" max="8197" width="11.42578125" style="59"/>
    <col min="8198" max="8198" width="18.85546875" style="59" customWidth="1"/>
    <col min="8199" max="8199" width="11.42578125" style="59" customWidth="1"/>
    <col min="8200" max="8203" width="20.7109375" style="59" customWidth="1"/>
    <col min="8204" max="8204" width="11.42578125" style="59"/>
    <col min="8205" max="8214" width="0" style="59" hidden="1" customWidth="1"/>
    <col min="8215" max="8448" width="11.42578125" style="59"/>
    <col min="8449" max="8449" width="65.28515625" style="59" bestFit="1" customWidth="1"/>
    <col min="8450" max="8450" width="11.42578125" style="59"/>
    <col min="8451" max="8451" width="63.42578125" style="59" customWidth="1"/>
    <col min="8452" max="8453" width="11.42578125" style="59"/>
    <col min="8454" max="8454" width="18.85546875" style="59" customWidth="1"/>
    <col min="8455" max="8455" width="11.42578125" style="59" customWidth="1"/>
    <col min="8456" max="8459" width="20.7109375" style="59" customWidth="1"/>
    <col min="8460" max="8460" width="11.42578125" style="59"/>
    <col min="8461" max="8470" width="0" style="59" hidden="1" customWidth="1"/>
    <col min="8471" max="8704" width="11.42578125" style="59"/>
    <col min="8705" max="8705" width="65.28515625" style="59" bestFit="1" customWidth="1"/>
    <col min="8706" max="8706" width="11.42578125" style="59"/>
    <col min="8707" max="8707" width="63.42578125" style="59" customWidth="1"/>
    <col min="8708" max="8709" width="11.42578125" style="59"/>
    <col min="8710" max="8710" width="18.85546875" style="59" customWidth="1"/>
    <col min="8711" max="8711" width="11.42578125" style="59" customWidth="1"/>
    <col min="8712" max="8715" width="20.7109375" style="59" customWidth="1"/>
    <col min="8716" max="8716" width="11.42578125" style="59"/>
    <col min="8717" max="8726" width="0" style="59" hidden="1" customWidth="1"/>
    <col min="8727" max="8960" width="11.42578125" style="59"/>
    <col min="8961" max="8961" width="65.28515625" style="59" bestFit="1" customWidth="1"/>
    <col min="8962" max="8962" width="11.42578125" style="59"/>
    <col min="8963" max="8963" width="63.42578125" style="59" customWidth="1"/>
    <col min="8964" max="8965" width="11.42578125" style="59"/>
    <col min="8966" max="8966" width="18.85546875" style="59" customWidth="1"/>
    <col min="8967" max="8967" width="11.42578125" style="59" customWidth="1"/>
    <col min="8968" max="8971" width="20.7109375" style="59" customWidth="1"/>
    <col min="8972" max="8972" width="11.42578125" style="59"/>
    <col min="8973" max="8982" width="0" style="59" hidden="1" customWidth="1"/>
    <col min="8983" max="9216" width="11.42578125" style="59"/>
    <col min="9217" max="9217" width="65.28515625" style="59" bestFit="1" customWidth="1"/>
    <col min="9218" max="9218" width="11.42578125" style="59"/>
    <col min="9219" max="9219" width="63.42578125" style="59" customWidth="1"/>
    <col min="9220" max="9221" width="11.42578125" style="59"/>
    <col min="9222" max="9222" width="18.85546875" style="59" customWidth="1"/>
    <col min="9223" max="9223" width="11.42578125" style="59" customWidth="1"/>
    <col min="9224" max="9227" width="20.7109375" style="59" customWidth="1"/>
    <col min="9228" max="9228" width="11.42578125" style="59"/>
    <col min="9229" max="9238" width="0" style="59" hidden="1" customWidth="1"/>
    <col min="9239" max="9472" width="11.42578125" style="59"/>
    <col min="9473" max="9473" width="65.28515625" style="59" bestFit="1" customWidth="1"/>
    <col min="9474" max="9474" width="11.42578125" style="59"/>
    <col min="9475" max="9475" width="63.42578125" style="59" customWidth="1"/>
    <col min="9476" max="9477" width="11.42578125" style="59"/>
    <col min="9478" max="9478" width="18.85546875" style="59" customWidth="1"/>
    <col min="9479" max="9479" width="11.42578125" style="59" customWidth="1"/>
    <col min="9480" max="9483" width="20.7109375" style="59" customWidth="1"/>
    <col min="9484" max="9484" width="11.42578125" style="59"/>
    <col min="9485" max="9494" width="0" style="59" hidden="1" customWidth="1"/>
    <col min="9495" max="9728" width="11.42578125" style="59"/>
    <col min="9729" max="9729" width="65.28515625" style="59" bestFit="1" customWidth="1"/>
    <col min="9730" max="9730" width="11.42578125" style="59"/>
    <col min="9731" max="9731" width="63.42578125" style="59" customWidth="1"/>
    <col min="9732" max="9733" width="11.42578125" style="59"/>
    <col min="9734" max="9734" width="18.85546875" style="59" customWidth="1"/>
    <col min="9735" max="9735" width="11.42578125" style="59" customWidth="1"/>
    <col min="9736" max="9739" width="20.7109375" style="59" customWidth="1"/>
    <col min="9740" max="9740" width="11.42578125" style="59"/>
    <col min="9741" max="9750" width="0" style="59" hidden="1" customWidth="1"/>
    <col min="9751" max="9984" width="11.42578125" style="59"/>
    <col min="9985" max="9985" width="65.28515625" style="59" bestFit="1" customWidth="1"/>
    <col min="9986" max="9986" width="11.42578125" style="59"/>
    <col min="9987" max="9987" width="63.42578125" style="59" customWidth="1"/>
    <col min="9988" max="9989" width="11.42578125" style="59"/>
    <col min="9990" max="9990" width="18.85546875" style="59" customWidth="1"/>
    <col min="9991" max="9991" width="11.42578125" style="59" customWidth="1"/>
    <col min="9992" max="9995" width="20.7109375" style="59" customWidth="1"/>
    <col min="9996" max="9996" width="11.42578125" style="59"/>
    <col min="9997" max="10006" width="0" style="59" hidden="1" customWidth="1"/>
    <col min="10007" max="10240" width="11.42578125" style="59"/>
    <col min="10241" max="10241" width="65.28515625" style="59" bestFit="1" customWidth="1"/>
    <col min="10242" max="10242" width="11.42578125" style="59"/>
    <col min="10243" max="10243" width="63.42578125" style="59" customWidth="1"/>
    <col min="10244" max="10245" width="11.42578125" style="59"/>
    <col min="10246" max="10246" width="18.85546875" style="59" customWidth="1"/>
    <col min="10247" max="10247" width="11.42578125" style="59" customWidth="1"/>
    <col min="10248" max="10251" width="20.7109375" style="59" customWidth="1"/>
    <col min="10252" max="10252" width="11.42578125" style="59"/>
    <col min="10253" max="10262" width="0" style="59" hidden="1" customWidth="1"/>
    <col min="10263" max="10496" width="11.42578125" style="59"/>
    <col min="10497" max="10497" width="65.28515625" style="59" bestFit="1" customWidth="1"/>
    <col min="10498" max="10498" width="11.42578125" style="59"/>
    <col min="10499" max="10499" width="63.42578125" style="59" customWidth="1"/>
    <col min="10500" max="10501" width="11.42578125" style="59"/>
    <col min="10502" max="10502" width="18.85546875" style="59" customWidth="1"/>
    <col min="10503" max="10503" width="11.42578125" style="59" customWidth="1"/>
    <col min="10504" max="10507" width="20.7109375" style="59" customWidth="1"/>
    <col min="10508" max="10508" width="11.42578125" style="59"/>
    <col min="10509" max="10518" width="0" style="59" hidden="1" customWidth="1"/>
    <col min="10519" max="10752" width="11.42578125" style="59"/>
    <col min="10753" max="10753" width="65.28515625" style="59" bestFit="1" customWidth="1"/>
    <col min="10754" max="10754" width="11.42578125" style="59"/>
    <col min="10755" max="10755" width="63.42578125" style="59" customWidth="1"/>
    <col min="10756" max="10757" width="11.42578125" style="59"/>
    <col min="10758" max="10758" width="18.85546875" style="59" customWidth="1"/>
    <col min="10759" max="10759" width="11.42578125" style="59" customWidth="1"/>
    <col min="10760" max="10763" width="20.7109375" style="59" customWidth="1"/>
    <col min="10764" max="10764" width="11.42578125" style="59"/>
    <col min="10765" max="10774" width="0" style="59" hidden="1" customWidth="1"/>
    <col min="10775" max="11008" width="11.42578125" style="59"/>
    <col min="11009" max="11009" width="65.28515625" style="59" bestFit="1" customWidth="1"/>
    <col min="11010" max="11010" width="11.42578125" style="59"/>
    <col min="11011" max="11011" width="63.42578125" style="59" customWidth="1"/>
    <col min="11012" max="11013" width="11.42578125" style="59"/>
    <col min="11014" max="11014" width="18.85546875" style="59" customWidth="1"/>
    <col min="11015" max="11015" width="11.42578125" style="59" customWidth="1"/>
    <col min="11016" max="11019" width="20.7109375" style="59" customWidth="1"/>
    <col min="11020" max="11020" width="11.42578125" style="59"/>
    <col min="11021" max="11030" width="0" style="59" hidden="1" customWidth="1"/>
    <col min="11031" max="11264" width="11.42578125" style="59"/>
    <col min="11265" max="11265" width="65.28515625" style="59" bestFit="1" customWidth="1"/>
    <col min="11266" max="11266" width="11.42578125" style="59"/>
    <col min="11267" max="11267" width="63.42578125" style="59" customWidth="1"/>
    <col min="11268" max="11269" width="11.42578125" style="59"/>
    <col min="11270" max="11270" width="18.85546875" style="59" customWidth="1"/>
    <col min="11271" max="11271" width="11.42578125" style="59" customWidth="1"/>
    <col min="11272" max="11275" width="20.7109375" style="59" customWidth="1"/>
    <col min="11276" max="11276" width="11.42578125" style="59"/>
    <col min="11277" max="11286" width="0" style="59" hidden="1" customWidth="1"/>
    <col min="11287" max="11520" width="11.42578125" style="59"/>
    <col min="11521" max="11521" width="65.28515625" style="59" bestFit="1" customWidth="1"/>
    <col min="11522" max="11522" width="11.42578125" style="59"/>
    <col min="11523" max="11523" width="63.42578125" style="59" customWidth="1"/>
    <col min="11524" max="11525" width="11.42578125" style="59"/>
    <col min="11526" max="11526" width="18.85546875" style="59" customWidth="1"/>
    <col min="11527" max="11527" width="11.42578125" style="59" customWidth="1"/>
    <col min="11528" max="11531" width="20.7109375" style="59" customWidth="1"/>
    <col min="11532" max="11532" width="11.42578125" style="59"/>
    <col min="11533" max="11542" width="0" style="59" hidden="1" customWidth="1"/>
    <col min="11543" max="11776" width="11.42578125" style="59"/>
    <col min="11777" max="11777" width="65.28515625" style="59" bestFit="1" customWidth="1"/>
    <col min="11778" max="11778" width="11.42578125" style="59"/>
    <col min="11779" max="11779" width="63.42578125" style="59" customWidth="1"/>
    <col min="11780" max="11781" width="11.42578125" style="59"/>
    <col min="11782" max="11782" width="18.85546875" style="59" customWidth="1"/>
    <col min="11783" max="11783" width="11.42578125" style="59" customWidth="1"/>
    <col min="11784" max="11787" width="20.7109375" style="59" customWidth="1"/>
    <col min="11788" max="11788" width="11.42578125" style="59"/>
    <col min="11789" max="11798" width="0" style="59" hidden="1" customWidth="1"/>
    <col min="11799" max="12032" width="11.42578125" style="59"/>
    <col min="12033" max="12033" width="65.28515625" style="59" bestFit="1" customWidth="1"/>
    <col min="12034" max="12034" width="11.42578125" style="59"/>
    <col min="12035" max="12035" width="63.42578125" style="59" customWidth="1"/>
    <col min="12036" max="12037" width="11.42578125" style="59"/>
    <col min="12038" max="12038" width="18.85546875" style="59" customWidth="1"/>
    <col min="12039" max="12039" width="11.42578125" style="59" customWidth="1"/>
    <col min="12040" max="12043" width="20.7109375" style="59" customWidth="1"/>
    <col min="12044" max="12044" width="11.42578125" style="59"/>
    <col min="12045" max="12054" width="0" style="59" hidden="1" customWidth="1"/>
    <col min="12055" max="12288" width="11.42578125" style="59"/>
    <col min="12289" max="12289" width="65.28515625" style="59" bestFit="1" customWidth="1"/>
    <col min="12290" max="12290" width="11.42578125" style="59"/>
    <col min="12291" max="12291" width="63.42578125" style="59" customWidth="1"/>
    <col min="12292" max="12293" width="11.42578125" style="59"/>
    <col min="12294" max="12294" width="18.85546875" style="59" customWidth="1"/>
    <col min="12295" max="12295" width="11.42578125" style="59" customWidth="1"/>
    <col min="12296" max="12299" width="20.7109375" style="59" customWidth="1"/>
    <col min="12300" max="12300" width="11.42578125" style="59"/>
    <col min="12301" max="12310" width="0" style="59" hidden="1" customWidth="1"/>
    <col min="12311" max="12544" width="11.42578125" style="59"/>
    <col min="12545" max="12545" width="65.28515625" style="59" bestFit="1" customWidth="1"/>
    <col min="12546" max="12546" width="11.42578125" style="59"/>
    <col min="12547" max="12547" width="63.42578125" style="59" customWidth="1"/>
    <col min="12548" max="12549" width="11.42578125" style="59"/>
    <col min="12550" max="12550" width="18.85546875" style="59" customWidth="1"/>
    <col min="12551" max="12551" width="11.42578125" style="59" customWidth="1"/>
    <col min="12552" max="12555" width="20.7109375" style="59" customWidth="1"/>
    <col min="12556" max="12556" width="11.42578125" style="59"/>
    <col min="12557" max="12566" width="0" style="59" hidden="1" customWidth="1"/>
    <col min="12567" max="12800" width="11.42578125" style="59"/>
    <col min="12801" max="12801" width="65.28515625" style="59" bestFit="1" customWidth="1"/>
    <col min="12802" max="12802" width="11.42578125" style="59"/>
    <col min="12803" max="12803" width="63.42578125" style="59" customWidth="1"/>
    <col min="12804" max="12805" width="11.42578125" style="59"/>
    <col min="12806" max="12806" width="18.85546875" style="59" customWidth="1"/>
    <col min="12807" max="12807" width="11.42578125" style="59" customWidth="1"/>
    <col min="12808" max="12811" width="20.7109375" style="59" customWidth="1"/>
    <col min="12812" max="12812" width="11.42578125" style="59"/>
    <col min="12813" max="12822" width="0" style="59" hidden="1" customWidth="1"/>
    <col min="12823" max="13056" width="11.42578125" style="59"/>
    <col min="13057" max="13057" width="65.28515625" style="59" bestFit="1" customWidth="1"/>
    <col min="13058" max="13058" width="11.42578125" style="59"/>
    <col min="13059" max="13059" width="63.42578125" style="59" customWidth="1"/>
    <col min="13060" max="13061" width="11.42578125" style="59"/>
    <col min="13062" max="13062" width="18.85546875" style="59" customWidth="1"/>
    <col min="13063" max="13063" width="11.42578125" style="59" customWidth="1"/>
    <col min="13064" max="13067" width="20.7109375" style="59" customWidth="1"/>
    <col min="13068" max="13068" width="11.42578125" style="59"/>
    <col min="13069" max="13078" width="0" style="59" hidden="1" customWidth="1"/>
    <col min="13079" max="13312" width="11.42578125" style="59"/>
    <col min="13313" max="13313" width="65.28515625" style="59" bestFit="1" customWidth="1"/>
    <col min="13314" max="13314" width="11.42578125" style="59"/>
    <col min="13315" max="13315" width="63.42578125" style="59" customWidth="1"/>
    <col min="13316" max="13317" width="11.42578125" style="59"/>
    <col min="13318" max="13318" width="18.85546875" style="59" customWidth="1"/>
    <col min="13319" max="13319" width="11.42578125" style="59" customWidth="1"/>
    <col min="13320" max="13323" width="20.7109375" style="59" customWidth="1"/>
    <col min="13324" max="13324" width="11.42578125" style="59"/>
    <col min="13325" max="13334" width="0" style="59" hidden="1" customWidth="1"/>
    <col min="13335" max="13568" width="11.42578125" style="59"/>
    <col min="13569" max="13569" width="65.28515625" style="59" bestFit="1" customWidth="1"/>
    <col min="13570" max="13570" width="11.42578125" style="59"/>
    <col min="13571" max="13571" width="63.42578125" style="59" customWidth="1"/>
    <col min="13572" max="13573" width="11.42578125" style="59"/>
    <col min="13574" max="13574" width="18.85546875" style="59" customWidth="1"/>
    <col min="13575" max="13575" width="11.42578125" style="59" customWidth="1"/>
    <col min="13576" max="13579" width="20.7109375" style="59" customWidth="1"/>
    <col min="13580" max="13580" width="11.42578125" style="59"/>
    <col min="13581" max="13590" width="0" style="59" hidden="1" customWidth="1"/>
    <col min="13591" max="13824" width="11.42578125" style="59"/>
    <col min="13825" max="13825" width="65.28515625" style="59" bestFit="1" customWidth="1"/>
    <col min="13826" max="13826" width="11.42578125" style="59"/>
    <col min="13827" max="13827" width="63.42578125" style="59" customWidth="1"/>
    <col min="13828" max="13829" width="11.42578125" style="59"/>
    <col min="13830" max="13830" width="18.85546875" style="59" customWidth="1"/>
    <col min="13831" max="13831" width="11.42578125" style="59" customWidth="1"/>
    <col min="13832" max="13835" width="20.7109375" style="59" customWidth="1"/>
    <col min="13836" max="13836" width="11.42578125" style="59"/>
    <col min="13837" max="13846" width="0" style="59" hidden="1" customWidth="1"/>
    <col min="13847" max="14080" width="11.42578125" style="59"/>
    <col min="14081" max="14081" width="65.28515625" style="59" bestFit="1" customWidth="1"/>
    <col min="14082" max="14082" width="11.42578125" style="59"/>
    <col min="14083" max="14083" width="63.42578125" style="59" customWidth="1"/>
    <col min="14084" max="14085" width="11.42578125" style="59"/>
    <col min="14086" max="14086" width="18.85546875" style="59" customWidth="1"/>
    <col min="14087" max="14087" width="11.42578125" style="59" customWidth="1"/>
    <col min="14088" max="14091" width="20.7109375" style="59" customWidth="1"/>
    <col min="14092" max="14092" width="11.42578125" style="59"/>
    <col min="14093" max="14102" width="0" style="59" hidden="1" customWidth="1"/>
    <col min="14103" max="14336" width="11.42578125" style="59"/>
    <col min="14337" max="14337" width="65.28515625" style="59" bestFit="1" customWidth="1"/>
    <col min="14338" max="14338" width="11.42578125" style="59"/>
    <col min="14339" max="14339" width="63.42578125" style="59" customWidth="1"/>
    <col min="14340" max="14341" width="11.42578125" style="59"/>
    <col min="14342" max="14342" width="18.85546875" style="59" customWidth="1"/>
    <col min="14343" max="14343" width="11.42578125" style="59" customWidth="1"/>
    <col min="14344" max="14347" width="20.7109375" style="59" customWidth="1"/>
    <col min="14348" max="14348" width="11.42578125" style="59"/>
    <col min="14349" max="14358" width="0" style="59" hidden="1" customWidth="1"/>
    <col min="14359" max="14592" width="11.42578125" style="59"/>
    <col min="14593" max="14593" width="65.28515625" style="59" bestFit="1" customWidth="1"/>
    <col min="14594" max="14594" width="11.42578125" style="59"/>
    <col min="14595" max="14595" width="63.42578125" style="59" customWidth="1"/>
    <col min="14596" max="14597" width="11.42578125" style="59"/>
    <col min="14598" max="14598" width="18.85546875" style="59" customWidth="1"/>
    <col min="14599" max="14599" width="11.42578125" style="59" customWidth="1"/>
    <col min="14600" max="14603" width="20.7109375" style="59" customWidth="1"/>
    <col min="14604" max="14604" width="11.42578125" style="59"/>
    <col min="14605" max="14614" width="0" style="59" hidden="1" customWidth="1"/>
    <col min="14615" max="14848" width="11.42578125" style="59"/>
    <col min="14849" max="14849" width="65.28515625" style="59" bestFit="1" customWidth="1"/>
    <col min="14850" max="14850" width="11.42578125" style="59"/>
    <col min="14851" max="14851" width="63.42578125" style="59" customWidth="1"/>
    <col min="14852" max="14853" width="11.42578125" style="59"/>
    <col min="14854" max="14854" width="18.85546875" style="59" customWidth="1"/>
    <col min="14855" max="14855" width="11.42578125" style="59" customWidth="1"/>
    <col min="14856" max="14859" width="20.7109375" style="59" customWidth="1"/>
    <col min="14860" max="14860" width="11.42578125" style="59"/>
    <col min="14861" max="14870" width="0" style="59" hidden="1" customWidth="1"/>
    <col min="14871" max="15104" width="11.42578125" style="59"/>
    <col min="15105" max="15105" width="65.28515625" style="59" bestFit="1" customWidth="1"/>
    <col min="15106" max="15106" width="11.42578125" style="59"/>
    <col min="15107" max="15107" width="63.42578125" style="59" customWidth="1"/>
    <col min="15108" max="15109" width="11.42578125" style="59"/>
    <col min="15110" max="15110" width="18.85546875" style="59" customWidth="1"/>
    <col min="15111" max="15111" width="11.42578125" style="59" customWidth="1"/>
    <col min="15112" max="15115" width="20.7109375" style="59" customWidth="1"/>
    <col min="15116" max="15116" width="11.42578125" style="59"/>
    <col min="15117" max="15126" width="0" style="59" hidden="1" customWidth="1"/>
    <col min="15127" max="15360" width="11.42578125" style="59"/>
    <col min="15361" max="15361" width="65.28515625" style="59" bestFit="1" customWidth="1"/>
    <col min="15362" max="15362" width="11.42578125" style="59"/>
    <col min="15363" max="15363" width="63.42578125" style="59" customWidth="1"/>
    <col min="15364" max="15365" width="11.42578125" style="59"/>
    <col min="15366" max="15366" width="18.85546875" style="59" customWidth="1"/>
    <col min="15367" max="15367" width="11.42578125" style="59" customWidth="1"/>
    <col min="15368" max="15371" width="20.7109375" style="59" customWidth="1"/>
    <col min="15372" max="15372" width="11.42578125" style="59"/>
    <col min="15373" max="15382" width="0" style="59" hidden="1" customWidth="1"/>
    <col min="15383" max="15616" width="11.42578125" style="59"/>
    <col min="15617" max="15617" width="65.28515625" style="59" bestFit="1" customWidth="1"/>
    <col min="15618" max="15618" width="11.42578125" style="59"/>
    <col min="15619" max="15619" width="63.42578125" style="59" customWidth="1"/>
    <col min="15620" max="15621" width="11.42578125" style="59"/>
    <col min="15622" max="15622" width="18.85546875" style="59" customWidth="1"/>
    <col min="15623" max="15623" width="11.42578125" style="59" customWidth="1"/>
    <col min="15624" max="15627" width="20.7109375" style="59" customWidth="1"/>
    <col min="15628" max="15628" width="11.42578125" style="59"/>
    <col min="15629" max="15638" width="0" style="59" hidden="1" customWidth="1"/>
    <col min="15639" max="15872" width="11.42578125" style="59"/>
    <col min="15873" max="15873" width="65.28515625" style="59" bestFit="1" customWidth="1"/>
    <col min="15874" max="15874" width="11.42578125" style="59"/>
    <col min="15875" max="15875" width="63.42578125" style="59" customWidth="1"/>
    <col min="15876" max="15877" width="11.42578125" style="59"/>
    <col min="15878" max="15878" width="18.85546875" style="59" customWidth="1"/>
    <col min="15879" max="15879" width="11.42578125" style="59" customWidth="1"/>
    <col min="15880" max="15883" width="20.7109375" style="59" customWidth="1"/>
    <col min="15884" max="15884" width="11.42578125" style="59"/>
    <col min="15885" max="15894" width="0" style="59" hidden="1" customWidth="1"/>
    <col min="15895" max="16128" width="11.42578125" style="59"/>
    <col min="16129" max="16129" width="65.28515625" style="59" bestFit="1" customWidth="1"/>
    <col min="16130" max="16130" width="11.42578125" style="59"/>
    <col min="16131" max="16131" width="63.42578125" style="59" customWidth="1"/>
    <col min="16132" max="16133" width="11.42578125" style="59"/>
    <col min="16134" max="16134" width="18.85546875" style="59" customWidth="1"/>
    <col min="16135" max="16135" width="11.42578125" style="59" customWidth="1"/>
    <col min="16136" max="16139" width="20.7109375" style="59" customWidth="1"/>
    <col min="16140" max="16140" width="11.42578125" style="59"/>
    <col min="16141" max="16150" width="0" style="59" hidden="1" customWidth="1"/>
    <col min="16151" max="16384" width="11.42578125" style="59"/>
  </cols>
  <sheetData>
    <row r="1" spans="1:20" ht="37.5" customHeight="1" x14ac:dyDescent="0.2">
      <c r="A1" s="58" t="s">
        <v>204</v>
      </c>
      <c r="C1" s="58" t="s">
        <v>205</v>
      </c>
      <c r="E1" s="58" t="s">
        <v>206</v>
      </c>
      <c r="F1" s="58" t="s">
        <v>207</v>
      </c>
      <c r="H1" s="440" t="s">
        <v>208</v>
      </c>
      <c r="I1" s="440"/>
      <c r="J1" s="440"/>
      <c r="K1" s="440"/>
      <c r="L1" s="441" t="s">
        <v>209</v>
      </c>
      <c r="M1" s="442"/>
      <c r="N1" s="442"/>
      <c r="O1" s="442"/>
      <c r="P1" s="61"/>
      <c r="Q1" s="443" t="s">
        <v>210</v>
      </c>
      <c r="R1" s="443"/>
      <c r="S1" s="443"/>
      <c r="T1" s="443"/>
    </row>
    <row r="2" spans="1:20" ht="21" customHeight="1" thickBot="1" x14ac:dyDescent="0.25">
      <c r="A2" s="62" t="s">
        <v>211</v>
      </c>
      <c r="C2" s="63" t="s">
        <v>212</v>
      </c>
      <c r="E2" s="64">
        <v>1</v>
      </c>
      <c r="F2" s="64" t="s">
        <v>213</v>
      </c>
      <c r="H2" s="435" t="s">
        <v>214</v>
      </c>
      <c r="I2" s="436"/>
      <c r="J2" s="436"/>
      <c r="K2" s="437"/>
      <c r="M2" s="65">
        <v>2012</v>
      </c>
      <c r="N2" s="65"/>
      <c r="O2" s="65"/>
      <c r="P2" s="66"/>
      <c r="Q2" s="58"/>
      <c r="R2" s="67" t="s">
        <v>215</v>
      </c>
      <c r="S2" s="67" t="s">
        <v>216</v>
      </c>
      <c r="T2" s="67" t="s">
        <v>217</v>
      </c>
    </row>
    <row r="3" spans="1:20" ht="19.5" customHeight="1" x14ac:dyDescent="0.2">
      <c r="A3" s="68" t="s">
        <v>218</v>
      </c>
      <c r="C3" s="63" t="s">
        <v>219</v>
      </c>
      <c r="E3" s="64">
        <v>2</v>
      </c>
      <c r="F3" s="64" t="s">
        <v>220</v>
      </c>
      <c r="H3" s="444" t="s">
        <v>221</v>
      </c>
      <c r="I3" s="69">
        <v>2017</v>
      </c>
      <c r="J3" s="70"/>
      <c r="K3" s="71"/>
      <c r="M3" s="72" t="s">
        <v>215</v>
      </c>
      <c r="N3" s="72" t="s">
        <v>216</v>
      </c>
      <c r="O3" s="72" t="s">
        <v>217</v>
      </c>
      <c r="P3" s="66"/>
      <c r="Q3" s="73" t="s">
        <v>222</v>
      </c>
      <c r="R3" s="74">
        <v>479830</v>
      </c>
      <c r="S3" s="74">
        <v>222331</v>
      </c>
      <c r="T3" s="74">
        <v>257499</v>
      </c>
    </row>
    <row r="4" spans="1:20" ht="15.75" customHeight="1" x14ac:dyDescent="0.2">
      <c r="A4" s="75" t="s">
        <v>223</v>
      </c>
      <c r="C4" s="63" t="s">
        <v>224</v>
      </c>
      <c r="E4" s="64">
        <v>3</v>
      </c>
      <c r="F4" s="64" t="s">
        <v>225</v>
      </c>
      <c r="H4" s="445"/>
      <c r="I4" s="76" t="s">
        <v>215</v>
      </c>
      <c r="J4" s="77" t="s">
        <v>216</v>
      </c>
      <c r="K4" s="78" t="s">
        <v>217</v>
      </c>
      <c r="M4" s="74">
        <v>7571345</v>
      </c>
      <c r="N4" s="74">
        <v>3653868</v>
      </c>
      <c r="O4" s="74">
        <v>3917477</v>
      </c>
      <c r="P4" s="66"/>
      <c r="Q4" s="73" t="s">
        <v>226</v>
      </c>
      <c r="R4" s="74">
        <v>135160</v>
      </c>
      <c r="S4" s="74">
        <v>62795</v>
      </c>
      <c r="T4" s="74">
        <v>72365</v>
      </c>
    </row>
    <row r="5" spans="1:20" x14ac:dyDescent="0.2">
      <c r="C5" s="63" t="s">
        <v>227</v>
      </c>
      <c r="E5" s="64">
        <v>4</v>
      </c>
      <c r="F5" s="64" t="s">
        <v>228</v>
      </c>
      <c r="H5" s="79" t="s">
        <v>229</v>
      </c>
      <c r="I5" s="80"/>
      <c r="J5" s="81"/>
      <c r="K5" s="82"/>
      <c r="M5" s="83">
        <v>120482</v>
      </c>
      <c r="N5" s="83">
        <v>61704</v>
      </c>
      <c r="O5" s="83">
        <v>58778</v>
      </c>
      <c r="P5" s="66"/>
      <c r="Q5" s="73" t="s">
        <v>230</v>
      </c>
      <c r="R5" s="74">
        <v>109955</v>
      </c>
      <c r="S5" s="74">
        <v>55153</v>
      </c>
      <c r="T5" s="74">
        <v>54802</v>
      </c>
    </row>
    <row r="6" spans="1:20" x14ac:dyDescent="0.2">
      <c r="A6" s="84" t="s">
        <v>172</v>
      </c>
      <c r="C6" s="63" t="s">
        <v>231</v>
      </c>
      <c r="E6" s="64">
        <v>5</v>
      </c>
      <c r="F6" s="64" t="s">
        <v>232</v>
      </c>
      <c r="H6" s="85" t="s">
        <v>215</v>
      </c>
      <c r="I6" s="86">
        <v>8080734</v>
      </c>
      <c r="J6" s="86">
        <v>3912910</v>
      </c>
      <c r="K6" s="86">
        <v>4167824</v>
      </c>
      <c r="M6" s="83">
        <v>120064</v>
      </c>
      <c r="N6" s="83">
        <v>61454</v>
      </c>
      <c r="O6" s="83">
        <v>58610</v>
      </c>
      <c r="P6" s="66"/>
      <c r="Q6" s="73" t="s">
        <v>233</v>
      </c>
      <c r="R6" s="74">
        <v>409257</v>
      </c>
      <c r="S6" s="74">
        <v>199566</v>
      </c>
      <c r="T6" s="74">
        <v>209691</v>
      </c>
    </row>
    <row r="7" spans="1:20" ht="12.75" customHeight="1" x14ac:dyDescent="0.2">
      <c r="A7" s="75" t="s">
        <v>234</v>
      </c>
      <c r="C7" s="63" t="s">
        <v>235</v>
      </c>
      <c r="E7" s="64">
        <v>6</v>
      </c>
      <c r="F7" s="64" t="s">
        <v>236</v>
      </c>
      <c r="H7" s="87" t="s">
        <v>237</v>
      </c>
      <c r="I7" s="88">
        <v>607390</v>
      </c>
      <c r="J7" s="88">
        <v>312062</v>
      </c>
      <c r="K7" s="88">
        <v>295328</v>
      </c>
      <c r="M7" s="83">
        <v>119780</v>
      </c>
      <c r="N7" s="83">
        <v>61272</v>
      </c>
      <c r="O7" s="83">
        <v>58508</v>
      </c>
      <c r="P7" s="66"/>
      <c r="Q7" s="73" t="s">
        <v>238</v>
      </c>
      <c r="R7" s="74">
        <v>400686</v>
      </c>
      <c r="S7" s="74">
        <v>197911</v>
      </c>
      <c r="T7" s="74">
        <v>202775</v>
      </c>
    </row>
    <row r="8" spans="1:20" ht="14.25" customHeight="1" x14ac:dyDescent="0.2">
      <c r="A8" s="75" t="s">
        <v>239</v>
      </c>
      <c r="C8" s="63" t="s">
        <v>240</v>
      </c>
      <c r="E8" s="64">
        <v>7</v>
      </c>
      <c r="F8" s="64" t="s">
        <v>241</v>
      </c>
      <c r="H8" s="87" t="s">
        <v>242</v>
      </c>
      <c r="I8" s="88">
        <v>601914</v>
      </c>
      <c r="J8" s="88">
        <v>308936</v>
      </c>
      <c r="K8" s="88">
        <v>292978</v>
      </c>
      <c r="M8" s="83">
        <v>119273</v>
      </c>
      <c r="N8" s="83">
        <v>61064</v>
      </c>
      <c r="O8" s="83">
        <v>58209</v>
      </c>
      <c r="P8" s="66"/>
      <c r="Q8" s="73" t="s">
        <v>243</v>
      </c>
      <c r="R8" s="74">
        <v>201593</v>
      </c>
      <c r="S8" s="74">
        <v>99557</v>
      </c>
      <c r="T8" s="74">
        <v>102036</v>
      </c>
    </row>
    <row r="9" spans="1:20" ht="15.75" customHeight="1" x14ac:dyDescent="0.2">
      <c r="A9" s="75" t="s">
        <v>244</v>
      </c>
      <c r="C9" s="58" t="s">
        <v>245</v>
      </c>
      <c r="E9" s="64">
        <v>8</v>
      </c>
      <c r="F9" s="64" t="s">
        <v>246</v>
      </c>
      <c r="H9" s="87" t="s">
        <v>247</v>
      </c>
      <c r="I9" s="88">
        <v>602967</v>
      </c>
      <c r="J9" s="88">
        <v>308654</v>
      </c>
      <c r="K9" s="88">
        <v>294313</v>
      </c>
      <c r="M9" s="83">
        <v>118935</v>
      </c>
      <c r="N9" s="83">
        <v>60931</v>
      </c>
      <c r="O9" s="83">
        <v>58004</v>
      </c>
      <c r="P9" s="66"/>
      <c r="Q9" s="73" t="s">
        <v>248</v>
      </c>
      <c r="R9" s="74">
        <v>597522</v>
      </c>
      <c r="S9" s="74">
        <v>292176</v>
      </c>
      <c r="T9" s="74">
        <v>305346</v>
      </c>
    </row>
    <row r="10" spans="1:20" x14ac:dyDescent="0.2">
      <c r="A10" s="75" t="s">
        <v>249</v>
      </c>
      <c r="C10" s="63" t="s">
        <v>250</v>
      </c>
      <c r="E10" s="64">
        <v>9</v>
      </c>
      <c r="F10" s="64" t="s">
        <v>251</v>
      </c>
      <c r="H10" s="87" t="s">
        <v>252</v>
      </c>
      <c r="I10" s="88">
        <v>632370</v>
      </c>
      <c r="J10" s="88">
        <v>321173</v>
      </c>
      <c r="K10" s="88">
        <v>311197</v>
      </c>
      <c r="M10" s="83">
        <v>118833</v>
      </c>
      <c r="N10" s="83">
        <v>60903</v>
      </c>
      <c r="O10" s="83">
        <v>57930</v>
      </c>
      <c r="P10" s="66"/>
      <c r="Q10" s="73" t="s">
        <v>253</v>
      </c>
      <c r="R10" s="74">
        <v>1030623</v>
      </c>
      <c r="S10" s="74">
        <v>502287</v>
      </c>
      <c r="T10" s="74">
        <v>528336</v>
      </c>
    </row>
    <row r="11" spans="1:20" x14ac:dyDescent="0.2">
      <c r="A11" s="75" t="s">
        <v>254</v>
      </c>
      <c r="C11" s="63" t="s">
        <v>255</v>
      </c>
      <c r="E11" s="64">
        <v>10</v>
      </c>
      <c r="F11" s="64" t="s">
        <v>256</v>
      </c>
      <c r="H11" s="87" t="s">
        <v>257</v>
      </c>
      <c r="I11" s="88">
        <v>672749</v>
      </c>
      <c r="J11" s="88">
        <v>339928</v>
      </c>
      <c r="K11" s="88">
        <v>332821</v>
      </c>
      <c r="M11" s="83">
        <v>118730</v>
      </c>
      <c r="N11" s="83">
        <v>60874</v>
      </c>
      <c r="O11" s="83">
        <v>57856</v>
      </c>
      <c r="P11" s="66"/>
      <c r="Q11" s="73" t="s">
        <v>258</v>
      </c>
      <c r="R11" s="74">
        <v>353859</v>
      </c>
      <c r="S11" s="74">
        <v>167533</v>
      </c>
      <c r="T11" s="74">
        <v>186326</v>
      </c>
    </row>
    <row r="12" spans="1:20" x14ac:dyDescent="0.2">
      <c r="A12" s="75" t="s">
        <v>259</v>
      </c>
      <c r="C12" s="63" t="s">
        <v>260</v>
      </c>
      <c r="E12" s="64">
        <v>11</v>
      </c>
      <c r="F12" s="64" t="s">
        <v>261</v>
      </c>
      <c r="H12" s="87" t="s">
        <v>262</v>
      </c>
      <c r="I12" s="88">
        <v>650902</v>
      </c>
      <c r="J12" s="88">
        <v>329064</v>
      </c>
      <c r="K12" s="88">
        <v>321838</v>
      </c>
      <c r="M12" s="83">
        <v>118696</v>
      </c>
      <c r="N12" s="83">
        <v>60878</v>
      </c>
      <c r="O12" s="83">
        <v>57818</v>
      </c>
      <c r="P12" s="66"/>
      <c r="Q12" s="73" t="s">
        <v>263</v>
      </c>
      <c r="R12" s="74">
        <v>851299</v>
      </c>
      <c r="S12" s="74">
        <v>406597</v>
      </c>
      <c r="T12" s="74">
        <v>444702</v>
      </c>
    </row>
    <row r="13" spans="1:20" x14ac:dyDescent="0.2">
      <c r="A13" s="75" t="s">
        <v>264</v>
      </c>
      <c r="C13" s="63" t="s">
        <v>265</v>
      </c>
      <c r="E13" s="64">
        <v>12</v>
      </c>
      <c r="F13" s="64" t="s">
        <v>266</v>
      </c>
      <c r="H13" s="87" t="s">
        <v>267</v>
      </c>
      <c r="I13" s="88">
        <v>651442</v>
      </c>
      <c r="J13" s="88">
        <v>316050</v>
      </c>
      <c r="K13" s="88">
        <v>335392</v>
      </c>
      <c r="M13" s="83">
        <v>119101</v>
      </c>
      <c r="N13" s="83">
        <v>61076</v>
      </c>
      <c r="O13" s="83">
        <v>58025</v>
      </c>
      <c r="P13" s="66"/>
      <c r="Q13" s="73" t="s">
        <v>268</v>
      </c>
      <c r="R13" s="74">
        <v>1094488</v>
      </c>
      <c r="S13" s="74">
        <v>518960</v>
      </c>
      <c r="T13" s="74">
        <v>575528</v>
      </c>
    </row>
    <row r="14" spans="1:20" x14ac:dyDescent="0.2">
      <c r="A14" s="75" t="s">
        <v>269</v>
      </c>
      <c r="C14" s="63" t="s">
        <v>270</v>
      </c>
      <c r="E14" s="64">
        <v>13</v>
      </c>
      <c r="F14" s="64" t="s">
        <v>271</v>
      </c>
      <c r="H14" s="87" t="s">
        <v>272</v>
      </c>
      <c r="I14" s="88">
        <v>640060</v>
      </c>
      <c r="J14" s="88">
        <v>303971</v>
      </c>
      <c r="K14" s="88">
        <v>336089</v>
      </c>
      <c r="M14" s="83">
        <v>119856</v>
      </c>
      <c r="N14" s="83">
        <v>61418</v>
      </c>
      <c r="O14" s="83">
        <v>58438</v>
      </c>
      <c r="P14" s="66"/>
      <c r="Q14" s="73" t="s">
        <v>273</v>
      </c>
      <c r="R14" s="74">
        <v>234948</v>
      </c>
      <c r="S14" s="74">
        <v>112703</v>
      </c>
      <c r="T14" s="74">
        <v>122245</v>
      </c>
    </row>
    <row r="15" spans="1:20" x14ac:dyDescent="0.2">
      <c r="A15" s="75" t="s">
        <v>274</v>
      </c>
      <c r="C15" s="63" t="s">
        <v>275</v>
      </c>
      <c r="E15" s="64">
        <v>14</v>
      </c>
      <c r="F15" s="64" t="s">
        <v>276</v>
      </c>
      <c r="H15" s="87" t="s">
        <v>277</v>
      </c>
      <c r="I15" s="88">
        <v>563389</v>
      </c>
      <c r="J15" s="88">
        <v>268367</v>
      </c>
      <c r="K15" s="88">
        <v>295022</v>
      </c>
      <c r="M15" s="83">
        <v>121019</v>
      </c>
      <c r="N15" s="83">
        <v>61921</v>
      </c>
      <c r="O15" s="83">
        <v>59098</v>
      </c>
      <c r="P15" s="66"/>
      <c r="Q15" s="73" t="s">
        <v>278</v>
      </c>
      <c r="R15" s="74">
        <v>147933</v>
      </c>
      <c r="S15" s="74">
        <v>68544</v>
      </c>
      <c r="T15" s="74">
        <v>79389</v>
      </c>
    </row>
    <row r="16" spans="1:20" x14ac:dyDescent="0.2">
      <c r="A16" s="75" t="s">
        <v>194</v>
      </c>
      <c r="C16" s="63" t="s">
        <v>279</v>
      </c>
      <c r="E16" s="64">
        <v>15</v>
      </c>
      <c r="F16" s="64" t="s">
        <v>280</v>
      </c>
      <c r="H16" s="87" t="s">
        <v>281</v>
      </c>
      <c r="I16" s="88">
        <v>519261</v>
      </c>
      <c r="J16" s="88">
        <v>244556</v>
      </c>
      <c r="K16" s="88">
        <v>274705</v>
      </c>
      <c r="M16" s="83">
        <v>122272</v>
      </c>
      <c r="N16" s="83">
        <v>62471</v>
      </c>
      <c r="O16" s="83">
        <v>59801</v>
      </c>
      <c r="P16" s="66"/>
      <c r="Q16" s="73" t="s">
        <v>282</v>
      </c>
      <c r="R16" s="74">
        <v>98209</v>
      </c>
      <c r="S16" s="74">
        <v>49277</v>
      </c>
      <c r="T16" s="74">
        <v>48932</v>
      </c>
    </row>
    <row r="17" spans="1:20" x14ac:dyDescent="0.2">
      <c r="A17" s="89" t="s">
        <v>283</v>
      </c>
      <c r="C17" s="63" t="s">
        <v>284</v>
      </c>
      <c r="E17" s="64">
        <v>16</v>
      </c>
      <c r="F17" s="64" t="s">
        <v>285</v>
      </c>
      <c r="H17" s="87" t="s">
        <v>286</v>
      </c>
      <c r="I17" s="88">
        <v>503389</v>
      </c>
      <c r="J17" s="88">
        <v>233302</v>
      </c>
      <c r="K17" s="88">
        <v>270087</v>
      </c>
      <c r="M17" s="83">
        <v>123722</v>
      </c>
      <c r="N17" s="83">
        <v>63080</v>
      </c>
      <c r="O17" s="83">
        <v>60642</v>
      </c>
      <c r="P17" s="66"/>
      <c r="Q17" s="73" t="s">
        <v>287</v>
      </c>
      <c r="R17" s="74">
        <v>108457</v>
      </c>
      <c r="S17" s="74">
        <v>52580</v>
      </c>
      <c r="T17" s="74">
        <v>55877</v>
      </c>
    </row>
    <row r="18" spans="1:20" ht="33.75" customHeight="1" x14ac:dyDescent="0.2">
      <c r="A18" s="90" t="s">
        <v>90</v>
      </c>
      <c r="C18" s="63" t="s">
        <v>288</v>
      </c>
      <c r="E18" s="64">
        <v>17</v>
      </c>
      <c r="F18" s="64" t="s">
        <v>289</v>
      </c>
      <c r="H18" s="87" t="s">
        <v>290</v>
      </c>
      <c r="I18" s="88">
        <v>439872</v>
      </c>
      <c r="J18" s="88">
        <v>200142</v>
      </c>
      <c r="K18" s="88">
        <v>239730</v>
      </c>
      <c r="M18" s="83">
        <v>125124</v>
      </c>
      <c r="N18" s="83">
        <v>63639</v>
      </c>
      <c r="O18" s="83">
        <v>61485</v>
      </c>
      <c r="P18" s="66"/>
      <c r="Q18" s="73" t="s">
        <v>291</v>
      </c>
      <c r="R18" s="74">
        <v>258212</v>
      </c>
      <c r="S18" s="74">
        <v>125944</v>
      </c>
      <c r="T18" s="74">
        <v>132268</v>
      </c>
    </row>
    <row r="19" spans="1:20" ht="33.75" customHeight="1" x14ac:dyDescent="0.2">
      <c r="A19" s="90" t="s">
        <v>91</v>
      </c>
      <c r="C19" s="63" t="s">
        <v>292</v>
      </c>
      <c r="E19" s="64">
        <v>18</v>
      </c>
      <c r="F19" s="64" t="s">
        <v>293</v>
      </c>
      <c r="H19" s="87" t="s">
        <v>294</v>
      </c>
      <c r="I19" s="88">
        <v>341916</v>
      </c>
      <c r="J19" s="88">
        <v>152813</v>
      </c>
      <c r="K19" s="88">
        <v>189103</v>
      </c>
      <c r="M19" s="83">
        <v>126598</v>
      </c>
      <c r="N19" s="83">
        <v>64282</v>
      </c>
      <c r="O19" s="83">
        <v>62316</v>
      </c>
      <c r="P19" s="66"/>
      <c r="Q19" s="73" t="s">
        <v>295</v>
      </c>
      <c r="R19" s="74">
        <v>24160</v>
      </c>
      <c r="S19" s="74">
        <v>12726</v>
      </c>
      <c r="T19" s="74">
        <v>11434</v>
      </c>
    </row>
    <row r="20" spans="1:20" ht="33.75" customHeight="1" x14ac:dyDescent="0.2">
      <c r="A20" s="90" t="s">
        <v>92</v>
      </c>
      <c r="C20" s="63" t="s">
        <v>296</v>
      </c>
      <c r="E20" s="64">
        <v>19</v>
      </c>
      <c r="F20" s="64" t="s">
        <v>297</v>
      </c>
      <c r="H20" s="87" t="s">
        <v>298</v>
      </c>
      <c r="I20" s="88">
        <v>253646</v>
      </c>
      <c r="J20" s="88">
        <v>111646</v>
      </c>
      <c r="K20" s="88">
        <v>142000</v>
      </c>
      <c r="M20" s="83">
        <v>128143</v>
      </c>
      <c r="N20" s="83">
        <v>65043</v>
      </c>
      <c r="O20" s="83">
        <v>63100</v>
      </c>
      <c r="P20" s="66"/>
      <c r="Q20" s="73" t="s">
        <v>299</v>
      </c>
      <c r="R20" s="74">
        <v>377272</v>
      </c>
      <c r="S20" s="74">
        <v>184951</v>
      </c>
      <c r="T20" s="74">
        <v>192321</v>
      </c>
    </row>
    <row r="21" spans="1:20" ht="33.75" customHeight="1" x14ac:dyDescent="0.2">
      <c r="A21" s="90" t="s">
        <v>93</v>
      </c>
      <c r="C21" s="63" t="s">
        <v>300</v>
      </c>
      <c r="E21" s="64">
        <v>20</v>
      </c>
      <c r="F21" s="64" t="s">
        <v>301</v>
      </c>
      <c r="H21" s="87" t="s">
        <v>302</v>
      </c>
      <c r="I21" s="88">
        <v>177853</v>
      </c>
      <c r="J21" s="88">
        <v>76747</v>
      </c>
      <c r="K21" s="88">
        <v>101106</v>
      </c>
      <c r="M21" s="83">
        <v>129625</v>
      </c>
      <c r="N21" s="83">
        <v>65820</v>
      </c>
      <c r="O21" s="83">
        <v>63805</v>
      </c>
      <c r="P21" s="66"/>
      <c r="Q21" s="73" t="s">
        <v>303</v>
      </c>
      <c r="R21" s="74">
        <v>651586</v>
      </c>
      <c r="S21" s="74">
        <v>319009</v>
      </c>
      <c r="T21" s="74">
        <v>332577</v>
      </c>
    </row>
    <row r="22" spans="1:20" ht="33.75" customHeight="1" x14ac:dyDescent="0.2">
      <c r="A22" s="90" t="s">
        <v>304</v>
      </c>
      <c r="C22" s="63" t="s">
        <v>305</v>
      </c>
      <c r="E22" s="64">
        <v>55</v>
      </c>
      <c r="F22" s="64" t="s">
        <v>306</v>
      </c>
      <c r="H22" s="87" t="s">
        <v>307</v>
      </c>
      <c r="I22" s="88">
        <v>113108</v>
      </c>
      <c r="J22" s="88">
        <v>45521</v>
      </c>
      <c r="K22" s="88">
        <v>67587</v>
      </c>
      <c r="M22" s="83">
        <v>131107</v>
      </c>
      <c r="N22" s="83">
        <v>66558</v>
      </c>
      <c r="O22" s="83">
        <v>64549</v>
      </c>
      <c r="P22" s="66"/>
      <c r="Q22" s="73" t="s">
        <v>308</v>
      </c>
      <c r="R22" s="74">
        <v>6296</v>
      </c>
      <c r="S22" s="74">
        <v>3268</v>
      </c>
      <c r="T22" s="74">
        <v>3028</v>
      </c>
    </row>
    <row r="23" spans="1:20" ht="33.75" customHeight="1" x14ac:dyDescent="0.2">
      <c r="A23" s="90" t="s">
        <v>95</v>
      </c>
      <c r="C23" s="91" t="s">
        <v>309</v>
      </c>
      <c r="E23" s="64">
        <v>66</v>
      </c>
      <c r="F23" s="64" t="s">
        <v>310</v>
      </c>
      <c r="H23" s="87" t="s">
        <v>311</v>
      </c>
      <c r="I23" s="88">
        <v>108506</v>
      </c>
      <c r="J23" s="88">
        <v>39978</v>
      </c>
      <c r="K23" s="88">
        <v>68528</v>
      </c>
      <c r="M23" s="83">
        <v>132790</v>
      </c>
      <c r="N23" s="83">
        <v>67353</v>
      </c>
      <c r="O23" s="83">
        <v>65437</v>
      </c>
      <c r="P23" s="66"/>
      <c r="Q23" s="92" t="s">
        <v>215</v>
      </c>
      <c r="R23" s="93">
        <f>SUM(R3:R22)</f>
        <v>7571345</v>
      </c>
      <c r="S23" s="93">
        <f>SUM(S3:S22)</f>
        <v>3653868</v>
      </c>
      <c r="T23" s="93">
        <f>SUM(T3:T22)</f>
        <v>3917477</v>
      </c>
    </row>
    <row r="24" spans="1:20" ht="33.75" customHeight="1" thickBot="1" x14ac:dyDescent="0.25">
      <c r="A24" s="90" t="s">
        <v>96</v>
      </c>
      <c r="C24" s="63" t="s">
        <v>312</v>
      </c>
      <c r="E24" s="64">
        <v>77</v>
      </c>
      <c r="F24" s="64" t="s">
        <v>313</v>
      </c>
      <c r="M24" s="83">
        <v>133340</v>
      </c>
      <c r="N24" s="83">
        <v>67602</v>
      </c>
      <c r="O24" s="83">
        <v>65738</v>
      </c>
      <c r="P24" s="66"/>
    </row>
    <row r="25" spans="1:20" ht="33.75" customHeight="1" x14ac:dyDescent="0.2">
      <c r="A25" s="90" t="s">
        <v>97</v>
      </c>
      <c r="C25" s="63" t="s">
        <v>314</v>
      </c>
      <c r="E25" s="64">
        <v>88</v>
      </c>
      <c r="F25" s="64" t="s">
        <v>315</v>
      </c>
      <c r="M25" s="83">
        <v>132165</v>
      </c>
      <c r="N25" s="83">
        <v>67024</v>
      </c>
      <c r="O25" s="83">
        <v>65141</v>
      </c>
      <c r="P25" s="66"/>
      <c r="Q25" s="446" t="s">
        <v>316</v>
      </c>
      <c r="R25" s="447"/>
      <c r="S25" s="447"/>
      <c r="T25" s="448"/>
    </row>
    <row r="26" spans="1:20" ht="15" customHeight="1" thickBot="1" x14ac:dyDescent="0.25">
      <c r="A26" s="89" t="s">
        <v>317</v>
      </c>
      <c r="C26" s="63" t="s">
        <v>318</v>
      </c>
      <c r="E26" s="64">
        <v>98</v>
      </c>
      <c r="F26" s="64" t="s">
        <v>319</v>
      </c>
      <c r="M26" s="83">
        <v>129957</v>
      </c>
      <c r="N26" s="83">
        <v>65924</v>
      </c>
      <c r="O26" s="83">
        <v>64033</v>
      </c>
      <c r="P26" s="66"/>
      <c r="Q26" s="435" t="s">
        <v>214</v>
      </c>
      <c r="R26" s="436"/>
      <c r="S26" s="436"/>
      <c r="T26" s="437"/>
    </row>
    <row r="27" spans="1:20" s="95" customFormat="1" ht="26.25" customHeight="1" x14ac:dyDescent="0.2">
      <c r="A27" s="94" t="s">
        <v>320</v>
      </c>
      <c r="C27" s="96" t="s">
        <v>321</v>
      </c>
      <c r="D27" s="97"/>
      <c r="E27" s="98"/>
      <c r="F27" s="98"/>
      <c r="M27" s="99">
        <v>127797</v>
      </c>
      <c r="N27" s="99">
        <v>64838</v>
      </c>
      <c r="O27" s="99">
        <v>62959</v>
      </c>
      <c r="P27" s="100"/>
      <c r="Q27" s="438" t="s">
        <v>221</v>
      </c>
      <c r="R27" s="101">
        <v>2015</v>
      </c>
      <c r="S27" s="102"/>
      <c r="T27" s="103"/>
    </row>
    <row r="28" spans="1:20" s="95" customFormat="1" ht="26.25" customHeight="1" x14ac:dyDescent="0.2">
      <c r="A28" s="94" t="s">
        <v>322</v>
      </c>
      <c r="C28" s="96" t="s">
        <v>323</v>
      </c>
      <c r="D28" s="97"/>
      <c r="E28" s="104"/>
      <c r="F28" s="104"/>
      <c r="M28" s="99">
        <v>125232</v>
      </c>
      <c r="N28" s="99">
        <v>63602</v>
      </c>
      <c r="O28" s="99">
        <v>61630</v>
      </c>
      <c r="P28" s="100"/>
      <c r="Q28" s="439"/>
      <c r="R28" s="105" t="s">
        <v>215</v>
      </c>
      <c r="S28" s="106" t="s">
        <v>216</v>
      </c>
      <c r="T28" s="107" t="s">
        <v>217</v>
      </c>
    </row>
    <row r="29" spans="1:20" s="95" customFormat="1" ht="44.25" customHeight="1" x14ac:dyDescent="0.2">
      <c r="A29" s="94" t="s">
        <v>324</v>
      </c>
      <c r="C29" s="96" t="s">
        <v>325</v>
      </c>
      <c r="D29" s="97"/>
      <c r="E29" s="104"/>
      <c r="F29" s="104"/>
      <c r="M29" s="99">
        <v>124055</v>
      </c>
      <c r="N29" s="99">
        <v>62761</v>
      </c>
      <c r="O29" s="99">
        <v>61294</v>
      </c>
      <c r="P29" s="100"/>
      <c r="Q29" s="108" t="s">
        <v>229</v>
      </c>
      <c r="R29" s="109"/>
      <c r="S29" s="110"/>
      <c r="T29" s="111"/>
    </row>
    <row r="30" spans="1:20" s="95" customFormat="1" ht="26.25" customHeight="1" x14ac:dyDescent="0.2">
      <c r="A30" s="94" t="s">
        <v>326</v>
      </c>
      <c r="C30" s="96" t="s">
        <v>327</v>
      </c>
      <c r="D30" s="97"/>
      <c r="E30" s="104"/>
      <c r="F30" s="104"/>
      <c r="M30" s="99">
        <v>125190</v>
      </c>
      <c r="N30" s="99">
        <v>62619</v>
      </c>
      <c r="O30" s="99">
        <v>62571</v>
      </c>
      <c r="P30" s="100"/>
      <c r="Q30" s="112" t="s">
        <v>215</v>
      </c>
      <c r="R30" s="113">
        <v>7878783</v>
      </c>
      <c r="S30" s="114">
        <v>3810013</v>
      </c>
      <c r="T30" s="115">
        <v>4068770</v>
      </c>
    </row>
    <row r="31" spans="1:20" s="95" customFormat="1" ht="26.25" customHeight="1" x14ac:dyDescent="0.2">
      <c r="A31" s="89" t="s">
        <v>328</v>
      </c>
      <c r="C31" s="96" t="s">
        <v>329</v>
      </c>
      <c r="D31" s="97"/>
      <c r="E31" s="104"/>
      <c r="F31" s="104"/>
      <c r="M31" s="99">
        <v>127692</v>
      </c>
      <c r="N31" s="99">
        <v>62895</v>
      </c>
      <c r="O31" s="99">
        <v>64797</v>
      </c>
      <c r="P31" s="100"/>
      <c r="Q31" s="116" t="s">
        <v>237</v>
      </c>
      <c r="R31" s="117">
        <v>603230</v>
      </c>
      <c r="S31" s="118">
        <v>309432</v>
      </c>
      <c r="T31" s="119">
        <v>293798</v>
      </c>
    </row>
    <row r="32" spans="1:20" ht="14.25" customHeight="1" x14ac:dyDescent="0.2">
      <c r="A32" s="120" t="s">
        <v>330</v>
      </c>
      <c r="C32" s="63" t="s">
        <v>331</v>
      </c>
      <c r="M32" s="83">
        <v>129742</v>
      </c>
      <c r="N32" s="83">
        <v>62993</v>
      </c>
      <c r="O32" s="83">
        <v>66749</v>
      </c>
      <c r="P32" s="66"/>
      <c r="Q32" s="122" t="s">
        <v>242</v>
      </c>
      <c r="R32" s="123">
        <v>598182</v>
      </c>
      <c r="S32" s="124">
        <v>306434</v>
      </c>
      <c r="T32" s="125">
        <v>291748</v>
      </c>
    </row>
    <row r="33" spans="1:20" x14ac:dyDescent="0.2">
      <c r="A33" s="120" t="s">
        <v>332</v>
      </c>
      <c r="C33" s="58" t="s">
        <v>333</v>
      </c>
      <c r="M33" s="83">
        <v>131768</v>
      </c>
      <c r="N33" s="83">
        <v>63030</v>
      </c>
      <c r="O33" s="83">
        <v>68738</v>
      </c>
      <c r="P33" s="66"/>
      <c r="Q33" s="122" t="s">
        <v>247</v>
      </c>
      <c r="R33" s="123">
        <v>605068</v>
      </c>
      <c r="S33" s="124">
        <v>309819</v>
      </c>
      <c r="T33" s="125">
        <v>295249</v>
      </c>
    </row>
    <row r="34" spans="1:20" ht="25.5" x14ac:dyDescent="0.2">
      <c r="A34" s="120" t="s">
        <v>334</v>
      </c>
      <c r="C34" s="63" t="s">
        <v>240</v>
      </c>
      <c r="M34" s="83">
        <v>132712</v>
      </c>
      <c r="N34" s="83">
        <v>62862</v>
      </c>
      <c r="O34" s="83">
        <v>69850</v>
      </c>
      <c r="P34" s="66"/>
      <c r="Q34" s="122" t="s">
        <v>252</v>
      </c>
      <c r="R34" s="123">
        <v>642476</v>
      </c>
      <c r="S34" s="124">
        <v>325752</v>
      </c>
      <c r="T34" s="125">
        <v>316724</v>
      </c>
    </row>
    <row r="35" spans="1:20" x14ac:dyDescent="0.2">
      <c r="A35" s="120" t="s">
        <v>335</v>
      </c>
      <c r="C35" s="63" t="s">
        <v>336</v>
      </c>
      <c r="M35" s="83">
        <v>131882</v>
      </c>
      <c r="N35" s="83">
        <v>62354</v>
      </c>
      <c r="O35" s="83">
        <v>69528</v>
      </c>
      <c r="P35" s="66"/>
      <c r="Q35" s="122" t="s">
        <v>257</v>
      </c>
      <c r="R35" s="123">
        <v>669960</v>
      </c>
      <c r="S35" s="124">
        <v>338888</v>
      </c>
      <c r="T35" s="125">
        <v>331072</v>
      </c>
    </row>
    <row r="36" spans="1:20" ht="25.5" x14ac:dyDescent="0.2">
      <c r="A36" s="120" t="s">
        <v>192</v>
      </c>
      <c r="C36" s="63" t="s">
        <v>337</v>
      </c>
      <c r="M36" s="83">
        <v>129823</v>
      </c>
      <c r="N36" s="83">
        <v>61588</v>
      </c>
      <c r="O36" s="83">
        <v>68235</v>
      </c>
      <c r="P36" s="66"/>
      <c r="Q36" s="122" t="s">
        <v>262</v>
      </c>
      <c r="R36" s="123">
        <v>635633</v>
      </c>
      <c r="S36" s="124">
        <v>319048</v>
      </c>
      <c r="T36" s="125">
        <v>316585</v>
      </c>
    </row>
    <row r="37" spans="1:20" ht="25.5" x14ac:dyDescent="0.2">
      <c r="A37" s="120" t="s">
        <v>338</v>
      </c>
      <c r="C37" s="63" t="s">
        <v>339</v>
      </c>
      <c r="D37" s="126"/>
      <c r="M37" s="83">
        <v>127922</v>
      </c>
      <c r="N37" s="83">
        <v>60850</v>
      </c>
      <c r="O37" s="83">
        <v>67072</v>
      </c>
      <c r="P37" s="66"/>
      <c r="Q37" s="122" t="s">
        <v>267</v>
      </c>
      <c r="R37" s="123">
        <v>657874</v>
      </c>
      <c r="S37" s="124">
        <v>313458</v>
      </c>
      <c r="T37" s="125">
        <v>344416</v>
      </c>
    </row>
    <row r="38" spans="1:20" x14ac:dyDescent="0.2">
      <c r="A38" s="58" t="s">
        <v>340</v>
      </c>
      <c r="C38" s="63" t="s">
        <v>341</v>
      </c>
      <c r="D38" s="127"/>
      <c r="M38" s="83">
        <v>126082</v>
      </c>
      <c r="N38" s="83">
        <v>60165</v>
      </c>
      <c r="O38" s="83">
        <v>65917</v>
      </c>
      <c r="P38" s="66"/>
      <c r="Q38" s="122" t="s">
        <v>272</v>
      </c>
      <c r="R38" s="123">
        <v>614779</v>
      </c>
      <c r="S38" s="124">
        <v>293158</v>
      </c>
      <c r="T38" s="125">
        <v>321621</v>
      </c>
    </row>
    <row r="39" spans="1:20" x14ac:dyDescent="0.2">
      <c r="A39" s="62" t="s">
        <v>342</v>
      </c>
      <c r="C39" s="63" t="s">
        <v>343</v>
      </c>
      <c r="D39" s="127"/>
      <c r="M39" s="83">
        <v>123600</v>
      </c>
      <c r="N39" s="83">
        <v>59117</v>
      </c>
      <c r="O39" s="83">
        <v>64483</v>
      </c>
      <c r="P39" s="66"/>
      <c r="Q39" s="122" t="s">
        <v>277</v>
      </c>
      <c r="R39" s="123">
        <v>536343</v>
      </c>
      <c r="S39" s="124">
        <v>254902</v>
      </c>
      <c r="T39" s="125">
        <v>281441</v>
      </c>
    </row>
    <row r="40" spans="1:20" x14ac:dyDescent="0.2">
      <c r="A40" s="68" t="s">
        <v>344</v>
      </c>
      <c r="C40" s="63" t="s">
        <v>345</v>
      </c>
      <c r="D40" s="127"/>
      <c r="M40" s="83">
        <v>120324</v>
      </c>
      <c r="N40" s="83">
        <v>57551</v>
      </c>
      <c r="O40" s="83">
        <v>62773</v>
      </c>
      <c r="P40" s="66"/>
      <c r="Q40" s="122" t="s">
        <v>281</v>
      </c>
      <c r="R40" s="123">
        <v>516837</v>
      </c>
      <c r="S40" s="124">
        <v>242123</v>
      </c>
      <c r="T40" s="125">
        <v>274714</v>
      </c>
    </row>
    <row r="41" spans="1:20" x14ac:dyDescent="0.2">
      <c r="A41" s="75" t="s">
        <v>346</v>
      </c>
      <c r="M41" s="83">
        <v>116606</v>
      </c>
      <c r="N41" s="83">
        <v>55686</v>
      </c>
      <c r="O41" s="83">
        <v>60920</v>
      </c>
      <c r="P41" s="66"/>
      <c r="Q41" s="122" t="s">
        <v>286</v>
      </c>
      <c r="R41" s="123">
        <v>489703</v>
      </c>
      <c r="S41" s="124">
        <v>225926</v>
      </c>
      <c r="T41" s="125">
        <v>263777</v>
      </c>
    </row>
    <row r="42" spans="1:20" x14ac:dyDescent="0.2">
      <c r="A42" s="75" t="s">
        <v>347</v>
      </c>
      <c r="M42" s="83">
        <v>112852</v>
      </c>
      <c r="N42" s="83">
        <v>53849</v>
      </c>
      <c r="O42" s="83">
        <v>59003</v>
      </c>
      <c r="P42" s="66"/>
      <c r="Q42" s="122" t="s">
        <v>290</v>
      </c>
      <c r="R42" s="123">
        <v>406084</v>
      </c>
      <c r="S42" s="124">
        <v>183930</v>
      </c>
      <c r="T42" s="125">
        <v>222154</v>
      </c>
    </row>
    <row r="43" spans="1:20" x14ac:dyDescent="0.2">
      <c r="A43" s="75" t="s">
        <v>348</v>
      </c>
      <c r="M43" s="83">
        <v>108852</v>
      </c>
      <c r="N43" s="83">
        <v>51919</v>
      </c>
      <c r="O43" s="83">
        <v>56933</v>
      </c>
      <c r="P43" s="66"/>
      <c r="Q43" s="122" t="s">
        <v>294</v>
      </c>
      <c r="R43" s="123">
        <v>309925</v>
      </c>
      <c r="S43" s="124">
        <v>138521</v>
      </c>
      <c r="T43" s="125">
        <v>171404</v>
      </c>
    </row>
    <row r="44" spans="1:20" x14ac:dyDescent="0.2">
      <c r="A44" s="58" t="s">
        <v>349</v>
      </c>
      <c r="M44" s="83">
        <v>105945</v>
      </c>
      <c r="N44" s="83">
        <v>50470</v>
      </c>
      <c r="O44" s="83">
        <v>55475</v>
      </c>
      <c r="P44" s="66"/>
      <c r="Q44" s="122" t="s">
        <v>298</v>
      </c>
      <c r="R44" s="123">
        <v>230197</v>
      </c>
      <c r="S44" s="124">
        <v>101631</v>
      </c>
      <c r="T44" s="125">
        <v>128566</v>
      </c>
    </row>
    <row r="45" spans="1:20" ht="15" x14ac:dyDescent="0.25">
      <c r="A45" s="128" t="s">
        <v>350</v>
      </c>
      <c r="M45" s="83">
        <v>104800</v>
      </c>
      <c r="N45" s="83">
        <v>49806</v>
      </c>
      <c r="O45" s="83">
        <v>54994</v>
      </c>
      <c r="P45" s="66"/>
      <c r="Q45" s="122" t="s">
        <v>302</v>
      </c>
      <c r="R45" s="123">
        <v>158670</v>
      </c>
      <c r="S45" s="124">
        <v>68583</v>
      </c>
      <c r="T45" s="125">
        <v>90087</v>
      </c>
    </row>
    <row r="46" spans="1:20" ht="15" x14ac:dyDescent="0.25">
      <c r="A46" s="128" t="s">
        <v>351</v>
      </c>
      <c r="M46" s="83">
        <v>104794</v>
      </c>
      <c r="N46" s="83">
        <v>49648</v>
      </c>
      <c r="O46" s="83">
        <v>55146</v>
      </c>
      <c r="P46" s="66"/>
      <c r="Q46" s="122" t="s">
        <v>307</v>
      </c>
      <c r="R46" s="123">
        <v>103406</v>
      </c>
      <c r="S46" s="124">
        <v>41392</v>
      </c>
      <c r="T46" s="125">
        <v>62014</v>
      </c>
    </row>
    <row r="47" spans="1:20" ht="15.75" thickBot="1" x14ac:dyDescent="0.3">
      <c r="A47" s="128" t="s">
        <v>352</v>
      </c>
      <c r="M47" s="83">
        <v>104561</v>
      </c>
      <c r="N47" s="83">
        <v>49381</v>
      </c>
      <c r="O47" s="83">
        <v>55180</v>
      </c>
      <c r="P47" s="66"/>
      <c r="Q47" s="129" t="s">
        <v>311</v>
      </c>
      <c r="R47" s="130">
        <v>100416</v>
      </c>
      <c r="S47" s="131">
        <v>37016</v>
      </c>
      <c r="T47" s="132">
        <v>63400</v>
      </c>
    </row>
    <row r="48" spans="1:20" ht="15" x14ac:dyDescent="0.25">
      <c r="A48" s="128" t="s">
        <v>353</v>
      </c>
      <c r="M48" s="83">
        <v>104278</v>
      </c>
      <c r="N48" s="83">
        <v>49084</v>
      </c>
      <c r="O48" s="83">
        <v>55194</v>
      </c>
      <c r="P48" s="66"/>
      <c r="Q48" s="66"/>
      <c r="R48" s="66"/>
      <c r="S48" s="66"/>
      <c r="T48" s="66"/>
    </row>
    <row r="49" spans="1:20" ht="15" x14ac:dyDescent="0.25">
      <c r="A49" s="128" t="s">
        <v>354</v>
      </c>
      <c r="M49" s="83">
        <v>103962</v>
      </c>
      <c r="N49" s="83">
        <v>48778</v>
      </c>
      <c r="O49" s="83">
        <v>55184</v>
      </c>
      <c r="P49" s="66"/>
      <c r="Q49" s="66"/>
      <c r="R49" s="66"/>
      <c r="S49" s="66"/>
      <c r="T49" s="66"/>
    </row>
    <row r="50" spans="1:20" ht="15" x14ac:dyDescent="0.25">
      <c r="A50" s="128" t="s">
        <v>355</v>
      </c>
      <c r="M50" s="83">
        <v>103448</v>
      </c>
      <c r="N50" s="83">
        <v>48396</v>
      </c>
      <c r="O50" s="83">
        <v>55052</v>
      </c>
      <c r="P50" s="66"/>
      <c r="Q50" s="66"/>
      <c r="R50" s="66"/>
      <c r="S50" s="66"/>
      <c r="T50" s="66"/>
    </row>
    <row r="51" spans="1:20" ht="15" x14ac:dyDescent="0.25">
      <c r="A51" s="128" t="s">
        <v>356</v>
      </c>
      <c r="M51" s="83">
        <v>102715</v>
      </c>
      <c r="N51" s="83">
        <v>47923</v>
      </c>
      <c r="O51" s="83">
        <v>54792</v>
      </c>
      <c r="P51" s="66"/>
      <c r="Q51" s="66"/>
      <c r="R51" s="66"/>
      <c r="S51" s="66"/>
      <c r="T51" s="66"/>
    </row>
    <row r="52" spans="1:20" ht="15" x14ac:dyDescent="0.25">
      <c r="A52" s="128" t="s">
        <v>357</v>
      </c>
      <c r="M52" s="83">
        <v>101971</v>
      </c>
      <c r="N52" s="83">
        <v>47444</v>
      </c>
      <c r="O52" s="83">
        <v>54527</v>
      </c>
      <c r="P52" s="66"/>
      <c r="Q52" s="66"/>
      <c r="R52" s="66"/>
      <c r="S52" s="66"/>
      <c r="T52" s="66"/>
    </row>
    <row r="53" spans="1:20" ht="15" x14ac:dyDescent="0.25">
      <c r="A53" s="128" t="s">
        <v>358</v>
      </c>
      <c r="M53" s="83">
        <v>101260</v>
      </c>
      <c r="N53" s="83">
        <v>46986</v>
      </c>
      <c r="O53" s="83">
        <v>54274</v>
      </c>
      <c r="P53" s="66"/>
      <c r="Q53" s="66"/>
      <c r="R53" s="66"/>
      <c r="S53" s="66"/>
      <c r="T53" s="66"/>
    </row>
    <row r="54" spans="1:20" ht="15" x14ac:dyDescent="0.25">
      <c r="A54" s="128" t="s">
        <v>359</v>
      </c>
      <c r="M54" s="83">
        <v>99728</v>
      </c>
      <c r="N54" s="83">
        <v>46141</v>
      </c>
      <c r="O54" s="83">
        <v>53587</v>
      </c>
      <c r="P54" s="66"/>
      <c r="Q54" s="66"/>
      <c r="R54" s="66"/>
      <c r="S54" s="66"/>
      <c r="T54" s="66"/>
    </row>
    <row r="55" spans="1:20" x14ac:dyDescent="0.2">
      <c r="A55" s="58" t="s">
        <v>360</v>
      </c>
      <c r="M55" s="83">
        <v>97001</v>
      </c>
      <c r="N55" s="83">
        <v>44730</v>
      </c>
      <c r="O55" s="83">
        <v>52271</v>
      </c>
      <c r="P55" s="66"/>
      <c r="Q55" s="66"/>
      <c r="R55" s="66"/>
      <c r="S55" s="66"/>
      <c r="T55" s="66"/>
    </row>
    <row r="56" spans="1:20" ht="75" x14ac:dyDescent="0.25">
      <c r="A56" s="133" t="s">
        <v>193</v>
      </c>
      <c r="M56" s="83">
        <v>93445</v>
      </c>
      <c r="N56" s="83">
        <v>42931</v>
      </c>
      <c r="O56" s="83">
        <v>50514</v>
      </c>
      <c r="P56" s="66"/>
      <c r="Q56" s="66"/>
      <c r="R56" s="66"/>
      <c r="S56" s="66"/>
      <c r="T56" s="66"/>
    </row>
    <row r="57" spans="1:20" ht="45" x14ac:dyDescent="0.25">
      <c r="A57" s="134" t="s">
        <v>361</v>
      </c>
      <c r="M57" s="83">
        <v>89853</v>
      </c>
      <c r="N57" s="83">
        <v>41126</v>
      </c>
      <c r="O57" s="83">
        <v>48727</v>
      </c>
      <c r="P57" s="66"/>
      <c r="Q57" s="66"/>
      <c r="R57" s="66"/>
      <c r="S57" s="66"/>
      <c r="T57" s="66"/>
    </row>
    <row r="58" spans="1:20" ht="30" x14ac:dyDescent="0.25">
      <c r="A58" s="134" t="s">
        <v>362</v>
      </c>
      <c r="M58" s="83">
        <v>86123</v>
      </c>
      <c r="N58" s="83">
        <v>39261</v>
      </c>
      <c r="O58" s="83">
        <v>46862</v>
      </c>
      <c r="P58" s="66"/>
      <c r="Q58" s="66"/>
      <c r="R58" s="66"/>
      <c r="S58" s="66"/>
      <c r="T58" s="66"/>
    </row>
    <row r="59" spans="1:20" ht="60" x14ac:dyDescent="0.25">
      <c r="A59" s="134" t="s">
        <v>363</v>
      </c>
      <c r="M59" s="83">
        <v>82296</v>
      </c>
      <c r="N59" s="83">
        <v>37385</v>
      </c>
      <c r="O59" s="83">
        <v>44911</v>
      </c>
      <c r="P59" s="66"/>
      <c r="Q59" s="66"/>
      <c r="R59" s="66"/>
      <c r="S59" s="66"/>
      <c r="T59" s="66"/>
    </row>
    <row r="60" spans="1:20" ht="30" x14ac:dyDescent="0.25">
      <c r="A60" s="134" t="s">
        <v>364</v>
      </c>
      <c r="M60" s="83">
        <v>78491</v>
      </c>
      <c r="N60" s="83">
        <v>35569</v>
      </c>
      <c r="O60" s="83">
        <v>42922</v>
      </c>
      <c r="P60" s="66"/>
      <c r="Q60" s="66"/>
      <c r="R60" s="66"/>
      <c r="S60" s="66"/>
      <c r="T60" s="66"/>
    </row>
    <row r="61" spans="1:20" ht="30" x14ac:dyDescent="0.25">
      <c r="A61" s="134" t="s">
        <v>365</v>
      </c>
      <c r="M61" s="83">
        <v>74708</v>
      </c>
      <c r="N61" s="83">
        <v>33799</v>
      </c>
      <c r="O61" s="83">
        <v>40909</v>
      </c>
      <c r="P61" s="66"/>
      <c r="Q61" s="66"/>
      <c r="R61" s="66"/>
      <c r="S61" s="66"/>
      <c r="T61" s="66"/>
    </row>
    <row r="62" spans="1:20" ht="45" x14ac:dyDescent="0.25">
      <c r="A62" s="134" t="s">
        <v>366</v>
      </c>
      <c r="M62" s="83">
        <v>70811</v>
      </c>
      <c r="N62" s="83">
        <v>31979</v>
      </c>
      <c r="O62" s="83">
        <v>38832</v>
      </c>
      <c r="P62" s="66"/>
      <c r="Q62" s="66"/>
      <c r="R62" s="66"/>
      <c r="S62" s="66"/>
      <c r="T62" s="66"/>
    </row>
    <row r="63" spans="1:20" x14ac:dyDescent="0.2">
      <c r="M63" s="83">
        <v>66807</v>
      </c>
      <c r="N63" s="83">
        <v>30117</v>
      </c>
      <c r="O63" s="83">
        <v>36690</v>
      </c>
      <c r="P63" s="66"/>
      <c r="Q63" s="66"/>
      <c r="R63" s="66"/>
      <c r="S63" s="66"/>
      <c r="T63" s="66"/>
    </row>
    <row r="64" spans="1:20" x14ac:dyDescent="0.2">
      <c r="M64" s="83">
        <v>63071</v>
      </c>
      <c r="N64" s="83">
        <v>28387</v>
      </c>
      <c r="O64" s="83">
        <v>34684</v>
      </c>
      <c r="P64" s="66"/>
      <c r="Q64" s="66"/>
      <c r="R64" s="66"/>
      <c r="S64" s="66"/>
      <c r="T64" s="66"/>
    </row>
    <row r="65" spans="13:20" x14ac:dyDescent="0.2">
      <c r="M65" s="83">
        <v>59761</v>
      </c>
      <c r="N65" s="83">
        <v>26856</v>
      </c>
      <c r="O65" s="83">
        <v>32905</v>
      </c>
      <c r="P65" s="66"/>
      <c r="Q65" s="66"/>
      <c r="R65" s="66"/>
      <c r="S65" s="66"/>
      <c r="T65" s="66"/>
    </row>
    <row r="66" spans="13:20" x14ac:dyDescent="0.2">
      <c r="M66" s="83">
        <v>56749</v>
      </c>
      <c r="N66" s="83">
        <v>25466</v>
      </c>
      <c r="O66" s="83">
        <v>31283</v>
      </c>
      <c r="P66" s="66"/>
      <c r="Q66" s="66"/>
      <c r="R66" s="66"/>
      <c r="S66" s="66"/>
      <c r="T66" s="66"/>
    </row>
    <row r="67" spans="13:20" x14ac:dyDescent="0.2">
      <c r="M67" s="83">
        <v>53748</v>
      </c>
      <c r="N67" s="83">
        <v>24086</v>
      </c>
      <c r="O67" s="83">
        <v>29662</v>
      </c>
      <c r="P67" s="66"/>
      <c r="Q67" s="66"/>
      <c r="R67" s="66"/>
      <c r="S67" s="66"/>
      <c r="T67" s="66"/>
    </row>
    <row r="68" spans="13:20" x14ac:dyDescent="0.2">
      <c r="M68" s="83">
        <v>50833</v>
      </c>
      <c r="N68" s="83">
        <v>22745</v>
      </c>
      <c r="O68" s="83">
        <v>28088</v>
      </c>
      <c r="P68" s="66"/>
      <c r="Q68" s="66"/>
      <c r="R68" s="66"/>
      <c r="S68" s="66"/>
      <c r="T68" s="66"/>
    </row>
    <row r="69" spans="13:20" x14ac:dyDescent="0.2">
      <c r="M69" s="83">
        <v>47916</v>
      </c>
      <c r="N69" s="83">
        <v>21407</v>
      </c>
      <c r="O69" s="83">
        <v>26509</v>
      </c>
      <c r="P69" s="66"/>
      <c r="Q69" s="66"/>
      <c r="R69" s="66"/>
      <c r="S69" s="66"/>
      <c r="T69" s="66"/>
    </row>
    <row r="70" spans="13:20" x14ac:dyDescent="0.2">
      <c r="M70" s="83">
        <v>44929</v>
      </c>
      <c r="N70" s="83">
        <v>20042</v>
      </c>
      <c r="O70" s="83">
        <v>24887</v>
      </c>
      <c r="P70" s="66"/>
      <c r="Q70" s="66"/>
      <c r="R70" s="66"/>
      <c r="S70" s="66"/>
      <c r="T70" s="66"/>
    </row>
    <row r="71" spans="13:20" x14ac:dyDescent="0.2">
      <c r="M71" s="83">
        <v>41939</v>
      </c>
      <c r="N71" s="83">
        <v>18676</v>
      </c>
      <c r="O71" s="83">
        <v>23263</v>
      </c>
      <c r="P71" s="66"/>
      <c r="Q71" s="66"/>
      <c r="R71" s="66"/>
      <c r="S71" s="66"/>
      <c r="T71" s="66"/>
    </row>
    <row r="72" spans="13:20" x14ac:dyDescent="0.2">
      <c r="M72" s="83">
        <v>39086</v>
      </c>
      <c r="N72" s="83">
        <v>17369</v>
      </c>
      <c r="O72" s="83">
        <v>21717</v>
      </c>
      <c r="P72" s="66"/>
      <c r="Q72" s="66"/>
      <c r="R72" s="66"/>
      <c r="S72" s="66"/>
      <c r="T72" s="66"/>
    </row>
    <row r="73" spans="13:20" x14ac:dyDescent="0.2">
      <c r="M73" s="83">
        <v>36348</v>
      </c>
      <c r="N73" s="83">
        <v>16117</v>
      </c>
      <c r="O73" s="83">
        <v>20231</v>
      </c>
      <c r="P73" s="66"/>
      <c r="Q73" s="66"/>
      <c r="R73" s="66"/>
      <c r="S73" s="66"/>
      <c r="T73" s="66"/>
    </row>
    <row r="74" spans="13:20" x14ac:dyDescent="0.2">
      <c r="M74" s="83">
        <v>33755</v>
      </c>
      <c r="N74" s="83">
        <v>14898</v>
      </c>
      <c r="O74" s="83">
        <v>18857</v>
      </c>
      <c r="P74" s="66"/>
      <c r="Q74" s="66"/>
      <c r="R74" s="66"/>
      <c r="S74" s="66"/>
      <c r="T74" s="66"/>
    </row>
    <row r="75" spans="13:20" x14ac:dyDescent="0.2">
      <c r="M75" s="83">
        <v>31333</v>
      </c>
      <c r="N75" s="83">
        <v>13708</v>
      </c>
      <c r="O75" s="83">
        <v>17625</v>
      </c>
      <c r="P75" s="66"/>
      <c r="Q75" s="66"/>
      <c r="R75" s="66"/>
      <c r="S75" s="66"/>
      <c r="T75" s="66"/>
    </row>
    <row r="76" spans="13:20" x14ac:dyDescent="0.2">
      <c r="M76" s="83">
        <v>28832</v>
      </c>
      <c r="N76" s="83">
        <v>12440</v>
      </c>
      <c r="O76" s="83">
        <v>16392</v>
      </c>
      <c r="P76" s="66"/>
      <c r="Q76" s="66"/>
      <c r="R76" s="66"/>
      <c r="S76" s="66"/>
      <c r="T76" s="66"/>
    </row>
    <row r="77" spans="13:20" x14ac:dyDescent="0.2">
      <c r="M77" s="83">
        <v>26662</v>
      </c>
      <c r="N77" s="83">
        <v>11342</v>
      </c>
      <c r="O77" s="83">
        <v>15320</v>
      </c>
      <c r="P77" s="66"/>
      <c r="Q77" s="66"/>
      <c r="R77" s="66"/>
      <c r="S77" s="66"/>
      <c r="T77" s="66"/>
    </row>
    <row r="78" spans="13:20" x14ac:dyDescent="0.2">
      <c r="M78" s="83">
        <v>24625</v>
      </c>
      <c r="N78" s="83">
        <v>10306</v>
      </c>
      <c r="O78" s="83">
        <v>14319</v>
      </c>
      <c r="P78" s="66"/>
      <c r="Q78" s="66"/>
      <c r="R78" s="66"/>
      <c r="S78" s="66"/>
      <c r="T78" s="66"/>
    </row>
    <row r="79" spans="13:20" x14ac:dyDescent="0.2">
      <c r="M79" s="83">
        <v>22734</v>
      </c>
      <c r="N79" s="83">
        <v>9334</v>
      </c>
      <c r="O79" s="83">
        <v>13400</v>
      </c>
      <c r="P79" s="66"/>
      <c r="Q79" s="66"/>
      <c r="R79" s="66"/>
      <c r="S79" s="66"/>
      <c r="T79" s="66"/>
    </row>
    <row r="80" spans="13:20" x14ac:dyDescent="0.2">
      <c r="M80" s="83">
        <v>20994</v>
      </c>
      <c r="N80" s="83">
        <v>8432</v>
      </c>
      <c r="O80" s="83">
        <v>12562</v>
      </c>
      <c r="P80" s="66"/>
      <c r="Q80" s="66"/>
      <c r="R80" s="66"/>
      <c r="S80" s="66"/>
      <c r="T80" s="66"/>
    </row>
    <row r="81" spans="13:20" x14ac:dyDescent="0.2">
      <c r="M81" s="83">
        <v>19408</v>
      </c>
      <c r="N81" s="83">
        <v>7603</v>
      </c>
      <c r="O81" s="83">
        <v>11805</v>
      </c>
      <c r="P81" s="66"/>
      <c r="Q81" s="66"/>
      <c r="R81" s="66"/>
      <c r="S81" s="66"/>
      <c r="T81" s="66"/>
    </row>
    <row r="82" spans="13:20" x14ac:dyDescent="0.2">
      <c r="M82" s="83">
        <v>17988</v>
      </c>
      <c r="N82" s="83">
        <v>7002</v>
      </c>
      <c r="O82" s="83">
        <v>10986</v>
      </c>
      <c r="P82" s="66"/>
      <c r="Q82" s="66"/>
      <c r="R82" s="66"/>
      <c r="S82" s="66"/>
      <c r="T82" s="66"/>
    </row>
    <row r="83" spans="13:20" x14ac:dyDescent="0.2">
      <c r="M83" s="83">
        <v>16675</v>
      </c>
      <c r="N83" s="83">
        <v>6510</v>
      </c>
      <c r="O83" s="83">
        <v>10165</v>
      </c>
      <c r="P83" s="66"/>
      <c r="Q83" s="66"/>
      <c r="R83" s="66"/>
      <c r="S83" s="66"/>
      <c r="T83" s="66"/>
    </row>
    <row r="84" spans="13:20" x14ac:dyDescent="0.2">
      <c r="M84" s="83">
        <v>15472</v>
      </c>
      <c r="N84" s="83">
        <v>6134</v>
      </c>
      <c r="O84" s="83">
        <v>9338</v>
      </c>
      <c r="P84" s="66"/>
      <c r="Q84" s="66"/>
      <c r="R84" s="66"/>
      <c r="S84" s="66"/>
      <c r="T84" s="66"/>
    </row>
    <row r="85" spans="13:20" x14ac:dyDescent="0.2">
      <c r="M85" s="73">
        <v>89747</v>
      </c>
      <c r="N85" s="73">
        <v>33084</v>
      </c>
      <c r="O85" s="73">
        <v>56663</v>
      </c>
      <c r="P85" s="66"/>
      <c r="Q85" s="66"/>
      <c r="R85" s="66"/>
      <c r="S85" s="66"/>
      <c r="T85" s="66"/>
    </row>
  </sheetData>
  <mergeCells count="8">
    <mergeCell ref="Q26:T26"/>
    <mergeCell ref="Q27:Q28"/>
    <mergeCell ref="H1:K1"/>
    <mergeCell ref="L1:O1"/>
    <mergeCell ref="Q1:T1"/>
    <mergeCell ref="H2:K2"/>
    <mergeCell ref="H3:H4"/>
    <mergeCell ref="Q25:T25"/>
  </mergeCells>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Metas_Magnitud</vt:lpstr>
      <vt:lpstr>Anualización</vt:lpstr>
      <vt:lpstr>1_Recaudo Alcanzado</vt:lpstr>
      <vt:lpstr>ACT_1</vt:lpstr>
      <vt:lpstr>2_MIPG</vt:lpstr>
      <vt:lpstr>ACT_2</vt:lpstr>
      <vt:lpstr>3_PAAC</vt:lpstr>
      <vt:lpstr>ACT_3</vt:lpstr>
      <vt:lpstr>Variables</vt:lpstr>
      <vt:lpstr>'1_Recaudo Alcanzado'!Área_de_impresión</vt:lpstr>
      <vt:lpstr>'2_MIPG'!Área_de_impresión</vt:lpstr>
      <vt:lpstr>'3_PAAC'!Área_de_impresión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2020-01-23T13:06:49Z</dcterms:modified>
</cp:coreProperties>
</file>