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drawings/drawing22.xml" ContentType="application/vnd.openxmlformats-officedocument.drawing+xml"/>
  <Override PartName="/xl/comments21.xml" ContentType="application/vnd.openxmlformats-officedocument.spreadsheetml.comments+xml"/>
  <Override PartName="/xl/drawings/drawing23.xml" ContentType="application/vnd.openxmlformats-officedocument.drawing+xml"/>
  <Override PartName="/xl/comments22.xml" ContentType="application/vnd.openxmlformats-officedocument.spreadsheetml.comments+xml"/>
  <Override PartName="/xl/drawings/drawing24.xml" ContentType="application/vnd.openxmlformats-officedocument.drawing+xml"/>
  <Override PartName="/xl/comments23.xml" ContentType="application/vnd.openxmlformats-officedocument.spreadsheetml.comments+xml"/>
  <Override PartName="/xl/drawings/drawing25.xml" ContentType="application/vnd.openxmlformats-officedocument.drawing+xml"/>
  <Override PartName="/xl/comments24.xml" ContentType="application/vnd.openxmlformats-officedocument.spreadsheetml.comments+xml"/>
  <Override PartName="/xl/drawings/drawing26.xml" ContentType="application/vnd.openxmlformats-officedocument.drawing+xml"/>
  <Override PartName="/xl/comments25.xml" ContentType="application/vnd.openxmlformats-officedocument.spreadsheetml.comments+xml"/>
  <Override PartName="/xl/drawings/drawing27.xml" ContentType="application/vnd.openxmlformats-officedocument.drawing+xml"/>
  <Override PartName="/xl/comments26.xml" ContentType="application/vnd.openxmlformats-officedocument.spreadsheetml.comments+xml"/>
  <Override PartName="/xl/drawings/drawing28.xml" ContentType="application/vnd.openxmlformats-officedocument.drawing+xml"/>
  <Override PartName="/xl/comments27.xml" ContentType="application/vnd.openxmlformats-officedocument.spreadsheetml.comments+xml"/>
  <Override PartName="/xl/drawings/drawing29.xml" ContentType="application/vnd.openxmlformats-officedocument.drawing+xml"/>
  <Override PartName="/xl/comments28.xml" ContentType="application/vnd.openxmlformats-officedocument.spreadsheetml.comments+xml"/>
  <Override PartName="/xl/drawings/drawing30.xml" ContentType="application/vnd.openxmlformats-officedocument.drawing+xml"/>
  <Override PartName="/xl/comments29.xml" ContentType="application/vnd.openxmlformats-officedocument.spreadsheetml.comments+xml"/>
  <Override PartName="/xl/drawings/drawing31.xml" ContentType="application/vnd.openxmlformats-officedocument.drawing+xml"/>
  <Override PartName="/xl/comments30.xml" ContentType="application/vnd.openxmlformats-officedocument.spreadsheetml.comments+xml"/>
  <Override PartName="/xl/drawings/drawing32.xml" ContentType="application/vnd.openxmlformats-officedocument.drawing+xml"/>
  <Override PartName="/xl/comments31.xml" ContentType="application/vnd.openxmlformats-officedocument.spreadsheetml.comments+xml"/>
  <Override PartName="/xl/drawings/drawing33.xml" ContentType="application/vnd.openxmlformats-officedocument.drawing+xml"/>
  <Override PartName="/xl/comments32.xml" ContentType="application/vnd.openxmlformats-officedocument.spreadsheetml.comments+xml"/>
  <Override PartName="/xl/drawings/drawing34.xml" ContentType="application/vnd.openxmlformats-officedocument.drawing+xml"/>
  <Override PartName="/xl/comments33.xml" ContentType="application/vnd.openxmlformats-officedocument.spreadsheetml.comments+xml"/>
  <Override PartName="/xl/drawings/drawing35.xml" ContentType="application/vnd.openxmlformats-officedocument.drawing+xml"/>
  <Override PartName="/xl/comments34.xml" ContentType="application/vnd.openxmlformats-officedocument.spreadsheetml.comments+xml"/>
  <Override PartName="/xl/drawings/drawing36.xml" ContentType="application/vnd.openxmlformats-officedocument.drawing+xml"/>
  <Override PartName="/xl/comments35.xml" ContentType="application/vnd.openxmlformats-officedocument.spreadsheetml.comments+xml"/>
  <Override PartName="/xl/drawings/drawing37.xml" ContentType="application/vnd.openxmlformats-officedocument.drawing+xml"/>
  <Override PartName="/xl/comments36.xml" ContentType="application/vnd.openxmlformats-officedocument.spreadsheetml.comments+xml"/>
  <Override PartName="/xl/drawings/drawing38.xml" ContentType="application/vnd.openxmlformats-officedocument.drawing+xml"/>
  <Override PartName="/xl/comments37.xml" ContentType="application/vnd.openxmlformats-officedocument.spreadsheetml.comments+xml"/>
  <Override PartName="/xl/drawings/drawing39.xml" ContentType="application/vnd.openxmlformats-officedocument.drawing+xml"/>
  <Override PartName="/xl/comments38.xml" ContentType="application/vnd.openxmlformats-officedocument.spreadsheetml.comments+xml"/>
  <Override PartName="/xl/drawings/drawing40.xml" ContentType="application/vnd.openxmlformats-officedocument.drawing+xml"/>
  <Override PartName="/xl/comments39.xml" ContentType="application/vnd.openxmlformats-officedocument.spreadsheetml.comments+xml"/>
  <Override PartName="/xl/drawings/drawing41.xml" ContentType="application/vnd.openxmlformats-officedocument.drawing+xml"/>
  <Override PartName="/xl/comments40.xml" ContentType="application/vnd.openxmlformats-officedocument.spreadsheetml.comments+xml"/>
  <Override PartName="/xl/drawings/drawing42.xml" ContentType="application/vnd.openxmlformats-officedocument.drawing+xml"/>
  <Override PartName="/xl/comments41.xml" ContentType="application/vnd.openxmlformats-officedocument.spreadsheetml.comments+xml"/>
  <Override PartName="/xl/drawings/drawing43.xml" ContentType="application/vnd.openxmlformats-officedocument.drawing+xml"/>
  <Override PartName="/xl/comments42.xml" ContentType="application/vnd.openxmlformats-officedocument.spreadsheetml.comments+xml"/>
  <Override PartName="/xl/drawings/drawing44.xml" ContentType="application/vnd.openxmlformats-officedocument.drawing+xml"/>
  <Override PartName="/xl/comments43.xml" ContentType="application/vnd.openxmlformats-officedocument.spreadsheetml.comments+xml"/>
  <Override PartName="/xl/drawings/drawing45.xml" ContentType="application/vnd.openxmlformats-officedocument.drawing+xml"/>
  <Override PartName="/xl/comments44.xml" ContentType="application/vnd.openxmlformats-officedocument.spreadsheetml.comments+xml"/>
  <Override PartName="/xl/drawings/drawing46.xml" ContentType="application/vnd.openxmlformats-officedocument.drawing+xml"/>
  <Override PartName="/xl/comments45.xml" ContentType="application/vnd.openxmlformats-officedocument.spreadsheetml.comments+xml"/>
  <Override PartName="/xl/drawings/drawing47.xml" ContentType="application/vnd.openxmlformats-officedocument.drawing+xml"/>
  <Override PartName="/xl/comments46.xml" ContentType="application/vnd.openxmlformats-officedocument.spreadsheetml.comments+xml"/>
  <Override PartName="/xl/drawings/drawing48.xml" ContentType="application/vnd.openxmlformats-officedocument.drawing+xml"/>
  <Override PartName="/xl/comments47.xml" ContentType="application/vnd.openxmlformats-officedocument.spreadsheetml.comments+xml"/>
  <Override PartName="/xl/drawings/drawing49.xml" ContentType="application/vnd.openxmlformats-officedocument.drawing+xml"/>
  <Override PartName="/xl/comments48.xml" ContentType="application/vnd.openxmlformats-officedocument.spreadsheetml.comments+xml"/>
  <Override PartName="/xl/drawings/drawing50.xml" ContentType="application/vnd.openxmlformats-officedocument.drawing+xml"/>
  <Override PartName="/xl/comments49.xml" ContentType="application/vnd.openxmlformats-officedocument.spreadsheetml.comments+xml"/>
  <Override PartName="/xl/drawings/drawing51.xml" ContentType="application/vnd.openxmlformats-officedocument.drawing+xml"/>
  <Override PartName="/xl/comments50.xml" ContentType="application/vnd.openxmlformats-officedocument.spreadsheetml.comments+xml"/>
  <Override PartName="/xl/drawings/drawing52.xml" ContentType="application/vnd.openxmlformats-officedocument.drawing+xml"/>
  <Override PartName="/xl/comments51.xml" ContentType="application/vnd.openxmlformats-officedocument.spreadsheetml.comments+xml"/>
  <Override PartName="/xl/drawings/drawing53.xml" ContentType="application/vnd.openxmlformats-officedocument.drawing+xml"/>
  <Override PartName="/xl/comments52.xml" ContentType="application/vnd.openxmlformats-officedocument.spreadsheetml.comments+xml"/>
  <Override PartName="/xl/drawings/drawing54.xml" ContentType="application/vnd.openxmlformats-officedocument.drawing+xml"/>
  <Override PartName="/xl/comments53.xml" ContentType="application/vnd.openxmlformats-officedocument.spreadsheetml.comments+xml"/>
  <Override PartName="/xl/drawings/drawing55.xml" ContentType="application/vnd.openxmlformats-officedocument.drawing+xml"/>
  <Override PartName="/xl/comments54.xml" ContentType="application/vnd.openxmlformats-officedocument.spreadsheetml.comments+xml"/>
  <Override PartName="/xl/drawings/drawing56.xml" ContentType="application/vnd.openxmlformats-officedocument.drawing+xml"/>
  <Override PartName="/xl/comments55.xml" ContentType="application/vnd.openxmlformats-officedocument.spreadsheetml.comments+xml"/>
  <Override PartName="/xl/drawings/drawing57.xml" ContentType="application/vnd.openxmlformats-officedocument.drawing+xml"/>
  <Override PartName="/xl/comments56.xml" ContentType="application/vnd.openxmlformats-officedocument.spreadsheetml.comments+xml"/>
  <Override PartName="/xl/drawings/drawing58.xml" ContentType="application/vnd.openxmlformats-officedocument.drawing+xml"/>
  <Override PartName="/xl/comments57.xml" ContentType="application/vnd.openxmlformats-officedocument.spreadsheetml.comments+xml"/>
  <Override PartName="/xl/drawings/drawing59.xml" ContentType="application/vnd.openxmlformats-officedocument.drawing+xml"/>
  <Override PartName="/xl/comments58.xml" ContentType="application/vnd.openxmlformats-officedocument.spreadsheetml.comments+xml"/>
  <Override PartName="/xl/drawings/drawing60.xml" ContentType="application/vnd.openxmlformats-officedocument.drawing+xml"/>
  <Override PartName="/xl/comments59.xml" ContentType="application/vnd.openxmlformats-officedocument.spreadsheetml.comments+xml"/>
  <Override PartName="/xl/drawings/drawing61.xml" ContentType="application/vnd.openxmlformats-officedocument.drawing+xml"/>
  <Override PartName="/xl/comments60.xml" ContentType="application/vnd.openxmlformats-officedocument.spreadsheetml.comments+xml"/>
  <Override PartName="/xl/drawings/drawing62.xml" ContentType="application/vnd.openxmlformats-officedocument.drawing+xml"/>
  <Override PartName="/xl/comments61.xml" ContentType="application/vnd.openxmlformats-officedocument.spreadsheetml.comments+xml"/>
  <Override PartName="/xl/drawings/drawing63.xml" ContentType="application/vnd.openxmlformats-officedocument.drawing+xml"/>
  <Override PartName="/xl/comments62.xml" ContentType="application/vnd.openxmlformats-officedocument.spreadsheetml.comments+xml"/>
  <Override PartName="/xl/drawings/drawing64.xml" ContentType="application/vnd.openxmlformats-officedocument.drawing+xml"/>
  <Override PartName="/xl/comments63.xml" ContentType="application/vnd.openxmlformats-officedocument.spreadsheetml.comments+xml"/>
  <Override PartName="/xl/drawings/drawing65.xml" ContentType="application/vnd.openxmlformats-officedocument.drawing+xml"/>
  <Override PartName="/xl/comments64.xml" ContentType="application/vnd.openxmlformats-officedocument.spreadsheetml.comments+xml"/>
  <Override PartName="/xl/drawings/drawing66.xml" ContentType="application/vnd.openxmlformats-officedocument.drawing+xml"/>
  <Override PartName="/xl/comments65.xml" ContentType="application/vnd.openxmlformats-officedocument.spreadsheetml.comments+xml"/>
  <Override PartName="/xl/drawings/drawing67.xml" ContentType="application/vnd.openxmlformats-officedocument.drawing+xml"/>
  <Override PartName="/xl/comments66.xml" ContentType="application/vnd.openxmlformats-officedocument.spreadsheetml.comments+xml"/>
  <Override PartName="/xl/drawings/drawing68.xml" ContentType="application/vnd.openxmlformats-officedocument.drawing+xml"/>
  <Override PartName="/xl/comments67.xml" ContentType="application/vnd.openxmlformats-officedocument.spreadsheetml.comments+xml"/>
  <Override PartName="/xl/drawings/drawing69.xml" ContentType="application/vnd.openxmlformats-officedocument.drawing+xml"/>
  <Override PartName="/xl/comments68.xml" ContentType="application/vnd.openxmlformats-officedocument.spreadsheetml.comments+xml"/>
  <Override PartName="/xl/drawings/drawing70.xml" ContentType="application/vnd.openxmlformats-officedocument.drawing+xml"/>
  <Override PartName="/xl/comments69.xml" ContentType="application/vnd.openxmlformats-officedocument.spreadsheetml.comments+xml"/>
  <Override PartName="/xl/drawings/drawing71.xml" ContentType="application/vnd.openxmlformats-officedocument.drawing+xml"/>
  <Override PartName="/xl/comments70.xml" ContentType="application/vnd.openxmlformats-officedocument.spreadsheetml.comments+xml"/>
  <Override PartName="/xl/drawings/drawing72.xml" ContentType="application/vnd.openxmlformats-officedocument.drawing+xml"/>
  <Override PartName="/xl/comments71.xml" ContentType="application/vnd.openxmlformats-officedocument.spreadsheetml.comments+xml"/>
  <Override PartName="/xl/drawings/drawing73.xml" ContentType="application/vnd.openxmlformats-officedocument.drawing+xml"/>
  <Override PartName="/xl/comments72.xml" ContentType="application/vnd.openxmlformats-officedocument.spreadsheetml.comments+xml"/>
  <Override PartName="/xl/drawings/drawing74.xml" ContentType="application/vnd.openxmlformats-officedocument.drawing+xml"/>
  <Override PartName="/xl/comments73.xml" ContentType="application/vnd.openxmlformats-officedocument.spreadsheetml.comments+xml"/>
  <Override PartName="/xl/drawings/drawing75.xml" ContentType="application/vnd.openxmlformats-officedocument.drawing+xml"/>
  <Override PartName="/xl/comments74.xml" ContentType="application/vnd.openxmlformats-officedocument.spreadsheetml.comments+xml"/>
  <Override PartName="/xl/drawings/drawing76.xml" ContentType="application/vnd.openxmlformats-officedocument.drawing+xml"/>
  <Override PartName="/xl/comments75.xml" ContentType="application/vnd.openxmlformats-officedocument.spreadsheetml.comments+xml"/>
  <Override PartName="/xl/drawings/drawing77.xml" ContentType="application/vnd.openxmlformats-officedocument.drawing+xml"/>
  <Override PartName="/xl/comments76.xml" ContentType="application/vnd.openxmlformats-officedocument.spreadsheetml.comments+xml"/>
  <Override PartName="/xl/drawings/drawing78.xml" ContentType="application/vnd.openxmlformats-officedocument.drawing+xml"/>
  <Override PartName="/xl/comments77.xml" ContentType="application/vnd.openxmlformats-officedocument.spreadsheetml.comments+xml"/>
  <Override PartName="/xl/drawings/drawing79.xml" ContentType="application/vnd.openxmlformats-officedocument.drawing+xml"/>
  <Override PartName="/xl/comments78.xml" ContentType="application/vnd.openxmlformats-officedocument.spreadsheetml.comments+xml"/>
  <Override PartName="/xl/drawings/drawing80.xml" ContentType="application/vnd.openxmlformats-officedocument.drawing+xml"/>
  <Override PartName="/xl/comments79.xml" ContentType="application/vnd.openxmlformats-officedocument.spreadsheetml.comments+xml"/>
  <Override PartName="/xl/drawings/drawing81.xml" ContentType="application/vnd.openxmlformats-officedocument.drawing+xml"/>
  <Override PartName="/xl/comments80.xml" ContentType="application/vnd.openxmlformats-officedocument.spreadsheetml.comments+xml"/>
  <Override PartName="/xl/drawings/drawing82.xml" ContentType="application/vnd.openxmlformats-officedocument.drawing+xml"/>
  <Override PartName="/xl/comments81.xml" ContentType="application/vnd.openxmlformats-officedocument.spreadsheetml.comments+xml"/>
  <Override PartName="/xl/drawings/drawing83.xml" ContentType="application/vnd.openxmlformats-officedocument.drawing+xml"/>
  <Override PartName="/xl/comments82.xml" ContentType="application/vnd.openxmlformats-officedocument.spreadsheetml.comments+xml"/>
  <Override PartName="/xl/drawings/drawing84.xml" ContentType="application/vnd.openxmlformats-officedocument.drawing+xml"/>
  <Override PartName="/xl/comments83.xml" ContentType="application/vnd.openxmlformats-officedocument.spreadsheetml.comments+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showHorizontalScroll="0" showVerticalScroll="0" showSheetTabs="0" xWindow="-120" yWindow="-120" windowWidth="20730" windowHeight="11760" firstSheet="62" activeTab="32"/>
  </bookViews>
  <sheets>
    <sheet name="INICIO" sheetId="2" r:id="rId1"/>
    <sheet name="0006-01 TUNJUELITO" sheetId="7" r:id="rId2"/>
    <sheet name="0001-01 USAQUEN" sheetId="1" r:id="rId3"/>
    <sheet name="0002-01 CHAPINERO" sheetId="3" r:id="rId4"/>
    <sheet name="0003-01 SANTAFE" sheetId="4" r:id="rId5"/>
    <sheet name="0004-01 SAN CRISTOBAL" sheetId="5" r:id="rId6"/>
    <sheet name="0005-01 USME" sheetId="6" r:id="rId7"/>
    <sheet name="0007-01 BOSA" sheetId="8" r:id="rId8"/>
    <sheet name="0008-01 KENNEDY" sheetId="9" r:id="rId9"/>
    <sheet name="0009-01 FONTIBON" sheetId="10" r:id="rId10"/>
    <sheet name="0010-01 ENGATIVA" sheetId="11" r:id="rId11"/>
    <sheet name="0011-01 SUBA" sheetId="12" r:id="rId12"/>
    <sheet name="0012-01 BARRIOS UNI" sheetId="13" r:id="rId13"/>
    <sheet name="0013-01 TEUSAQUILLO" sheetId="14" r:id="rId14"/>
    <sheet name="0014-01 MARTIRES" sheetId="15" r:id="rId15"/>
    <sheet name="0015-01 A. NARIÑO" sheetId="16" r:id="rId16"/>
    <sheet name="0016-01 P. ARANDA" sheetId="17" r:id="rId17"/>
    <sheet name="0017-01 CANDELARIA" sheetId="18" r:id="rId18"/>
    <sheet name="0018-01 R. URIBE" sheetId="19" r:id="rId19"/>
    <sheet name="0019-01 C. BOLIVAR" sheetId="20" r:id="rId20"/>
    <sheet name="0020-01 SUMAPAZ" sheetId="21" r:id="rId21"/>
    <sheet name="0100-01 CONCEJO" sheetId="22" r:id="rId22"/>
    <sheet name="0102-01 PERSONERIA" sheetId="23" r:id="rId23"/>
    <sheet name="0104-01 SECRETARÍA GENERAL" sheetId="24" r:id="rId24"/>
    <sheet name="0105-01 VEEDURIA" sheetId="25" r:id="rId25"/>
    <sheet name="0110-01 SDG" sheetId="26" r:id="rId26"/>
    <sheet name="0111-01 SDH" sheetId="27" r:id="rId27"/>
    <sheet name="0111-02 SDH" sheetId="28" r:id="rId28"/>
    <sheet name="0111-03 SDH" sheetId="29" r:id="rId29"/>
    <sheet name="0111-04 SDH" sheetId="30" r:id="rId30"/>
    <sheet name="0112-01 SDE" sheetId="31" r:id="rId31"/>
    <sheet name="0113-01 SDM" sheetId="32" r:id="rId32"/>
    <sheet name="0113-02 SDM" sheetId="33" r:id="rId33"/>
    <sheet name="0114-01 SDS" sheetId="34" r:id="rId34"/>
    <sheet name="0117-01 SDDE" sheetId="35" r:id="rId35"/>
    <sheet name="0118-01 SDHT" sheetId="36" r:id="rId36"/>
    <sheet name="0119-01 SDCRD" sheetId="37" r:id="rId37"/>
    <sheet name="0120-01 SDP" sheetId="38" r:id="rId38"/>
    <sheet name="0121-01 SDM" sheetId="39" r:id="rId39"/>
    <sheet name="0125-01 DASCD" sheetId="41" r:id="rId40"/>
    <sheet name="0122-01 SDIS" sheetId="40" r:id="rId41"/>
    <sheet name="0126-01 SDA" sheetId="42" r:id="rId42"/>
    <sheet name="0127-01 DADEP" sheetId="43" r:id="rId43"/>
    <sheet name="0131-01 UAECOB" sheetId="44" r:id="rId44"/>
    <sheet name="0136-01 SJD" sheetId="45" r:id="rId45"/>
    <sheet name="0137-01 SDSCJ" sheetId="46" r:id="rId46"/>
    <sheet name="0137-02 SDSCJ" sheetId="47" r:id="rId47"/>
    <sheet name="0200-01 IPES" sheetId="48" r:id="rId48"/>
    <sheet name="0201-01 FFDS" sheetId="49" r:id="rId49"/>
    <sheet name="0203-01 IDIGER" sheetId="50" r:id="rId50"/>
    <sheet name="0204-01 IDU" sheetId="51" r:id="rId51"/>
    <sheet name="0206-01 FONCEP" sheetId="52" r:id="rId52"/>
    <sheet name="UMV" sheetId="98" r:id="rId53"/>
    <sheet name="0206-02 FONCEP" sheetId="53" r:id="rId54"/>
    <sheet name="0208-01 CVP" sheetId="54" r:id="rId55"/>
    <sheet name="0211-01 IDRD" sheetId="55" r:id="rId56"/>
    <sheet name="0214-01 IDIPRON" sheetId="57" r:id="rId57"/>
    <sheet name="0215-01 FUGA" sheetId="58" r:id="rId58"/>
    <sheet name="0213-01 IDPC" sheetId="56" r:id="rId59"/>
    <sheet name="0216-01 OFB" sheetId="59" r:id="rId60"/>
    <sheet name="0218-01 JB" sheetId="60" r:id="rId61"/>
    <sheet name="0219-01 IDEP" sheetId="61" r:id="rId62"/>
    <sheet name="0220-01 IDPAC" sheetId="62" r:id="rId63"/>
    <sheet name="0221-01 IDT" sheetId="63" r:id="rId64"/>
    <sheet name="0221-02 IDT" sheetId="64" r:id="rId65"/>
    <sheet name="0222-01 IDARTES" sheetId="65" r:id="rId66"/>
    <sheet name="0226-01 UAECD" sheetId="66" r:id="rId67"/>
    <sheet name="0227-01 UAERMV" sheetId="67" r:id="rId68"/>
    <sheet name="0229-01 IDPYBA" sheetId="69" r:id="rId69"/>
    <sheet name="0228-01 UAESP" sheetId="68" r:id="rId70"/>
    <sheet name="0230-01 UD" sheetId="70" r:id="rId71"/>
    <sheet name="0235-01 CONTRALORIA" sheetId="71" r:id="rId72"/>
    <sheet name="0240-01 LOTERIA " sheetId="72" r:id="rId73"/>
    <sheet name="0260-01 CANAL CAPITAL" sheetId="73" r:id="rId74"/>
    <sheet name="0262-01 TRANSMILENIO" sheetId="74" r:id="rId75"/>
    <sheet name="0263-01 ERU" sheetId="75" r:id="rId76"/>
    <sheet name="0264-01 AB ESP" sheetId="76" r:id="rId77"/>
    <sheet name="Hoja2" sheetId="97" r:id="rId78"/>
    <sheet name="0265-01 EAAB" sheetId="77" r:id="rId79"/>
    <sheet name="0266-01 EMB" sheetId="78" r:id="rId80"/>
    <sheet name="0267-01 CAPITAL SALUD" sheetId="79" r:id="rId81"/>
    <sheet name="0423-01 SUBRED CENTRO" sheetId="80" r:id="rId82"/>
    <sheet name="0424-01 SUBRED OCCIDENTE" sheetId="81" r:id="rId83"/>
    <sheet name="0425-01 SUBRED SUR" sheetId="82" r:id="rId84"/>
    <sheet name="0426-01 SUBRED NORTE" sheetId="83" r:id="rId85"/>
    <sheet name="0501-01 ATENEA" sheetId="84" r:id="rId86"/>
    <sheet name="Fondos de Desarrollo Local" sheetId="91" r:id="rId87"/>
    <sheet name="Administración Central" sheetId="92" r:id="rId88"/>
    <sheet name="Establecimientos Públicos" sheetId="93" r:id="rId89"/>
    <sheet name="EICD" sheetId="94" r:id="rId90"/>
    <sheet name="ESES" sheetId="95" r:id="rId9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7" i="32" l="1"/>
  <c r="M27" i="32"/>
  <c r="O15" i="32"/>
  <c r="M15" i="32"/>
  <c r="O9" i="33"/>
  <c r="M9" i="33"/>
  <c r="O9" i="32"/>
  <c r="M9" i="32"/>
  <c r="D32" i="32"/>
  <c r="D33" i="32" s="1"/>
  <c r="K9" i="61" l="1"/>
  <c r="M9" i="61" s="1"/>
  <c r="D27" i="61"/>
  <c r="K27" i="61"/>
  <c r="C27" i="61"/>
  <c r="C25" i="61"/>
  <c r="C25" i="10"/>
  <c r="D27" i="47"/>
  <c r="D27" i="44"/>
  <c r="C27" i="47"/>
  <c r="C27" i="44"/>
  <c r="C19" i="44"/>
  <c r="D27" i="72"/>
  <c r="C27" i="72"/>
  <c r="D25" i="24"/>
  <c r="C25" i="24"/>
  <c r="D9" i="24"/>
  <c r="C9" i="24"/>
  <c r="D20" i="72"/>
  <c r="C20" i="72"/>
  <c r="D27" i="50"/>
  <c r="C27" i="50"/>
  <c r="C25" i="50"/>
  <c r="P28" i="1"/>
  <c r="L28" i="1"/>
  <c r="N28" i="1"/>
  <c r="E28" i="1"/>
  <c r="D27" i="48"/>
  <c r="C27" i="48"/>
  <c r="H27" i="58"/>
  <c r="I27" i="58"/>
  <c r="J27" i="58"/>
  <c r="H20" i="58"/>
  <c r="I20" i="58"/>
  <c r="J20" i="58"/>
  <c r="H16" i="58"/>
  <c r="I16" i="58"/>
  <c r="J16" i="58"/>
  <c r="H15" i="58"/>
  <c r="I15" i="58"/>
  <c r="J15" i="58"/>
  <c r="H14" i="58"/>
  <c r="I14" i="58"/>
  <c r="J14" i="58"/>
  <c r="H10" i="58"/>
  <c r="I10" i="58"/>
  <c r="J10" i="58"/>
  <c r="H11" i="58"/>
  <c r="K9" i="54"/>
  <c r="J11" i="58"/>
  <c r="I11" i="58"/>
  <c r="K11" i="58"/>
  <c r="D19" i="44"/>
  <c r="D20" i="56"/>
  <c r="C20" i="56"/>
  <c r="P29" i="17"/>
  <c r="N29" i="17"/>
  <c r="L29" i="17"/>
  <c r="E29" i="17"/>
  <c r="P28" i="17"/>
  <c r="N28" i="17"/>
  <c r="L28" i="17"/>
  <c r="E28" i="17"/>
  <c r="C15" i="34"/>
  <c r="D15" i="34"/>
  <c r="H20" i="14"/>
  <c r="K9" i="14"/>
  <c r="C20" i="34"/>
  <c r="D19" i="34"/>
  <c r="D27" i="78"/>
  <c r="C27" i="78"/>
  <c r="D22" i="78"/>
  <c r="D11" i="78"/>
  <c r="C11" i="78"/>
  <c r="D15" i="49"/>
  <c r="C15" i="49"/>
  <c r="C22" i="34"/>
  <c r="C27" i="34"/>
  <c r="C24" i="34"/>
  <c r="C19" i="34"/>
  <c r="P27" i="84"/>
  <c r="N27" i="84"/>
  <c r="L27" i="84"/>
  <c r="E27" i="84"/>
  <c r="P26" i="84"/>
  <c r="N26" i="84"/>
  <c r="L26" i="84"/>
  <c r="E26" i="84"/>
  <c r="P25" i="84"/>
  <c r="N25" i="84"/>
  <c r="L25" i="84"/>
  <c r="E25" i="84"/>
  <c r="P24" i="84"/>
  <c r="N24" i="84"/>
  <c r="L24" i="84"/>
  <c r="E24" i="84"/>
  <c r="P23" i="84"/>
  <c r="N23" i="84"/>
  <c r="L23" i="84"/>
  <c r="E23" i="84"/>
  <c r="P22" i="84"/>
  <c r="N22" i="84"/>
  <c r="L22" i="84"/>
  <c r="E22" i="84"/>
  <c r="P21" i="84"/>
  <c r="N21" i="84"/>
  <c r="L21" i="84"/>
  <c r="E21" i="84"/>
  <c r="P20" i="84"/>
  <c r="N20" i="84"/>
  <c r="L20" i="84"/>
  <c r="E20" i="84"/>
  <c r="P19" i="84"/>
  <c r="N19" i="84"/>
  <c r="L19" i="84"/>
  <c r="E19" i="84"/>
  <c r="P17" i="84"/>
  <c r="N17" i="84"/>
  <c r="L17" i="84"/>
  <c r="E17" i="84"/>
  <c r="P16" i="84"/>
  <c r="N16" i="84"/>
  <c r="L16" i="84"/>
  <c r="E16" i="84"/>
  <c r="P15" i="84"/>
  <c r="N15" i="84"/>
  <c r="L15" i="84"/>
  <c r="E15" i="84"/>
  <c r="P14" i="84"/>
  <c r="N14" i="84"/>
  <c r="L14" i="84"/>
  <c r="E14" i="84"/>
  <c r="P13" i="84"/>
  <c r="N13" i="84"/>
  <c r="L13" i="84"/>
  <c r="E13" i="84"/>
  <c r="P12" i="84"/>
  <c r="N12" i="84"/>
  <c r="L12" i="84"/>
  <c r="E12" i="84"/>
  <c r="P11" i="84"/>
  <c r="N11" i="84"/>
  <c r="L11" i="84"/>
  <c r="E11" i="84"/>
  <c r="P10" i="84"/>
  <c r="N10" i="84"/>
  <c r="L10" i="84"/>
  <c r="E10" i="84"/>
  <c r="P9" i="84"/>
  <c r="N9" i="84"/>
  <c r="L9" i="84"/>
  <c r="E9" i="84"/>
  <c r="P27" i="83"/>
  <c r="N27" i="83"/>
  <c r="L27" i="83"/>
  <c r="E27" i="83"/>
  <c r="P26" i="83"/>
  <c r="N26" i="83"/>
  <c r="L26" i="83"/>
  <c r="E26" i="83"/>
  <c r="P25" i="83"/>
  <c r="N25" i="83"/>
  <c r="L25" i="83"/>
  <c r="E25" i="83"/>
  <c r="P24" i="83"/>
  <c r="N24" i="83"/>
  <c r="L24" i="83"/>
  <c r="E24" i="83"/>
  <c r="P23" i="83"/>
  <c r="N23" i="83"/>
  <c r="L23" i="83"/>
  <c r="E23" i="83"/>
  <c r="P22" i="83"/>
  <c r="N22" i="83"/>
  <c r="L22" i="83"/>
  <c r="E22" i="83"/>
  <c r="P21" i="83"/>
  <c r="N21" i="83"/>
  <c r="L21" i="83"/>
  <c r="E21" i="83"/>
  <c r="P20" i="83"/>
  <c r="N20" i="83"/>
  <c r="L20" i="83"/>
  <c r="E20" i="83"/>
  <c r="P19" i="83"/>
  <c r="N19" i="83"/>
  <c r="L19" i="83"/>
  <c r="E19" i="83"/>
  <c r="P17" i="83"/>
  <c r="N17" i="83"/>
  <c r="L17" i="83"/>
  <c r="E17" i="83"/>
  <c r="P16" i="83"/>
  <c r="N16" i="83"/>
  <c r="L16" i="83"/>
  <c r="E16" i="83"/>
  <c r="P15" i="83"/>
  <c r="N15" i="83"/>
  <c r="L15" i="83"/>
  <c r="E15" i="83"/>
  <c r="P14" i="83"/>
  <c r="N14" i="83"/>
  <c r="L14" i="83"/>
  <c r="E14" i="83"/>
  <c r="P13" i="83"/>
  <c r="N13" i="83"/>
  <c r="L13" i="83"/>
  <c r="E13" i="83"/>
  <c r="P12" i="83"/>
  <c r="N12" i="83"/>
  <c r="L12" i="83"/>
  <c r="E12" i="83"/>
  <c r="P11" i="83"/>
  <c r="N11" i="83"/>
  <c r="L11" i="83"/>
  <c r="E11" i="83"/>
  <c r="P10" i="83"/>
  <c r="N10" i="83"/>
  <c r="L10" i="83"/>
  <c r="E10" i="83"/>
  <c r="P9" i="83"/>
  <c r="N9" i="83"/>
  <c r="L9" i="83"/>
  <c r="E9" i="83"/>
  <c r="P27" i="82"/>
  <c r="N27" i="82"/>
  <c r="L27" i="82"/>
  <c r="E27" i="82"/>
  <c r="P26" i="82"/>
  <c r="N26" i="82"/>
  <c r="L26" i="82"/>
  <c r="E26" i="82"/>
  <c r="P25" i="82"/>
  <c r="N25" i="82"/>
  <c r="L25" i="82"/>
  <c r="E25" i="82"/>
  <c r="P24" i="82"/>
  <c r="N24" i="82"/>
  <c r="L24" i="82"/>
  <c r="E24" i="82"/>
  <c r="P23" i="82"/>
  <c r="N23" i="82"/>
  <c r="L23" i="82"/>
  <c r="E23" i="82"/>
  <c r="P22" i="82"/>
  <c r="N22" i="82"/>
  <c r="L22" i="82"/>
  <c r="E22" i="82"/>
  <c r="P21" i="82"/>
  <c r="N21" i="82"/>
  <c r="L21" i="82"/>
  <c r="E21" i="82"/>
  <c r="P20" i="82"/>
  <c r="N20" i="82"/>
  <c r="L20" i="82"/>
  <c r="E20" i="82"/>
  <c r="P19" i="82"/>
  <c r="N19" i="82"/>
  <c r="L19" i="82"/>
  <c r="E19" i="82"/>
  <c r="P17" i="82"/>
  <c r="N17" i="82"/>
  <c r="L17" i="82"/>
  <c r="E17" i="82"/>
  <c r="P16" i="82"/>
  <c r="N16" i="82"/>
  <c r="L16" i="82"/>
  <c r="E16" i="82"/>
  <c r="P15" i="82"/>
  <c r="N15" i="82"/>
  <c r="L15" i="82"/>
  <c r="E15" i="82"/>
  <c r="P14" i="82"/>
  <c r="N14" i="82"/>
  <c r="L14" i="82"/>
  <c r="E14" i="82"/>
  <c r="P13" i="82"/>
  <c r="N13" i="82"/>
  <c r="L13" i="82"/>
  <c r="E13" i="82"/>
  <c r="P12" i="82"/>
  <c r="N12" i="82"/>
  <c r="L12" i="82"/>
  <c r="E12" i="82"/>
  <c r="P11" i="82"/>
  <c r="N11" i="82"/>
  <c r="L11" i="82"/>
  <c r="E11" i="82"/>
  <c r="P10" i="82"/>
  <c r="N10" i="82"/>
  <c r="L10" i="82"/>
  <c r="E10" i="82"/>
  <c r="P9" i="82"/>
  <c r="N9" i="82"/>
  <c r="L9" i="82"/>
  <c r="E9" i="82"/>
  <c r="P27" i="81"/>
  <c r="N27" i="81"/>
  <c r="L27" i="81"/>
  <c r="E27" i="81"/>
  <c r="P26" i="81"/>
  <c r="N26" i="81"/>
  <c r="L26" i="81"/>
  <c r="E26" i="81"/>
  <c r="P25" i="81"/>
  <c r="N25" i="81"/>
  <c r="L25" i="81"/>
  <c r="E25" i="81"/>
  <c r="P24" i="81"/>
  <c r="N24" i="81"/>
  <c r="L24" i="81"/>
  <c r="E24" i="81"/>
  <c r="P23" i="81"/>
  <c r="N23" i="81"/>
  <c r="L23" i="81"/>
  <c r="E23" i="81"/>
  <c r="P22" i="81"/>
  <c r="N22" i="81"/>
  <c r="L22" i="81"/>
  <c r="E22" i="81"/>
  <c r="P21" i="81"/>
  <c r="N21" i="81"/>
  <c r="L21" i="81"/>
  <c r="E21" i="81"/>
  <c r="P20" i="81"/>
  <c r="N20" i="81"/>
  <c r="L20" i="81"/>
  <c r="E20" i="81"/>
  <c r="P19" i="81"/>
  <c r="N19" i="81"/>
  <c r="L19" i="81"/>
  <c r="E19" i="81"/>
  <c r="P17" i="81"/>
  <c r="N17" i="81"/>
  <c r="L17" i="81"/>
  <c r="E17" i="81"/>
  <c r="P16" i="81"/>
  <c r="N16" i="81"/>
  <c r="L16" i="81"/>
  <c r="E16" i="81"/>
  <c r="P15" i="81"/>
  <c r="N15" i="81"/>
  <c r="L15" i="81"/>
  <c r="E15" i="81"/>
  <c r="P14" i="81"/>
  <c r="N14" i="81"/>
  <c r="L14" i="81"/>
  <c r="E14" i="81"/>
  <c r="P13" i="81"/>
  <c r="N13" i="81"/>
  <c r="L13" i="81"/>
  <c r="E13" i="81"/>
  <c r="P12" i="81"/>
  <c r="N12" i="81"/>
  <c r="L12" i="81"/>
  <c r="E12" i="81"/>
  <c r="P11" i="81"/>
  <c r="N11" i="81"/>
  <c r="L11" i="81"/>
  <c r="E11" i="81"/>
  <c r="P10" i="81"/>
  <c r="N10" i="81"/>
  <c r="L10" i="81"/>
  <c r="E10" i="81"/>
  <c r="P9" i="81"/>
  <c r="N9" i="81"/>
  <c r="L9" i="81"/>
  <c r="E9" i="81"/>
  <c r="P27" i="80" l="1"/>
  <c r="N27" i="80"/>
  <c r="L27" i="80"/>
  <c r="E27" i="80"/>
  <c r="P26" i="80"/>
  <c r="N26" i="80"/>
  <c r="L26" i="80"/>
  <c r="E26" i="80"/>
  <c r="P25" i="80"/>
  <c r="N25" i="80"/>
  <c r="L25" i="80"/>
  <c r="E25" i="80"/>
  <c r="P24" i="80"/>
  <c r="N24" i="80"/>
  <c r="L24" i="80"/>
  <c r="E24" i="80"/>
  <c r="P23" i="80"/>
  <c r="N23" i="80"/>
  <c r="L23" i="80"/>
  <c r="E23" i="80"/>
  <c r="P22" i="80"/>
  <c r="N22" i="80"/>
  <c r="L22" i="80"/>
  <c r="E22" i="80"/>
  <c r="P21" i="80"/>
  <c r="N21" i="80"/>
  <c r="L21" i="80"/>
  <c r="E21" i="80"/>
  <c r="P20" i="80"/>
  <c r="N20" i="80"/>
  <c r="L20" i="80"/>
  <c r="E20" i="80"/>
  <c r="P19" i="80"/>
  <c r="N19" i="80"/>
  <c r="L19" i="80"/>
  <c r="E19" i="80"/>
  <c r="P17" i="80"/>
  <c r="N17" i="80"/>
  <c r="L17" i="80"/>
  <c r="E17" i="80"/>
  <c r="P16" i="80"/>
  <c r="N16" i="80"/>
  <c r="L16" i="80"/>
  <c r="E16" i="80"/>
  <c r="P15" i="80"/>
  <c r="N15" i="80"/>
  <c r="L15" i="80"/>
  <c r="E15" i="80"/>
  <c r="P14" i="80"/>
  <c r="N14" i="80"/>
  <c r="L14" i="80"/>
  <c r="E14" i="80"/>
  <c r="P13" i="80"/>
  <c r="N13" i="80"/>
  <c r="L13" i="80"/>
  <c r="E13" i="80"/>
  <c r="P12" i="80"/>
  <c r="N12" i="80"/>
  <c r="L12" i="80"/>
  <c r="E12" i="80"/>
  <c r="P11" i="80"/>
  <c r="N11" i="80"/>
  <c r="L11" i="80"/>
  <c r="E11" i="80"/>
  <c r="P10" i="80"/>
  <c r="N10" i="80"/>
  <c r="L10" i="80"/>
  <c r="E10" i="80"/>
  <c r="P9" i="80"/>
  <c r="N9" i="80"/>
  <c r="L9" i="80"/>
  <c r="E9" i="80"/>
  <c r="P27" i="79"/>
  <c r="N27" i="79"/>
  <c r="L27" i="79"/>
  <c r="E27" i="79"/>
  <c r="P26" i="79"/>
  <c r="N26" i="79"/>
  <c r="L26" i="79"/>
  <c r="E26" i="79"/>
  <c r="P25" i="79"/>
  <c r="N25" i="79"/>
  <c r="L25" i="79"/>
  <c r="E25" i="79"/>
  <c r="P24" i="79"/>
  <c r="N24" i="79"/>
  <c r="L24" i="79"/>
  <c r="E24" i="79"/>
  <c r="P23" i="79"/>
  <c r="N23" i="79"/>
  <c r="L23" i="79"/>
  <c r="E23" i="79"/>
  <c r="P22" i="79"/>
  <c r="N22" i="79"/>
  <c r="L22" i="79"/>
  <c r="E22" i="79"/>
  <c r="P21" i="79"/>
  <c r="N21" i="79"/>
  <c r="L21" i="79"/>
  <c r="E21" i="79"/>
  <c r="P20" i="79"/>
  <c r="N20" i="79"/>
  <c r="L20" i="79"/>
  <c r="E20" i="79"/>
  <c r="P19" i="79"/>
  <c r="N19" i="79"/>
  <c r="L19" i="79"/>
  <c r="E19" i="79"/>
  <c r="P17" i="79"/>
  <c r="N17" i="79"/>
  <c r="L17" i="79"/>
  <c r="E17" i="79"/>
  <c r="P16" i="79"/>
  <c r="N16" i="79"/>
  <c r="L16" i="79"/>
  <c r="E16" i="79"/>
  <c r="P15" i="79"/>
  <c r="N15" i="79"/>
  <c r="L15" i="79"/>
  <c r="E15" i="79"/>
  <c r="P14" i="79"/>
  <c r="N14" i="79"/>
  <c r="L14" i="79"/>
  <c r="E14" i="79"/>
  <c r="P13" i="79"/>
  <c r="N13" i="79"/>
  <c r="L13" i="79"/>
  <c r="E13" i="79"/>
  <c r="P12" i="79"/>
  <c r="N12" i="79"/>
  <c r="L12" i="79"/>
  <c r="E12" i="79"/>
  <c r="P11" i="79"/>
  <c r="N11" i="79"/>
  <c r="L11" i="79"/>
  <c r="E11" i="79"/>
  <c r="P10" i="79"/>
  <c r="N10" i="79"/>
  <c r="L10" i="79"/>
  <c r="E10" i="79"/>
  <c r="P9" i="79"/>
  <c r="N9" i="79"/>
  <c r="L9" i="79"/>
  <c r="E9" i="79"/>
  <c r="P27" i="78"/>
  <c r="N27" i="78"/>
  <c r="L27" i="78"/>
  <c r="E27" i="78"/>
  <c r="P26" i="78"/>
  <c r="N26" i="78"/>
  <c r="L26" i="78"/>
  <c r="E26" i="78"/>
  <c r="P25" i="78"/>
  <c r="N25" i="78"/>
  <c r="L25" i="78"/>
  <c r="E25" i="78"/>
  <c r="P24" i="78"/>
  <c r="N24" i="78"/>
  <c r="L24" i="78"/>
  <c r="E24" i="78"/>
  <c r="P23" i="78"/>
  <c r="N23" i="78"/>
  <c r="L23" i="78"/>
  <c r="E23" i="78"/>
  <c r="P22" i="78"/>
  <c r="N22" i="78"/>
  <c r="L22" i="78"/>
  <c r="E22" i="78"/>
  <c r="P21" i="78"/>
  <c r="N21" i="78"/>
  <c r="L21" i="78"/>
  <c r="E21" i="78"/>
  <c r="P20" i="78"/>
  <c r="N20" i="78"/>
  <c r="L20" i="78"/>
  <c r="E20" i="78"/>
  <c r="P19" i="78"/>
  <c r="N19" i="78"/>
  <c r="L19" i="78"/>
  <c r="E19" i="78"/>
  <c r="P17" i="78"/>
  <c r="N17" i="78"/>
  <c r="L17" i="78"/>
  <c r="E17" i="78"/>
  <c r="P16" i="78"/>
  <c r="N16" i="78"/>
  <c r="L16" i="78"/>
  <c r="E16" i="78"/>
  <c r="P15" i="78"/>
  <c r="N15" i="78"/>
  <c r="L15" i="78"/>
  <c r="E15" i="78"/>
  <c r="P14" i="78"/>
  <c r="N14" i="78"/>
  <c r="L14" i="78"/>
  <c r="E14" i="78"/>
  <c r="P13" i="78"/>
  <c r="N13" i="78"/>
  <c r="L13" i="78"/>
  <c r="E13" i="78"/>
  <c r="P12" i="78"/>
  <c r="N12" i="78"/>
  <c r="L12" i="78"/>
  <c r="E12" i="78"/>
  <c r="P11" i="78"/>
  <c r="N11" i="78"/>
  <c r="L11" i="78"/>
  <c r="E11" i="78"/>
  <c r="P10" i="78"/>
  <c r="N10" i="78"/>
  <c r="L10" i="78"/>
  <c r="E10" i="78"/>
  <c r="P9" i="78"/>
  <c r="N9" i="78"/>
  <c r="L9" i="78"/>
  <c r="E9" i="78"/>
  <c r="P27" i="77"/>
  <c r="N27" i="77"/>
  <c r="L27" i="77"/>
  <c r="E27" i="77"/>
  <c r="P26" i="77"/>
  <c r="N26" i="77"/>
  <c r="L26" i="77"/>
  <c r="E26" i="77"/>
  <c r="P25" i="77"/>
  <c r="N25" i="77"/>
  <c r="L25" i="77"/>
  <c r="E25" i="77"/>
  <c r="P24" i="77"/>
  <c r="N24" i="77"/>
  <c r="L24" i="77"/>
  <c r="E24" i="77"/>
  <c r="P23" i="77"/>
  <c r="N23" i="77"/>
  <c r="L23" i="77"/>
  <c r="E23" i="77"/>
  <c r="P22" i="77"/>
  <c r="N22" i="77"/>
  <c r="L22" i="77"/>
  <c r="E22" i="77"/>
  <c r="P21" i="77"/>
  <c r="N21" i="77"/>
  <c r="L21" i="77"/>
  <c r="E21" i="77"/>
  <c r="P20" i="77"/>
  <c r="N20" i="77"/>
  <c r="L20" i="77"/>
  <c r="E20" i="77"/>
  <c r="P19" i="77"/>
  <c r="N19" i="77"/>
  <c r="L19" i="77"/>
  <c r="E19" i="77"/>
  <c r="P17" i="77"/>
  <c r="N17" i="77"/>
  <c r="L17" i="77"/>
  <c r="E17" i="77"/>
  <c r="P16" i="77"/>
  <c r="N16" i="77"/>
  <c r="L16" i="77"/>
  <c r="E16" i="77"/>
  <c r="P15" i="77"/>
  <c r="N15" i="77"/>
  <c r="L15" i="77"/>
  <c r="E15" i="77"/>
  <c r="P14" i="77"/>
  <c r="N14" i="77"/>
  <c r="L14" i="77"/>
  <c r="E14" i="77"/>
  <c r="P13" i="77"/>
  <c r="N13" i="77"/>
  <c r="L13" i="77"/>
  <c r="E13" i="77"/>
  <c r="P12" i="77"/>
  <c r="N12" i="77"/>
  <c r="L12" i="77"/>
  <c r="E12" i="77"/>
  <c r="P11" i="77"/>
  <c r="N11" i="77"/>
  <c r="L11" i="77"/>
  <c r="E11" i="77"/>
  <c r="P10" i="77"/>
  <c r="N10" i="77"/>
  <c r="L10" i="77"/>
  <c r="E10" i="77"/>
  <c r="P9" i="77"/>
  <c r="N9" i="77"/>
  <c r="L9" i="77"/>
  <c r="E9" i="77"/>
  <c r="P27" i="76"/>
  <c r="N27" i="76"/>
  <c r="L27" i="76"/>
  <c r="E27" i="76"/>
  <c r="P26" i="76"/>
  <c r="N26" i="76"/>
  <c r="L26" i="76"/>
  <c r="E26" i="76"/>
  <c r="P25" i="76"/>
  <c r="N25" i="76"/>
  <c r="L25" i="76"/>
  <c r="E25" i="76"/>
  <c r="P24" i="76"/>
  <c r="N24" i="76"/>
  <c r="L24" i="76"/>
  <c r="E24" i="76"/>
  <c r="P23" i="76"/>
  <c r="N23" i="76"/>
  <c r="L23" i="76"/>
  <c r="E23" i="76"/>
  <c r="P22" i="76"/>
  <c r="N22" i="76"/>
  <c r="L22" i="76"/>
  <c r="E22" i="76"/>
  <c r="P21" i="76"/>
  <c r="N21" i="76"/>
  <c r="L21" i="76"/>
  <c r="E21" i="76"/>
  <c r="P20" i="76"/>
  <c r="N20" i="76"/>
  <c r="L20" i="76"/>
  <c r="E20" i="76"/>
  <c r="P19" i="76"/>
  <c r="N19" i="76"/>
  <c r="L19" i="76"/>
  <c r="E19" i="76"/>
  <c r="P17" i="76"/>
  <c r="N17" i="76"/>
  <c r="L17" i="76"/>
  <c r="E17" i="76"/>
  <c r="P16" i="76"/>
  <c r="N16" i="76"/>
  <c r="L16" i="76"/>
  <c r="E16" i="76"/>
  <c r="P15" i="76"/>
  <c r="N15" i="76"/>
  <c r="L15" i="76"/>
  <c r="E15" i="76"/>
  <c r="P14" i="76"/>
  <c r="N14" i="76"/>
  <c r="L14" i="76"/>
  <c r="E14" i="76"/>
  <c r="P13" i="76"/>
  <c r="N13" i="76"/>
  <c r="L13" i="76"/>
  <c r="E13" i="76"/>
  <c r="P12" i="76"/>
  <c r="N12" i="76"/>
  <c r="L12" i="76"/>
  <c r="E12" i="76"/>
  <c r="P11" i="76"/>
  <c r="N11" i="76"/>
  <c r="L11" i="76"/>
  <c r="E11" i="76"/>
  <c r="P10" i="76"/>
  <c r="N10" i="76"/>
  <c r="L10" i="76"/>
  <c r="E10" i="76"/>
  <c r="P9" i="76"/>
  <c r="N9" i="76"/>
  <c r="L9" i="76"/>
  <c r="E9" i="76"/>
  <c r="P27" i="75"/>
  <c r="N27" i="75"/>
  <c r="L27" i="75"/>
  <c r="E27" i="75"/>
  <c r="P26" i="75"/>
  <c r="N26" i="75"/>
  <c r="L26" i="75"/>
  <c r="E26" i="75"/>
  <c r="P25" i="75"/>
  <c r="N25" i="75"/>
  <c r="L25" i="75"/>
  <c r="E25" i="75"/>
  <c r="P24" i="75"/>
  <c r="N24" i="75"/>
  <c r="L24" i="75"/>
  <c r="E24" i="75"/>
  <c r="P23" i="75"/>
  <c r="N23" i="75"/>
  <c r="L23" i="75"/>
  <c r="E23" i="75"/>
  <c r="P22" i="75"/>
  <c r="N22" i="75"/>
  <c r="L22" i="75"/>
  <c r="E22" i="75"/>
  <c r="P21" i="75"/>
  <c r="N21" i="75"/>
  <c r="L21" i="75"/>
  <c r="E21" i="75"/>
  <c r="P20" i="75"/>
  <c r="N20" i="75"/>
  <c r="L20" i="75"/>
  <c r="E20" i="75"/>
  <c r="P19" i="75"/>
  <c r="N19" i="75"/>
  <c r="L19" i="75"/>
  <c r="E19" i="75"/>
  <c r="P17" i="75"/>
  <c r="N17" i="75"/>
  <c r="L17" i="75"/>
  <c r="E17" i="75"/>
  <c r="P16" i="75"/>
  <c r="N16" i="75"/>
  <c r="L16" i="75"/>
  <c r="E16" i="75"/>
  <c r="P15" i="75"/>
  <c r="N15" i="75"/>
  <c r="L15" i="75"/>
  <c r="E15" i="75"/>
  <c r="P14" i="75"/>
  <c r="N14" i="75"/>
  <c r="L14" i="75"/>
  <c r="E14" i="75"/>
  <c r="P13" i="75"/>
  <c r="N13" i="75"/>
  <c r="L13" i="75"/>
  <c r="E13" i="75"/>
  <c r="P12" i="75"/>
  <c r="N12" i="75"/>
  <c r="L12" i="75"/>
  <c r="E12" i="75"/>
  <c r="P11" i="75"/>
  <c r="N11" i="75"/>
  <c r="L11" i="75"/>
  <c r="E11" i="75"/>
  <c r="P10" i="75"/>
  <c r="N10" i="75"/>
  <c r="L10" i="75"/>
  <c r="E10" i="75"/>
  <c r="P9" i="75"/>
  <c r="N9" i="75"/>
  <c r="L9" i="75"/>
  <c r="E9" i="75"/>
  <c r="P27" i="74"/>
  <c r="N27" i="74"/>
  <c r="L27" i="74"/>
  <c r="E27" i="74"/>
  <c r="P26" i="74"/>
  <c r="N26" i="74"/>
  <c r="L26" i="74"/>
  <c r="E26" i="74"/>
  <c r="P25" i="74"/>
  <c r="N25" i="74"/>
  <c r="L25" i="74"/>
  <c r="E25" i="74"/>
  <c r="P24" i="74"/>
  <c r="N24" i="74"/>
  <c r="L24" i="74"/>
  <c r="E24" i="74"/>
  <c r="P23" i="74"/>
  <c r="N23" i="74"/>
  <c r="L23" i="74"/>
  <c r="E23" i="74"/>
  <c r="P22" i="74"/>
  <c r="N22" i="74"/>
  <c r="L22" i="74"/>
  <c r="E22" i="74"/>
  <c r="P21" i="74"/>
  <c r="N21" i="74"/>
  <c r="L21" i="74"/>
  <c r="E21" i="74"/>
  <c r="P20" i="74"/>
  <c r="N20" i="74"/>
  <c r="L20" i="74"/>
  <c r="E20" i="74"/>
  <c r="P19" i="74"/>
  <c r="N19" i="74"/>
  <c r="L19" i="74"/>
  <c r="E19" i="74"/>
  <c r="P17" i="74"/>
  <c r="N17" i="74"/>
  <c r="L17" i="74"/>
  <c r="E17" i="74"/>
  <c r="P16" i="74"/>
  <c r="N16" i="74"/>
  <c r="L16" i="74"/>
  <c r="E16" i="74"/>
  <c r="P15" i="74"/>
  <c r="N15" i="74"/>
  <c r="L15" i="74"/>
  <c r="E15" i="74"/>
  <c r="P14" i="74"/>
  <c r="N14" i="74"/>
  <c r="L14" i="74"/>
  <c r="E14" i="74"/>
  <c r="P13" i="74"/>
  <c r="N13" i="74"/>
  <c r="L13" i="74"/>
  <c r="E13" i="74"/>
  <c r="P12" i="74"/>
  <c r="N12" i="74"/>
  <c r="L12" i="74"/>
  <c r="E12" i="74"/>
  <c r="P11" i="74"/>
  <c r="N11" i="74"/>
  <c r="L11" i="74"/>
  <c r="E11" i="74"/>
  <c r="P10" i="74"/>
  <c r="N10" i="74"/>
  <c r="L10" i="74"/>
  <c r="E10" i="74"/>
  <c r="P9" i="74"/>
  <c r="N9" i="74"/>
  <c r="L9" i="74"/>
  <c r="E9" i="74"/>
  <c r="P27" i="73"/>
  <c r="N27" i="73"/>
  <c r="L27" i="73"/>
  <c r="E27" i="73"/>
  <c r="P26" i="73"/>
  <c r="N26" i="73"/>
  <c r="L26" i="73"/>
  <c r="E26" i="73"/>
  <c r="P25" i="73"/>
  <c r="N25" i="73"/>
  <c r="L25" i="73"/>
  <c r="E25" i="73"/>
  <c r="P24" i="73"/>
  <c r="N24" i="73"/>
  <c r="L24" i="73"/>
  <c r="E24" i="73"/>
  <c r="P23" i="73"/>
  <c r="N23" i="73"/>
  <c r="L23" i="73"/>
  <c r="E23" i="73"/>
  <c r="P22" i="73"/>
  <c r="N22" i="73"/>
  <c r="L22" i="73"/>
  <c r="E22" i="73"/>
  <c r="P21" i="73"/>
  <c r="N21" i="73"/>
  <c r="L21" i="73"/>
  <c r="E21" i="73"/>
  <c r="P20" i="73"/>
  <c r="N20" i="73"/>
  <c r="L20" i="73"/>
  <c r="E20" i="73"/>
  <c r="P19" i="73"/>
  <c r="N19" i="73"/>
  <c r="L19" i="73"/>
  <c r="E19" i="73"/>
  <c r="P17" i="73"/>
  <c r="N17" i="73"/>
  <c r="L17" i="73"/>
  <c r="E17" i="73"/>
  <c r="P16" i="73"/>
  <c r="N16" i="73"/>
  <c r="L16" i="73"/>
  <c r="E16" i="73"/>
  <c r="P15" i="73"/>
  <c r="N15" i="73"/>
  <c r="L15" i="73"/>
  <c r="E15" i="73"/>
  <c r="P14" i="73"/>
  <c r="N14" i="73"/>
  <c r="L14" i="73"/>
  <c r="E14" i="73"/>
  <c r="P13" i="73"/>
  <c r="N13" i="73"/>
  <c r="L13" i="73"/>
  <c r="E13" i="73"/>
  <c r="P12" i="73"/>
  <c r="N12" i="73"/>
  <c r="L12" i="73"/>
  <c r="E12" i="73"/>
  <c r="P11" i="73"/>
  <c r="N11" i="73"/>
  <c r="L11" i="73"/>
  <c r="E11" i="73"/>
  <c r="P10" i="73"/>
  <c r="N10" i="73"/>
  <c r="L10" i="73"/>
  <c r="E10" i="73"/>
  <c r="P9" i="73"/>
  <c r="N9" i="73"/>
  <c r="L9" i="73"/>
  <c r="E9" i="73"/>
  <c r="P27" i="72"/>
  <c r="N27" i="72"/>
  <c r="L27" i="72"/>
  <c r="E27" i="72"/>
  <c r="P26" i="72"/>
  <c r="N26" i="72"/>
  <c r="L26" i="72"/>
  <c r="E26" i="72"/>
  <c r="P25" i="72"/>
  <c r="N25" i="72"/>
  <c r="L25" i="72"/>
  <c r="E25" i="72"/>
  <c r="P24" i="72"/>
  <c r="N24" i="72"/>
  <c r="L24" i="72"/>
  <c r="E24" i="72"/>
  <c r="P23" i="72"/>
  <c r="N23" i="72"/>
  <c r="L23" i="72"/>
  <c r="E23" i="72"/>
  <c r="P22" i="72"/>
  <c r="N22" i="72"/>
  <c r="L22" i="72"/>
  <c r="E22" i="72"/>
  <c r="P21" i="72"/>
  <c r="N21" i="72"/>
  <c r="L21" i="72"/>
  <c r="E21" i="72"/>
  <c r="P20" i="72"/>
  <c r="N20" i="72"/>
  <c r="L20" i="72"/>
  <c r="E20" i="72"/>
  <c r="P19" i="72"/>
  <c r="N19" i="72"/>
  <c r="L19" i="72"/>
  <c r="E19" i="72"/>
  <c r="P17" i="72"/>
  <c r="N17" i="72"/>
  <c r="L17" i="72"/>
  <c r="E17" i="72"/>
  <c r="P16" i="72"/>
  <c r="N16" i="72"/>
  <c r="L16" i="72"/>
  <c r="E16" i="72"/>
  <c r="P15" i="72"/>
  <c r="N15" i="72"/>
  <c r="L15" i="72"/>
  <c r="E15" i="72"/>
  <c r="P14" i="72"/>
  <c r="N14" i="72"/>
  <c r="L14" i="72"/>
  <c r="E14" i="72"/>
  <c r="P13" i="72"/>
  <c r="N13" i="72"/>
  <c r="L13" i="72"/>
  <c r="E13" i="72"/>
  <c r="P12" i="72"/>
  <c r="N12" i="72"/>
  <c r="L12" i="72"/>
  <c r="E12" i="72"/>
  <c r="P11" i="72"/>
  <c r="N11" i="72"/>
  <c r="L11" i="72"/>
  <c r="E11" i="72"/>
  <c r="P10" i="72"/>
  <c r="N10" i="72"/>
  <c r="L10" i="72"/>
  <c r="E10" i="72"/>
  <c r="P9" i="72"/>
  <c r="N9" i="72"/>
  <c r="L9" i="72"/>
  <c r="E9" i="72"/>
  <c r="P27" i="71"/>
  <c r="N27" i="71"/>
  <c r="L27" i="71"/>
  <c r="E27" i="71"/>
  <c r="P26" i="71"/>
  <c r="N26" i="71"/>
  <c r="L26" i="71"/>
  <c r="E26" i="71"/>
  <c r="P25" i="71"/>
  <c r="N25" i="71"/>
  <c r="L25" i="71"/>
  <c r="E25" i="71"/>
  <c r="P24" i="71"/>
  <c r="N24" i="71"/>
  <c r="L24" i="71"/>
  <c r="E24" i="71"/>
  <c r="P23" i="71"/>
  <c r="N23" i="71"/>
  <c r="L23" i="71"/>
  <c r="E23" i="71"/>
  <c r="P22" i="71"/>
  <c r="N22" i="71"/>
  <c r="L22" i="71"/>
  <c r="E22" i="71"/>
  <c r="P21" i="71"/>
  <c r="N21" i="71"/>
  <c r="L21" i="71"/>
  <c r="E21" i="71"/>
  <c r="P20" i="71"/>
  <c r="N20" i="71"/>
  <c r="L20" i="71"/>
  <c r="E20" i="71"/>
  <c r="P19" i="71"/>
  <c r="N19" i="71"/>
  <c r="L19" i="71"/>
  <c r="E19" i="71"/>
  <c r="P17" i="71"/>
  <c r="N17" i="71"/>
  <c r="L17" i="71"/>
  <c r="E17" i="71"/>
  <c r="P16" i="71"/>
  <c r="N16" i="71"/>
  <c r="L16" i="71"/>
  <c r="E16" i="71"/>
  <c r="P15" i="71"/>
  <c r="N15" i="71"/>
  <c r="L15" i="71"/>
  <c r="E15" i="71"/>
  <c r="P14" i="71"/>
  <c r="N14" i="71"/>
  <c r="L14" i="71"/>
  <c r="E14" i="71"/>
  <c r="P13" i="71"/>
  <c r="N13" i="71"/>
  <c r="L13" i="71"/>
  <c r="E13" i="71"/>
  <c r="P12" i="71"/>
  <c r="N12" i="71"/>
  <c r="L12" i="71"/>
  <c r="E12" i="71"/>
  <c r="P11" i="71"/>
  <c r="N11" i="71"/>
  <c r="L11" i="71"/>
  <c r="E11" i="71"/>
  <c r="P10" i="71"/>
  <c r="N10" i="71"/>
  <c r="L10" i="71"/>
  <c r="E10" i="71"/>
  <c r="P9" i="71"/>
  <c r="N9" i="71"/>
  <c r="L9" i="71"/>
  <c r="E9" i="71"/>
  <c r="P27" i="70"/>
  <c r="N27" i="70"/>
  <c r="L27" i="70"/>
  <c r="E27" i="70"/>
  <c r="P26" i="70"/>
  <c r="N26" i="70"/>
  <c r="L26" i="70"/>
  <c r="E26" i="70"/>
  <c r="P25" i="70"/>
  <c r="N25" i="70"/>
  <c r="L25" i="70"/>
  <c r="E25" i="70"/>
  <c r="P24" i="70"/>
  <c r="N24" i="70"/>
  <c r="L24" i="70"/>
  <c r="E24" i="70"/>
  <c r="P23" i="70"/>
  <c r="N23" i="70"/>
  <c r="L23" i="70"/>
  <c r="E23" i="70"/>
  <c r="P22" i="70"/>
  <c r="N22" i="70"/>
  <c r="L22" i="70"/>
  <c r="E22" i="70"/>
  <c r="P21" i="70"/>
  <c r="N21" i="70"/>
  <c r="L21" i="70"/>
  <c r="E21" i="70"/>
  <c r="P20" i="70"/>
  <c r="N20" i="70"/>
  <c r="L20" i="70"/>
  <c r="E20" i="70"/>
  <c r="P19" i="70"/>
  <c r="N19" i="70"/>
  <c r="L19" i="70"/>
  <c r="E19" i="70"/>
  <c r="P17" i="70"/>
  <c r="N17" i="70"/>
  <c r="L17" i="70"/>
  <c r="E17" i="70"/>
  <c r="P16" i="70"/>
  <c r="N16" i="70"/>
  <c r="L16" i="70"/>
  <c r="E16" i="70"/>
  <c r="P15" i="70"/>
  <c r="N15" i="70"/>
  <c r="L15" i="70"/>
  <c r="E15" i="70"/>
  <c r="P14" i="70"/>
  <c r="N14" i="70"/>
  <c r="L14" i="70"/>
  <c r="E14" i="70"/>
  <c r="P13" i="70"/>
  <c r="N13" i="70"/>
  <c r="L13" i="70"/>
  <c r="E13" i="70"/>
  <c r="P12" i="70"/>
  <c r="N12" i="70"/>
  <c r="L12" i="70"/>
  <c r="E12" i="70"/>
  <c r="P11" i="70"/>
  <c r="N11" i="70"/>
  <c r="L11" i="70"/>
  <c r="E11" i="70"/>
  <c r="P10" i="70"/>
  <c r="N10" i="70"/>
  <c r="L10" i="70"/>
  <c r="E10" i="70"/>
  <c r="P9" i="70"/>
  <c r="N9" i="70"/>
  <c r="L9" i="70"/>
  <c r="E9" i="70"/>
  <c r="P27" i="69"/>
  <c r="N27" i="69"/>
  <c r="L27" i="69"/>
  <c r="E27" i="69"/>
  <c r="P26" i="69"/>
  <c r="N26" i="69"/>
  <c r="L26" i="69"/>
  <c r="E26" i="69"/>
  <c r="P25" i="69"/>
  <c r="N25" i="69"/>
  <c r="L25" i="69"/>
  <c r="E25" i="69"/>
  <c r="P24" i="69"/>
  <c r="N24" i="69"/>
  <c r="L24" i="69"/>
  <c r="E24" i="69"/>
  <c r="P23" i="69"/>
  <c r="N23" i="69"/>
  <c r="L23" i="69"/>
  <c r="E23" i="69"/>
  <c r="P22" i="69"/>
  <c r="N22" i="69"/>
  <c r="L22" i="69"/>
  <c r="E22" i="69"/>
  <c r="P21" i="69"/>
  <c r="N21" i="69"/>
  <c r="L21" i="69"/>
  <c r="E21" i="69"/>
  <c r="P20" i="69"/>
  <c r="N20" i="69"/>
  <c r="L20" i="69"/>
  <c r="E20" i="69"/>
  <c r="P19" i="69"/>
  <c r="N19" i="69"/>
  <c r="L19" i="69"/>
  <c r="E19" i="69"/>
  <c r="P17" i="69"/>
  <c r="N17" i="69"/>
  <c r="L17" i="69"/>
  <c r="E17" i="69"/>
  <c r="P16" i="69"/>
  <c r="N16" i="69"/>
  <c r="L16" i="69"/>
  <c r="E16" i="69"/>
  <c r="P15" i="69"/>
  <c r="N15" i="69"/>
  <c r="L15" i="69"/>
  <c r="E15" i="69"/>
  <c r="P14" i="69"/>
  <c r="N14" i="69"/>
  <c r="L14" i="69"/>
  <c r="E14" i="69"/>
  <c r="P13" i="69"/>
  <c r="N13" i="69"/>
  <c r="L13" i="69"/>
  <c r="E13" i="69"/>
  <c r="P12" i="69"/>
  <c r="N12" i="69"/>
  <c r="L12" i="69"/>
  <c r="E12" i="69"/>
  <c r="P11" i="69"/>
  <c r="N11" i="69"/>
  <c r="L11" i="69"/>
  <c r="E11" i="69"/>
  <c r="P10" i="69"/>
  <c r="N10" i="69"/>
  <c r="L10" i="69"/>
  <c r="E10" i="69"/>
  <c r="P9" i="69"/>
  <c r="N9" i="69"/>
  <c r="L9" i="69"/>
  <c r="E9" i="69"/>
  <c r="P27" i="68"/>
  <c r="N27" i="68"/>
  <c r="L27" i="68"/>
  <c r="E27" i="68"/>
  <c r="P26" i="68"/>
  <c r="N26" i="68"/>
  <c r="L26" i="68"/>
  <c r="E26" i="68"/>
  <c r="P25" i="68"/>
  <c r="N25" i="68"/>
  <c r="L25" i="68"/>
  <c r="E25" i="68"/>
  <c r="P24" i="68"/>
  <c r="N24" i="68"/>
  <c r="L24" i="68"/>
  <c r="E24" i="68"/>
  <c r="P23" i="68"/>
  <c r="N23" i="68"/>
  <c r="L23" i="68"/>
  <c r="E23" i="68"/>
  <c r="P22" i="68"/>
  <c r="N22" i="68"/>
  <c r="L22" i="68"/>
  <c r="E22" i="68"/>
  <c r="P21" i="68"/>
  <c r="N21" i="68"/>
  <c r="L21" i="68"/>
  <c r="E21" i="68"/>
  <c r="P20" i="68"/>
  <c r="N20" i="68"/>
  <c r="L20" i="68"/>
  <c r="E20" i="68"/>
  <c r="P19" i="68"/>
  <c r="N19" i="68"/>
  <c r="L19" i="68"/>
  <c r="E19" i="68"/>
  <c r="P17" i="68"/>
  <c r="N17" i="68"/>
  <c r="L17" i="68"/>
  <c r="E17" i="68"/>
  <c r="P16" i="68"/>
  <c r="N16" i="68"/>
  <c r="L16" i="68"/>
  <c r="E16" i="68"/>
  <c r="P15" i="68"/>
  <c r="N15" i="68"/>
  <c r="L15" i="68"/>
  <c r="E15" i="68"/>
  <c r="P14" i="68"/>
  <c r="N14" i="68"/>
  <c r="L14" i="68"/>
  <c r="E14" i="68"/>
  <c r="P13" i="68"/>
  <c r="N13" i="68"/>
  <c r="L13" i="68"/>
  <c r="E13" i="68"/>
  <c r="P12" i="68"/>
  <c r="N12" i="68"/>
  <c r="L12" i="68"/>
  <c r="E12" i="68"/>
  <c r="P11" i="68"/>
  <c r="N11" i="68"/>
  <c r="L11" i="68"/>
  <c r="E11" i="68"/>
  <c r="P10" i="68"/>
  <c r="N10" i="68"/>
  <c r="L10" i="68"/>
  <c r="E10" i="68"/>
  <c r="P9" i="68"/>
  <c r="N9" i="68"/>
  <c r="L9" i="68"/>
  <c r="E9" i="68"/>
  <c r="P27" i="67"/>
  <c r="N27" i="67"/>
  <c r="L27" i="67"/>
  <c r="E27" i="67"/>
  <c r="P26" i="67"/>
  <c r="N26" i="67"/>
  <c r="L26" i="67"/>
  <c r="E26" i="67"/>
  <c r="P25" i="67"/>
  <c r="N25" i="67"/>
  <c r="L25" i="67"/>
  <c r="E25" i="67"/>
  <c r="P24" i="67"/>
  <c r="N24" i="67"/>
  <c r="L24" i="67"/>
  <c r="E24" i="67"/>
  <c r="P23" i="67"/>
  <c r="N23" i="67"/>
  <c r="L23" i="67"/>
  <c r="E23" i="67"/>
  <c r="P22" i="67"/>
  <c r="N22" i="67"/>
  <c r="L22" i="67"/>
  <c r="E22" i="67"/>
  <c r="P21" i="67"/>
  <c r="N21" i="67"/>
  <c r="L21" i="67"/>
  <c r="E21" i="67"/>
  <c r="P20" i="67"/>
  <c r="N20" i="67"/>
  <c r="L20" i="67"/>
  <c r="E20" i="67"/>
  <c r="P19" i="67"/>
  <c r="N19" i="67"/>
  <c r="L19" i="67"/>
  <c r="E19" i="67"/>
  <c r="P17" i="67"/>
  <c r="N17" i="67"/>
  <c r="L17" i="67"/>
  <c r="E17" i="67"/>
  <c r="P16" i="67"/>
  <c r="N16" i="67"/>
  <c r="L16" i="67"/>
  <c r="E16" i="67"/>
  <c r="P15" i="67"/>
  <c r="N15" i="67"/>
  <c r="L15" i="67"/>
  <c r="E15" i="67"/>
  <c r="P14" i="67"/>
  <c r="N14" i="67"/>
  <c r="L14" i="67"/>
  <c r="E14" i="67"/>
  <c r="P13" i="67"/>
  <c r="N13" i="67"/>
  <c r="L13" i="67"/>
  <c r="E13" i="67"/>
  <c r="P12" i="67"/>
  <c r="N12" i="67"/>
  <c r="L12" i="67"/>
  <c r="E12" i="67"/>
  <c r="P11" i="67"/>
  <c r="N11" i="67"/>
  <c r="L11" i="67"/>
  <c r="E11" i="67"/>
  <c r="P10" i="67"/>
  <c r="N10" i="67"/>
  <c r="L10" i="67"/>
  <c r="E10" i="67"/>
  <c r="P9" i="67"/>
  <c r="N9" i="67"/>
  <c r="L9" i="67"/>
  <c r="E9" i="67"/>
  <c r="P27" i="66"/>
  <c r="N27" i="66"/>
  <c r="L27" i="66"/>
  <c r="E27" i="66"/>
  <c r="P26" i="66"/>
  <c r="N26" i="66"/>
  <c r="L26" i="66"/>
  <c r="E26" i="66"/>
  <c r="P25" i="66"/>
  <c r="N25" i="66"/>
  <c r="L25" i="66"/>
  <c r="E25" i="66"/>
  <c r="P24" i="66"/>
  <c r="N24" i="66"/>
  <c r="L24" i="66"/>
  <c r="E24" i="66"/>
  <c r="P23" i="66"/>
  <c r="N23" i="66"/>
  <c r="L23" i="66"/>
  <c r="E23" i="66"/>
  <c r="P22" i="66"/>
  <c r="N22" i="66"/>
  <c r="L22" i="66"/>
  <c r="E22" i="66"/>
  <c r="P21" i="66"/>
  <c r="N21" i="66"/>
  <c r="L21" i="66"/>
  <c r="E21" i="66"/>
  <c r="P20" i="66"/>
  <c r="N20" i="66"/>
  <c r="L20" i="66"/>
  <c r="E20" i="66"/>
  <c r="P19" i="66"/>
  <c r="N19" i="66"/>
  <c r="L19" i="66"/>
  <c r="E19" i="66"/>
  <c r="P17" i="66"/>
  <c r="N17" i="66"/>
  <c r="L17" i="66"/>
  <c r="E17" i="66"/>
  <c r="P16" i="66"/>
  <c r="N16" i="66"/>
  <c r="L16" i="66"/>
  <c r="E16" i="66"/>
  <c r="P15" i="66"/>
  <c r="N15" i="66"/>
  <c r="L15" i="66"/>
  <c r="E15" i="66"/>
  <c r="P14" i="66"/>
  <c r="N14" i="66"/>
  <c r="L14" i="66"/>
  <c r="E14" i="66"/>
  <c r="P13" i="66"/>
  <c r="N13" i="66"/>
  <c r="L13" i="66"/>
  <c r="E13" i="66"/>
  <c r="P12" i="66"/>
  <c r="N12" i="66"/>
  <c r="L12" i="66"/>
  <c r="E12" i="66"/>
  <c r="P11" i="66"/>
  <c r="N11" i="66"/>
  <c r="L11" i="66"/>
  <c r="E11" i="66"/>
  <c r="P10" i="66"/>
  <c r="N10" i="66"/>
  <c r="L10" i="66"/>
  <c r="E10" i="66"/>
  <c r="P9" i="66"/>
  <c r="N9" i="66"/>
  <c r="L9" i="66"/>
  <c r="E9" i="66"/>
  <c r="P27" i="65"/>
  <c r="N27" i="65"/>
  <c r="L27" i="65"/>
  <c r="E27" i="65"/>
  <c r="P26" i="65"/>
  <c r="N26" i="65"/>
  <c r="L26" i="65"/>
  <c r="E26" i="65"/>
  <c r="P25" i="65"/>
  <c r="N25" i="65"/>
  <c r="L25" i="65"/>
  <c r="E25" i="65"/>
  <c r="P24" i="65"/>
  <c r="N24" i="65"/>
  <c r="L24" i="65"/>
  <c r="E24" i="65"/>
  <c r="P23" i="65"/>
  <c r="N23" i="65"/>
  <c r="L23" i="65"/>
  <c r="E23" i="65"/>
  <c r="P22" i="65"/>
  <c r="N22" i="65"/>
  <c r="L22" i="65"/>
  <c r="E22" i="65"/>
  <c r="P21" i="65"/>
  <c r="N21" i="65"/>
  <c r="L21" i="65"/>
  <c r="E21" i="65"/>
  <c r="P20" i="65"/>
  <c r="N20" i="65"/>
  <c r="L20" i="65"/>
  <c r="E20" i="65"/>
  <c r="P19" i="65"/>
  <c r="N19" i="65"/>
  <c r="L19" i="65"/>
  <c r="E19" i="65"/>
  <c r="P17" i="65"/>
  <c r="N17" i="65"/>
  <c r="L17" i="65"/>
  <c r="E17" i="65"/>
  <c r="P16" i="65"/>
  <c r="N16" i="65"/>
  <c r="L16" i="65"/>
  <c r="E16" i="65"/>
  <c r="P15" i="65"/>
  <c r="N15" i="65"/>
  <c r="L15" i="65"/>
  <c r="E15" i="65"/>
  <c r="P14" i="65"/>
  <c r="N14" i="65"/>
  <c r="L14" i="65"/>
  <c r="E14" i="65"/>
  <c r="P13" i="65"/>
  <c r="N13" i="65"/>
  <c r="L13" i="65"/>
  <c r="E13" i="65"/>
  <c r="P12" i="65"/>
  <c r="N12" i="65"/>
  <c r="L12" i="65"/>
  <c r="E12" i="65"/>
  <c r="P11" i="65"/>
  <c r="N11" i="65"/>
  <c r="L11" i="65"/>
  <c r="E11" i="65"/>
  <c r="P10" i="65"/>
  <c r="N10" i="65"/>
  <c r="L10" i="65"/>
  <c r="E10" i="65"/>
  <c r="P9" i="65"/>
  <c r="N9" i="65"/>
  <c r="L9" i="65"/>
  <c r="E9" i="65"/>
  <c r="P27" i="64"/>
  <c r="N27" i="64"/>
  <c r="L27" i="64"/>
  <c r="E27" i="64"/>
  <c r="P26" i="64"/>
  <c r="N26" i="64"/>
  <c r="L26" i="64"/>
  <c r="E26" i="64"/>
  <c r="P25" i="64"/>
  <c r="N25" i="64"/>
  <c r="L25" i="64"/>
  <c r="E25" i="64"/>
  <c r="P24" i="64"/>
  <c r="N24" i="64"/>
  <c r="L24" i="64"/>
  <c r="E24" i="64"/>
  <c r="P23" i="64"/>
  <c r="N23" i="64"/>
  <c r="L23" i="64"/>
  <c r="E23" i="64"/>
  <c r="P22" i="64"/>
  <c r="N22" i="64"/>
  <c r="L22" i="64"/>
  <c r="E22" i="64"/>
  <c r="P21" i="64"/>
  <c r="N21" i="64"/>
  <c r="L21" i="64"/>
  <c r="E21" i="64"/>
  <c r="P20" i="64"/>
  <c r="N20" i="64"/>
  <c r="L20" i="64"/>
  <c r="E20" i="64"/>
  <c r="P19" i="64"/>
  <c r="N19" i="64"/>
  <c r="L19" i="64"/>
  <c r="E19" i="64"/>
  <c r="P17" i="64"/>
  <c r="N17" i="64"/>
  <c r="L17" i="64"/>
  <c r="E17" i="64"/>
  <c r="P16" i="64"/>
  <c r="N16" i="64"/>
  <c r="L16" i="64"/>
  <c r="E16" i="64"/>
  <c r="P15" i="64"/>
  <c r="N15" i="64"/>
  <c r="L15" i="64"/>
  <c r="E15" i="64"/>
  <c r="P14" i="64"/>
  <c r="N14" i="64"/>
  <c r="L14" i="64"/>
  <c r="E14" i="64"/>
  <c r="P13" i="64"/>
  <c r="N13" i="64"/>
  <c r="L13" i="64"/>
  <c r="E13" i="64"/>
  <c r="P12" i="64"/>
  <c r="N12" i="64"/>
  <c r="L12" i="64"/>
  <c r="E12" i="64"/>
  <c r="P11" i="64"/>
  <c r="N11" i="64"/>
  <c r="L11" i="64"/>
  <c r="E11" i="64"/>
  <c r="P10" i="64"/>
  <c r="N10" i="64"/>
  <c r="L10" i="64"/>
  <c r="E10" i="64"/>
  <c r="P9" i="64"/>
  <c r="N9" i="64"/>
  <c r="L9" i="64"/>
  <c r="E9" i="64"/>
  <c r="P27" i="63"/>
  <c r="N27" i="63"/>
  <c r="L27" i="63"/>
  <c r="E27" i="63"/>
  <c r="P26" i="63"/>
  <c r="N26" i="63"/>
  <c r="L26" i="63"/>
  <c r="E26" i="63"/>
  <c r="P25" i="63"/>
  <c r="N25" i="63"/>
  <c r="L25" i="63"/>
  <c r="E25" i="63"/>
  <c r="P24" i="63"/>
  <c r="N24" i="63"/>
  <c r="L24" i="63"/>
  <c r="E24" i="63"/>
  <c r="P23" i="63"/>
  <c r="N23" i="63"/>
  <c r="L23" i="63"/>
  <c r="E23" i="63"/>
  <c r="P22" i="63"/>
  <c r="N22" i="63"/>
  <c r="L22" i="63"/>
  <c r="E22" i="63"/>
  <c r="P21" i="63"/>
  <c r="N21" i="63"/>
  <c r="L21" i="63"/>
  <c r="E21" i="63"/>
  <c r="P20" i="63"/>
  <c r="N20" i="63"/>
  <c r="L20" i="63"/>
  <c r="E20" i="63"/>
  <c r="P19" i="63"/>
  <c r="N19" i="63"/>
  <c r="L19" i="63"/>
  <c r="E19" i="63"/>
  <c r="P17" i="63"/>
  <c r="N17" i="63"/>
  <c r="L17" i="63"/>
  <c r="E17" i="63"/>
  <c r="P16" i="63"/>
  <c r="N16" i="63"/>
  <c r="L16" i="63"/>
  <c r="E16" i="63"/>
  <c r="P15" i="63"/>
  <c r="N15" i="63"/>
  <c r="L15" i="63"/>
  <c r="E15" i="63"/>
  <c r="P14" i="63"/>
  <c r="N14" i="63"/>
  <c r="L14" i="63"/>
  <c r="E14" i="63"/>
  <c r="P13" i="63"/>
  <c r="N13" i="63"/>
  <c r="L13" i="63"/>
  <c r="E13" i="63"/>
  <c r="P12" i="63"/>
  <c r="N12" i="63"/>
  <c r="L12" i="63"/>
  <c r="E12" i="63"/>
  <c r="P11" i="63"/>
  <c r="N11" i="63"/>
  <c r="L11" i="63"/>
  <c r="E11" i="63"/>
  <c r="P10" i="63"/>
  <c r="N10" i="63"/>
  <c r="L10" i="63"/>
  <c r="E10" i="63"/>
  <c r="P9" i="63"/>
  <c r="N9" i="63"/>
  <c r="L9" i="63"/>
  <c r="E9" i="63"/>
  <c r="P27" i="62"/>
  <c r="N27" i="62"/>
  <c r="L27" i="62"/>
  <c r="E27" i="62"/>
  <c r="P26" i="62"/>
  <c r="N26" i="62"/>
  <c r="L26" i="62"/>
  <c r="E26" i="62"/>
  <c r="P25" i="62"/>
  <c r="N25" i="62"/>
  <c r="L25" i="62"/>
  <c r="E25" i="62"/>
  <c r="P24" i="62"/>
  <c r="N24" i="62"/>
  <c r="L24" i="62"/>
  <c r="E24" i="62"/>
  <c r="P23" i="62"/>
  <c r="N23" i="62"/>
  <c r="L23" i="62"/>
  <c r="E23" i="62"/>
  <c r="P22" i="62"/>
  <c r="N22" i="62"/>
  <c r="L22" i="62"/>
  <c r="E22" i="62"/>
  <c r="P21" i="62"/>
  <c r="N21" i="62"/>
  <c r="L21" i="62"/>
  <c r="E21" i="62"/>
  <c r="P20" i="62"/>
  <c r="N20" i="62"/>
  <c r="L20" i="62"/>
  <c r="E20" i="62"/>
  <c r="P19" i="62"/>
  <c r="N19" i="62"/>
  <c r="L19" i="62"/>
  <c r="E19" i="62"/>
  <c r="P17" i="62"/>
  <c r="N17" i="62"/>
  <c r="L17" i="62"/>
  <c r="E17" i="62"/>
  <c r="P16" i="62"/>
  <c r="N16" i="62"/>
  <c r="L16" i="62"/>
  <c r="E16" i="62"/>
  <c r="P15" i="62"/>
  <c r="N15" i="62"/>
  <c r="L15" i="62"/>
  <c r="E15" i="62"/>
  <c r="P14" i="62"/>
  <c r="N14" i="62"/>
  <c r="L14" i="62"/>
  <c r="E14" i="62"/>
  <c r="P13" i="62"/>
  <c r="N13" i="62"/>
  <c r="L13" i="62"/>
  <c r="E13" i="62"/>
  <c r="P12" i="62"/>
  <c r="N12" i="62"/>
  <c r="L12" i="62"/>
  <c r="E12" i="62"/>
  <c r="P11" i="62"/>
  <c r="N11" i="62"/>
  <c r="L11" i="62"/>
  <c r="E11" i="62"/>
  <c r="P10" i="62"/>
  <c r="N10" i="62"/>
  <c r="L10" i="62"/>
  <c r="E10" i="62"/>
  <c r="P9" i="62"/>
  <c r="N9" i="62"/>
  <c r="L9" i="62"/>
  <c r="E9" i="62"/>
  <c r="P27" i="61"/>
  <c r="N27" i="61"/>
  <c r="L27" i="61"/>
  <c r="E27" i="61"/>
  <c r="P26" i="61"/>
  <c r="N26" i="61"/>
  <c r="L26" i="61"/>
  <c r="E26" i="61"/>
  <c r="P25" i="61"/>
  <c r="N25" i="61"/>
  <c r="L25" i="61"/>
  <c r="E25" i="61"/>
  <c r="P24" i="61"/>
  <c r="N24" i="61"/>
  <c r="L24" i="61"/>
  <c r="E24" i="61"/>
  <c r="P23" i="61"/>
  <c r="N23" i="61"/>
  <c r="L23" i="61"/>
  <c r="E23" i="61"/>
  <c r="P22" i="61"/>
  <c r="N22" i="61"/>
  <c r="L22" i="61"/>
  <c r="E22" i="61"/>
  <c r="P21" i="61"/>
  <c r="N21" i="61"/>
  <c r="L21" i="61"/>
  <c r="E21" i="61"/>
  <c r="P20" i="61"/>
  <c r="N20" i="61"/>
  <c r="L20" i="61"/>
  <c r="E20" i="61"/>
  <c r="P19" i="61"/>
  <c r="N19" i="61"/>
  <c r="L19" i="61"/>
  <c r="E19" i="61"/>
  <c r="P17" i="61"/>
  <c r="N17" i="61"/>
  <c r="L17" i="61"/>
  <c r="E17" i="61"/>
  <c r="P16" i="61"/>
  <c r="N16" i="61"/>
  <c r="L16" i="61"/>
  <c r="E16" i="61"/>
  <c r="P15" i="61"/>
  <c r="N15" i="61"/>
  <c r="L15" i="61"/>
  <c r="E15" i="61"/>
  <c r="P14" i="61"/>
  <c r="N14" i="61"/>
  <c r="L14" i="61"/>
  <c r="E14" i="61"/>
  <c r="P13" i="61"/>
  <c r="N13" i="61"/>
  <c r="L13" i="61"/>
  <c r="E13" i="61"/>
  <c r="P12" i="61"/>
  <c r="N12" i="61"/>
  <c r="L12" i="61"/>
  <c r="E12" i="61"/>
  <c r="P11" i="61"/>
  <c r="N11" i="61"/>
  <c r="L11" i="61"/>
  <c r="E11" i="61"/>
  <c r="P10" i="61"/>
  <c r="N10" i="61"/>
  <c r="L10" i="61"/>
  <c r="E10" i="61"/>
  <c r="P9" i="61"/>
  <c r="N9" i="61"/>
  <c r="L9" i="61"/>
  <c r="E9" i="61"/>
  <c r="P27" i="60"/>
  <c r="N27" i="60"/>
  <c r="L27" i="60"/>
  <c r="E27" i="60"/>
  <c r="P26" i="60"/>
  <c r="N26" i="60"/>
  <c r="L26" i="60"/>
  <c r="E26" i="60"/>
  <c r="P25" i="60"/>
  <c r="N25" i="60"/>
  <c r="L25" i="60"/>
  <c r="E25" i="60"/>
  <c r="P24" i="60"/>
  <c r="N24" i="60"/>
  <c r="L24" i="60"/>
  <c r="E24" i="60"/>
  <c r="P23" i="60"/>
  <c r="N23" i="60"/>
  <c r="L23" i="60"/>
  <c r="E23" i="60"/>
  <c r="P22" i="60"/>
  <c r="N22" i="60"/>
  <c r="L22" i="60"/>
  <c r="E22" i="60"/>
  <c r="P21" i="60"/>
  <c r="N21" i="60"/>
  <c r="L21" i="60"/>
  <c r="E21" i="60"/>
  <c r="P20" i="60"/>
  <c r="N20" i="60"/>
  <c r="L20" i="60"/>
  <c r="E20" i="60"/>
  <c r="P19" i="60"/>
  <c r="N19" i="60"/>
  <c r="L19" i="60"/>
  <c r="E19" i="60"/>
  <c r="P17" i="60"/>
  <c r="N17" i="60"/>
  <c r="L17" i="60"/>
  <c r="E17" i="60"/>
  <c r="P16" i="60"/>
  <c r="N16" i="60"/>
  <c r="L16" i="60"/>
  <c r="E16" i="60"/>
  <c r="P15" i="60"/>
  <c r="N15" i="60"/>
  <c r="L15" i="60"/>
  <c r="E15" i="60"/>
  <c r="P14" i="60"/>
  <c r="N14" i="60"/>
  <c r="L14" i="60"/>
  <c r="E14" i="60"/>
  <c r="P13" i="60"/>
  <c r="N13" i="60"/>
  <c r="L13" i="60"/>
  <c r="E13" i="60"/>
  <c r="P12" i="60"/>
  <c r="N12" i="60"/>
  <c r="L12" i="60"/>
  <c r="E12" i="60"/>
  <c r="P11" i="60"/>
  <c r="N11" i="60"/>
  <c r="L11" i="60"/>
  <c r="E11" i="60"/>
  <c r="P10" i="60"/>
  <c r="N10" i="60"/>
  <c r="L10" i="60"/>
  <c r="E10" i="60"/>
  <c r="P9" i="60"/>
  <c r="N9" i="60"/>
  <c r="L9" i="60"/>
  <c r="E9" i="60"/>
  <c r="P27" i="59"/>
  <c r="N27" i="59"/>
  <c r="L27" i="59"/>
  <c r="E27" i="59"/>
  <c r="P26" i="59"/>
  <c r="N26" i="59"/>
  <c r="L26" i="59"/>
  <c r="E26" i="59"/>
  <c r="P25" i="59"/>
  <c r="N25" i="59"/>
  <c r="L25" i="59"/>
  <c r="E25" i="59"/>
  <c r="P24" i="59"/>
  <c r="N24" i="59"/>
  <c r="L24" i="59"/>
  <c r="E24" i="59"/>
  <c r="P23" i="59"/>
  <c r="N23" i="59"/>
  <c r="L23" i="59"/>
  <c r="E23" i="59"/>
  <c r="P22" i="59"/>
  <c r="N22" i="59"/>
  <c r="L22" i="59"/>
  <c r="E22" i="59"/>
  <c r="P21" i="59"/>
  <c r="N21" i="59"/>
  <c r="L21" i="59"/>
  <c r="E21" i="59"/>
  <c r="P20" i="59"/>
  <c r="N20" i="59"/>
  <c r="L20" i="59"/>
  <c r="E20" i="59"/>
  <c r="P19" i="59"/>
  <c r="N19" i="59"/>
  <c r="L19" i="59"/>
  <c r="E19" i="59"/>
  <c r="P17" i="59"/>
  <c r="N17" i="59"/>
  <c r="L17" i="59"/>
  <c r="E17" i="59"/>
  <c r="P16" i="59"/>
  <c r="N16" i="59"/>
  <c r="L16" i="59"/>
  <c r="E16" i="59"/>
  <c r="P15" i="59"/>
  <c r="N15" i="59"/>
  <c r="L15" i="59"/>
  <c r="E15" i="59"/>
  <c r="P14" i="59"/>
  <c r="N14" i="59"/>
  <c r="L14" i="59"/>
  <c r="E14" i="59"/>
  <c r="P13" i="59"/>
  <c r="N13" i="59"/>
  <c r="L13" i="59"/>
  <c r="E13" i="59"/>
  <c r="P12" i="59"/>
  <c r="N12" i="59"/>
  <c r="L12" i="59"/>
  <c r="E12" i="59"/>
  <c r="P11" i="59"/>
  <c r="N11" i="59"/>
  <c r="L11" i="59"/>
  <c r="E11" i="59"/>
  <c r="P10" i="59"/>
  <c r="N10" i="59"/>
  <c r="L10" i="59"/>
  <c r="E10" i="59"/>
  <c r="P9" i="59"/>
  <c r="N9" i="59"/>
  <c r="L9" i="59"/>
  <c r="E9" i="59"/>
  <c r="P27" i="58"/>
  <c r="N27" i="58"/>
  <c r="L27" i="58"/>
  <c r="E27" i="58"/>
  <c r="P26" i="58"/>
  <c r="N26" i="58"/>
  <c r="L26" i="58"/>
  <c r="E26" i="58"/>
  <c r="P25" i="58"/>
  <c r="N25" i="58"/>
  <c r="L25" i="58"/>
  <c r="E25" i="58"/>
  <c r="P24" i="58"/>
  <c r="N24" i="58"/>
  <c r="L24" i="58"/>
  <c r="E24" i="58"/>
  <c r="P23" i="58"/>
  <c r="N23" i="58"/>
  <c r="L23" i="58"/>
  <c r="E23" i="58"/>
  <c r="P22" i="58"/>
  <c r="N22" i="58"/>
  <c r="L22" i="58"/>
  <c r="E22" i="58"/>
  <c r="P21" i="58"/>
  <c r="N21" i="58"/>
  <c r="L21" i="58"/>
  <c r="E21" i="58"/>
  <c r="P20" i="58"/>
  <c r="N20" i="58"/>
  <c r="L20" i="58"/>
  <c r="E20" i="58"/>
  <c r="P19" i="58"/>
  <c r="N19" i="58"/>
  <c r="L19" i="58"/>
  <c r="E19" i="58"/>
  <c r="P17" i="58"/>
  <c r="N17" i="58"/>
  <c r="L17" i="58"/>
  <c r="E17" i="58"/>
  <c r="P16" i="58"/>
  <c r="N16" i="58"/>
  <c r="L16" i="58"/>
  <c r="E16" i="58"/>
  <c r="P15" i="58"/>
  <c r="N15" i="58"/>
  <c r="L15" i="58"/>
  <c r="E15" i="58"/>
  <c r="P14" i="58"/>
  <c r="N14" i="58"/>
  <c r="L14" i="58"/>
  <c r="E14" i="58"/>
  <c r="P13" i="58"/>
  <c r="N13" i="58"/>
  <c r="L13" i="58"/>
  <c r="E13" i="58"/>
  <c r="P12" i="58"/>
  <c r="N12" i="58"/>
  <c r="L12" i="58"/>
  <c r="E12" i="58"/>
  <c r="P11" i="58"/>
  <c r="N11" i="58"/>
  <c r="L11" i="58"/>
  <c r="E11" i="58"/>
  <c r="P10" i="58"/>
  <c r="N10" i="58"/>
  <c r="L10" i="58"/>
  <c r="E10" i="58"/>
  <c r="P9" i="58"/>
  <c r="N9" i="58"/>
  <c r="L9" i="58"/>
  <c r="E9" i="58"/>
  <c r="P27" i="57"/>
  <c r="N27" i="57"/>
  <c r="L27" i="57"/>
  <c r="E27" i="57"/>
  <c r="P26" i="57"/>
  <c r="N26" i="57"/>
  <c r="L26" i="57"/>
  <c r="E26" i="57"/>
  <c r="P25" i="57"/>
  <c r="N25" i="57"/>
  <c r="L25" i="57"/>
  <c r="E25" i="57"/>
  <c r="P24" i="57"/>
  <c r="N24" i="57"/>
  <c r="L24" i="57"/>
  <c r="E24" i="57"/>
  <c r="P23" i="57"/>
  <c r="N23" i="57"/>
  <c r="L23" i="57"/>
  <c r="E23" i="57"/>
  <c r="P22" i="57"/>
  <c r="N22" i="57"/>
  <c r="L22" i="57"/>
  <c r="E22" i="57"/>
  <c r="P21" i="57"/>
  <c r="N21" i="57"/>
  <c r="L21" i="57"/>
  <c r="E21" i="57"/>
  <c r="P20" i="57"/>
  <c r="N20" i="57"/>
  <c r="L20" i="57"/>
  <c r="E20" i="57"/>
  <c r="P19" i="57"/>
  <c r="N19" i="57"/>
  <c r="L19" i="57"/>
  <c r="E19" i="57"/>
  <c r="P17" i="57"/>
  <c r="N17" i="57"/>
  <c r="L17" i="57"/>
  <c r="E17" i="57"/>
  <c r="P16" i="57"/>
  <c r="N16" i="57"/>
  <c r="L16" i="57"/>
  <c r="E16" i="57"/>
  <c r="P15" i="57"/>
  <c r="N15" i="57"/>
  <c r="L15" i="57"/>
  <c r="E15" i="57"/>
  <c r="P14" i="57"/>
  <c r="N14" i="57"/>
  <c r="L14" i="57"/>
  <c r="E14" i="57"/>
  <c r="P13" i="57"/>
  <c r="N13" i="57"/>
  <c r="L13" i="57"/>
  <c r="E13" i="57"/>
  <c r="P12" i="57"/>
  <c r="N12" i="57"/>
  <c r="L12" i="57"/>
  <c r="E12" i="57"/>
  <c r="P11" i="57"/>
  <c r="N11" i="57"/>
  <c r="L11" i="57"/>
  <c r="E11" i="57"/>
  <c r="P10" i="57"/>
  <c r="N10" i="57"/>
  <c r="L10" i="57"/>
  <c r="E10" i="57"/>
  <c r="P9" i="57"/>
  <c r="N9" i="57"/>
  <c r="L9" i="57"/>
  <c r="E9" i="57"/>
  <c r="P27" i="56"/>
  <c r="N27" i="56"/>
  <c r="L27" i="56"/>
  <c r="E27" i="56"/>
  <c r="P26" i="56"/>
  <c r="N26" i="56"/>
  <c r="L26" i="56"/>
  <c r="E26" i="56"/>
  <c r="P25" i="56"/>
  <c r="N25" i="56"/>
  <c r="L25" i="56"/>
  <c r="E25" i="56"/>
  <c r="P24" i="56"/>
  <c r="N24" i="56"/>
  <c r="L24" i="56"/>
  <c r="E24" i="56"/>
  <c r="P23" i="56"/>
  <c r="N23" i="56"/>
  <c r="L23" i="56"/>
  <c r="E23" i="56"/>
  <c r="P22" i="56"/>
  <c r="N22" i="56"/>
  <c r="L22" i="56"/>
  <c r="E22" i="56"/>
  <c r="P21" i="56"/>
  <c r="N21" i="56"/>
  <c r="L21" i="56"/>
  <c r="E21" i="56"/>
  <c r="P20" i="56"/>
  <c r="N20" i="56"/>
  <c r="L20" i="56"/>
  <c r="E20" i="56"/>
  <c r="P19" i="56"/>
  <c r="N19" i="56"/>
  <c r="L19" i="56"/>
  <c r="E19" i="56"/>
  <c r="P17" i="56"/>
  <c r="N17" i="56"/>
  <c r="L17" i="56"/>
  <c r="E17" i="56"/>
  <c r="P16" i="56"/>
  <c r="N16" i="56"/>
  <c r="L16" i="56"/>
  <c r="E16" i="56"/>
  <c r="P15" i="56"/>
  <c r="N15" i="56"/>
  <c r="L15" i="56"/>
  <c r="E15" i="56"/>
  <c r="P14" i="56"/>
  <c r="N14" i="56"/>
  <c r="L14" i="56"/>
  <c r="E14" i="56"/>
  <c r="P13" i="56"/>
  <c r="N13" i="56"/>
  <c r="L13" i="56"/>
  <c r="E13" i="56"/>
  <c r="P12" i="56"/>
  <c r="N12" i="56"/>
  <c r="L12" i="56"/>
  <c r="E12" i="56"/>
  <c r="P11" i="56"/>
  <c r="N11" i="56"/>
  <c r="L11" i="56"/>
  <c r="E11" i="56"/>
  <c r="P10" i="56"/>
  <c r="N10" i="56"/>
  <c r="L10" i="56"/>
  <c r="E10" i="56"/>
  <c r="P9" i="56"/>
  <c r="N9" i="56"/>
  <c r="L9" i="56"/>
  <c r="E9" i="56"/>
  <c r="P27" i="55"/>
  <c r="N27" i="55"/>
  <c r="L27" i="55"/>
  <c r="E27" i="55"/>
  <c r="P26" i="55"/>
  <c r="N26" i="55"/>
  <c r="L26" i="55"/>
  <c r="E26" i="55"/>
  <c r="P25" i="55"/>
  <c r="N25" i="55"/>
  <c r="L25" i="55"/>
  <c r="E25" i="55"/>
  <c r="P24" i="55"/>
  <c r="N24" i="55"/>
  <c r="L24" i="55"/>
  <c r="E24" i="55"/>
  <c r="P23" i="55"/>
  <c r="N23" i="55"/>
  <c r="L23" i="55"/>
  <c r="E23" i="55"/>
  <c r="P22" i="55"/>
  <c r="N22" i="55"/>
  <c r="L22" i="55"/>
  <c r="E22" i="55"/>
  <c r="P21" i="55"/>
  <c r="N21" i="55"/>
  <c r="L21" i="55"/>
  <c r="E21" i="55"/>
  <c r="P20" i="55"/>
  <c r="N20" i="55"/>
  <c r="L20" i="55"/>
  <c r="E20" i="55"/>
  <c r="P19" i="55"/>
  <c r="N19" i="55"/>
  <c r="L19" i="55"/>
  <c r="E19" i="55"/>
  <c r="P17" i="55"/>
  <c r="N17" i="55"/>
  <c r="L17" i="55"/>
  <c r="E17" i="55"/>
  <c r="P16" i="55"/>
  <c r="N16" i="55"/>
  <c r="L16" i="55"/>
  <c r="E16" i="55"/>
  <c r="P15" i="55"/>
  <c r="N15" i="55"/>
  <c r="L15" i="55"/>
  <c r="E15" i="55"/>
  <c r="P14" i="55"/>
  <c r="N14" i="55"/>
  <c r="L14" i="55"/>
  <c r="E14" i="55"/>
  <c r="P13" i="55"/>
  <c r="N13" i="55"/>
  <c r="L13" i="55"/>
  <c r="E13" i="55"/>
  <c r="P12" i="55"/>
  <c r="N12" i="55"/>
  <c r="L12" i="55"/>
  <c r="E12" i="55"/>
  <c r="P11" i="55"/>
  <c r="N11" i="55"/>
  <c r="L11" i="55"/>
  <c r="E11" i="55"/>
  <c r="P10" i="55"/>
  <c r="N10" i="55"/>
  <c r="L10" i="55"/>
  <c r="E10" i="55"/>
  <c r="P9" i="55"/>
  <c r="N9" i="55"/>
  <c r="L9" i="55"/>
  <c r="E9" i="55"/>
  <c r="P27" i="54"/>
  <c r="N27" i="54"/>
  <c r="L27" i="54"/>
  <c r="E27" i="54"/>
  <c r="P26" i="54"/>
  <c r="N26" i="54"/>
  <c r="L26" i="54"/>
  <c r="E26" i="54"/>
  <c r="P25" i="54"/>
  <c r="N25" i="54"/>
  <c r="L25" i="54"/>
  <c r="E25" i="54"/>
  <c r="P24" i="54"/>
  <c r="N24" i="54"/>
  <c r="L24" i="54"/>
  <c r="E24" i="54"/>
  <c r="P23" i="54"/>
  <c r="N23" i="54"/>
  <c r="L23" i="54"/>
  <c r="E23" i="54"/>
  <c r="P22" i="54"/>
  <c r="N22" i="54"/>
  <c r="L22" i="54"/>
  <c r="E22" i="54"/>
  <c r="P21" i="54"/>
  <c r="N21" i="54"/>
  <c r="L21" i="54"/>
  <c r="E21" i="54"/>
  <c r="P20" i="54"/>
  <c r="N20" i="54"/>
  <c r="L20" i="54"/>
  <c r="E20" i="54"/>
  <c r="P19" i="54"/>
  <c r="N19" i="54"/>
  <c r="L19" i="54"/>
  <c r="E19" i="54"/>
  <c r="P17" i="54"/>
  <c r="N17" i="54"/>
  <c r="L17" i="54"/>
  <c r="E17" i="54"/>
  <c r="P16" i="54"/>
  <c r="N16" i="54"/>
  <c r="L16" i="54"/>
  <c r="E16" i="54"/>
  <c r="P15" i="54"/>
  <c r="N15" i="54"/>
  <c r="L15" i="54"/>
  <c r="E15" i="54"/>
  <c r="P14" i="54"/>
  <c r="N14" i="54"/>
  <c r="L14" i="54"/>
  <c r="E14" i="54"/>
  <c r="P13" i="54"/>
  <c r="N13" i="54"/>
  <c r="L13" i="54"/>
  <c r="E13" i="54"/>
  <c r="P12" i="54"/>
  <c r="N12" i="54"/>
  <c r="L12" i="54"/>
  <c r="E12" i="54"/>
  <c r="P11" i="54"/>
  <c r="N11" i="54"/>
  <c r="L11" i="54"/>
  <c r="E11" i="54"/>
  <c r="P10" i="54"/>
  <c r="N10" i="54"/>
  <c r="L10" i="54"/>
  <c r="E10" i="54"/>
  <c r="P9" i="54"/>
  <c r="N9" i="54"/>
  <c r="L9" i="54"/>
  <c r="E9" i="54"/>
  <c r="P27" i="53"/>
  <c r="N27" i="53"/>
  <c r="L27" i="53"/>
  <c r="E27" i="53"/>
  <c r="P26" i="53"/>
  <c r="N26" i="53"/>
  <c r="L26" i="53"/>
  <c r="E26" i="53"/>
  <c r="P25" i="53"/>
  <c r="N25" i="53"/>
  <c r="L25" i="53"/>
  <c r="E25" i="53"/>
  <c r="P24" i="53"/>
  <c r="N24" i="53"/>
  <c r="L24" i="53"/>
  <c r="E24" i="53"/>
  <c r="P23" i="53"/>
  <c r="N23" i="53"/>
  <c r="L23" i="53"/>
  <c r="E23" i="53"/>
  <c r="P22" i="53"/>
  <c r="N22" i="53"/>
  <c r="L22" i="53"/>
  <c r="E22" i="53"/>
  <c r="P21" i="53"/>
  <c r="N21" i="53"/>
  <c r="L21" i="53"/>
  <c r="E21" i="53"/>
  <c r="P20" i="53"/>
  <c r="N20" i="53"/>
  <c r="L20" i="53"/>
  <c r="E20" i="53"/>
  <c r="P19" i="53"/>
  <c r="N19" i="53"/>
  <c r="L19" i="53"/>
  <c r="E19" i="53"/>
  <c r="P17" i="53"/>
  <c r="N17" i="53"/>
  <c r="L17" i="53"/>
  <c r="E17" i="53"/>
  <c r="P16" i="53"/>
  <c r="N16" i="53"/>
  <c r="L16" i="53"/>
  <c r="E16" i="53"/>
  <c r="P15" i="53"/>
  <c r="N15" i="53"/>
  <c r="L15" i="53"/>
  <c r="E15" i="53"/>
  <c r="P14" i="53"/>
  <c r="N14" i="53"/>
  <c r="L14" i="53"/>
  <c r="E14" i="53"/>
  <c r="P13" i="53"/>
  <c r="N13" i="53"/>
  <c r="L13" i="53"/>
  <c r="E13" i="53"/>
  <c r="P12" i="53"/>
  <c r="N12" i="53"/>
  <c r="L12" i="53"/>
  <c r="E12" i="53"/>
  <c r="P11" i="53"/>
  <c r="N11" i="53"/>
  <c r="L11" i="53"/>
  <c r="E11" i="53"/>
  <c r="P10" i="53"/>
  <c r="N10" i="53"/>
  <c r="L10" i="53"/>
  <c r="E10" i="53"/>
  <c r="P9" i="53"/>
  <c r="N9" i="53"/>
  <c r="L9" i="53"/>
  <c r="E9" i="53"/>
  <c r="P27" i="52"/>
  <c r="N27" i="52"/>
  <c r="L27" i="52"/>
  <c r="E27" i="52"/>
  <c r="P26" i="52"/>
  <c r="N26" i="52"/>
  <c r="L26" i="52"/>
  <c r="E26" i="52"/>
  <c r="P25" i="52"/>
  <c r="N25" i="52"/>
  <c r="L25" i="52"/>
  <c r="E25" i="52"/>
  <c r="P24" i="52"/>
  <c r="N24" i="52"/>
  <c r="L24" i="52"/>
  <c r="E24" i="52"/>
  <c r="P23" i="52"/>
  <c r="N23" i="52"/>
  <c r="L23" i="52"/>
  <c r="E23" i="52"/>
  <c r="P22" i="52"/>
  <c r="N22" i="52"/>
  <c r="L22" i="52"/>
  <c r="E22" i="52"/>
  <c r="P21" i="52"/>
  <c r="N21" i="52"/>
  <c r="L21" i="52"/>
  <c r="E21" i="52"/>
  <c r="P20" i="52"/>
  <c r="N20" i="52"/>
  <c r="L20" i="52"/>
  <c r="E20" i="52"/>
  <c r="P19" i="52"/>
  <c r="N19" i="52"/>
  <c r="L19" i="52"/>
  <c r="E19" i="52"/>
  <c r="P17" i="52"/>
  <c r="N17" i="52"/>
  <c r="L17" i="52"/>
  <c r="E17" i="52"/>
  <c r="P16" i="52"/>
  <c r="N16" i="52"/>
  <c r="L16" i="52"/>
  <c r="E16" i="52"/>
  <c r="P15" i="52"/>
  <c r="N15" i="52"/>
  <c r="L15" i="52"/>
  <c r="E15" i="52"/>
  <c r="P14" i="52"/>
  <c r="N14" i="52"/>
  <c r="L14" i="52"/>
  <c r="E14" i="52"/>
  <c r="P13" i="52"/>
  <c r="N13" i="52"/>
  <c r="L13" i="52"/>
  <c r="E13" i="52"/>
  <c r="P12" i="52"/>
  <c r="N12" i="52"/>
  <c r="L12" i="52"/>
  <c r="E12" i="52"/>
  <c r="P11" i="52"/>
  <c r="N11" i="52"/>
  <c r="L11" i="52"/>
  <c r="E11" i="52"/>
  <c r="P10" i="52"/>
  <c r="N10" i="52"/>
  <c r="L10" i="52"/>
  <c r="E10" i="52"/>
  <c r="P9" i="52"/>
  <c r="N9" i="52"/>
  <c r="L9" i="52"/>
  <c r="E9" i="52"/>
  <c r="P27" i="51"/>
  <c r="N27" i="51"/>
  <c r="L27" i="51"/>
  <c r="E27" i="51"/>
  <c r="P26" i="51"/>
  <c r="N26" i="51"/>
  <c r="L26" i="51"/>
  <c r="E26" i="51"/>
  <c r="P25" i="51"/>
  <c r="N25" i="51"/>
  <c r="L25" i="51"/>
  <c r="E25" i="51"/>
  <c r="P24" i="51"/>
  <c r="N24" i="51"/>
  <c r="L24" i="51"/>
  <c r="E24" i="51"/>
  <c r="P23" i="51"/>
  <c r="N23" i="51"/>
  <c r="L23" i="51"/>
  <c r="E23" i="51"/>
  <c r="P22" i="51"/>
  <c r="N22" i="51"/>
  <c r="L22" i="51"/>
  <c r="E22" i="51"/>
  <c r="P21" i="51"/>
  <c r="N21" i="51"/>
  <c r="L21" i="51"/>
  <c r="E21" i="51"/>
  <c r="P20" i="51"/>
  <c r="N20" i="51"/>
  <c r="L20" i="51"/>
  <c r="E20" i="51"/>
  <c r="P19" i="51"/>
  <c r="N19" i="51"/>
  <c r="L19" i="51"/>
  <c r="E19" i="51"/>
  <c r="P17" i="51"/>
  <c r="N17" i="51"/>
  <c r="L17" i="51"/>
  <c r="E17" i="51"/>
  <c r="P16" i="51"/>
  <c r="N16" i="51"/>
  <c r="L16" i="51"/>
  <c r="E16" i="51"/>
  <c r="P15" i="51"/>
  <c r="N15" i="51"/>
  <c r="L15" i="51"/>
  <c r="E15" i="51"/>
  <c r="P14" i="51"/>
  <c r="N14" i="51"/>
  <c r="L14" i="51"/>
  <c r="E14" i="51"/>
  <c r="P13" i="51"/>
  <c r="N13" i="51"/>
  <c r="L13" i="51"/>
  <c r="E13" i="51"/>
  <c r="P12" i="51"/>
  <c r="N12" i="51"/>
  <c r="L12" i="51"/>
  <c r="E12" i="51"/>
  <c r="P11" i="51"/>
  <c r="N11" i="51"/>
  <c r="L11" i="51"/>
  <c r="E11" i="51"/>
  <c r="P10" i="51"/>
  <c r="N10" i="51"/>
  <c r="L10" i="51"/>
  <c r="E10" i="51"/>
  <c r="P9" i="51"/>
  <c r="N9" i="51"/>
  <c r="L9" i="51"/>
  <c r="E9" i="51"/>
  <c r="P27" i="50"/>
  <c r="N27" i="50"/>
  <c r="L27" i="50"/>
  <c r="E27" i="50"/>
  <c r="P26" i="50"/>
  <c r="N26" i="50"/>
  <c r="L26" i="50"/>
  <c r="E26" i="50"/>
  <c r="P25" i="50"/>
  <c r="N25" i="50"/>
  <c r="L25" i="50"/>
  <c r="E25" i="50"/>
  <c r="P24" i="50"/>
  <c r="N24" i="50"/>
  <c r="L24" i="50"/>
  <c r="E24" i="50"/>
  <c r="P23" i="50"/>
  <c r="N23" i="50"/>
  <c r="L23" i="50"/>
  <c r="E23" i="50"/>
  <c r="P22" i="50"/>
  <c r="N22" i="50"/>
  <c r="L22" i="50"/>
  <c r="E22" i="50"/>
  <c r="P21" i="50"/>
  <c r="N21" i="50"/>
  <c r="L21" i="50"/>
  <c r="E21" i="50"/>
  <c r="P20" i="50"/>
  <c r="N20" i="50"/>
  <c r="L20" i="50"/>
  <c r="E20" i="50"/>
  <c r="P19" i="50"/>
  <c r="N19" i="50"/>
  <c r="L19" i="50"/>
  <c r="E19" i="50"/>
  <c r="P17" i="50"/>
  <c r="N17" i="50"/>
  <c r="L17" i="50"/>
  <c r="E17" i="50"/>
  <c r="P16" i="50"/>
  <c r="N16" i="50"/>
  <c r="L16" i="50"/>
  <c r="E16" i="50"/>
  <c r="P15" i="50"/>
  <c r="N15" i="50"/>
  <c r="L15" i="50"/>
  <c r="E15" i="50"/>
  <c r="P14" i="50"/>
  <c r="N14" i="50"/>
  <c r="L14" i="50"/>
  <c r="E14" i="50"/>
  <c r="P13" i="50"/>
  <c r="N13" i="50"/>
  <c r="L13" i="50"/>
  <c r="E13" i="50"/>
  <c r="P12" i="50"/>
  <c r="N12" i="50"/>
  <c r="L12" i="50"/>
  <c r="E12" i="50"/>
  <c r="P11" i="50"/>
  <c r="N11" i="50"/>
  <c r="L11" i="50"/>
  <c r="E11" i="50"/>
  <c r="P10" i="50"/>
  <c r="N10" i="50"/>
  <c r="L10" i="50"/>
  <c r="E10" i="50"/>
  <c r="P9" i="50"/>
  <c r="N9" i="50"/>
  <c r="L9" i="50"/>
  <c r="E9" i="50"/>
  <c r="P27" i="49"/>
  <c r="N27" i="49"/>
  <c r="L27" i="49"/>
  <c r="E27" i="49"/>
  <c r="P26" i="49"/>
  <c r="N26" i="49"/>
  <c r="L26" i="49"/>
  <c r="E26" i="49"/>
  <c r="P25" i="49"/>
  <c r="N25" i="49"/>
  <c r="L25" i="49"/>
  <c r="E25" i="49"/>
  <c r="P24" i="49"/>
  <c r="N24" i="49"/>
  <c r="L24" i="49"/>
  <c r="E24" i="49"/>
  <c r="P23" i="49"/>
  <c r="N23" i="49"/>
  <c r="L23" i="49"/>
  <c r="E23" i="49"/>
  <c r="P22" i="49"/>
  <c r="N22" i="49"/>
  <c r="L22" i="49"/>
  <c r="E22" i="49"/>
  <c r="P21" i="49"/>
  <c r="N21" i="49"/>
  <c r="L21" i="49"/>
  <c r="E21" i="49"/>
  <c r="P20" i="49"/>
  <c r="N20" i="49"/>
  <c r="L20" i="49"/>
  <c r="E20" i="49"/>
  <c r="P19" i="49"/>
  <c r="N19" i="49"/>
  <c r="L19" i="49"/>
  <c r="E19" i="49"/>
  <c r="P17" i="49"/>
  <c r="N17" i="49"/>
  <c r="L17" i="49"/>
  <c r="E17" i="49"/>
  <c r="P16" i="49"/>
  <c r="N16" i="49"/>
  <c r="L16" i="49"/>
  <c r="E16" i="49"/>
  <c r="P15" i="49"/>
  <c r="N15" i="49"/>
  <c r="L15" i="49"/>
  <c r="E15" i="49"/>
  <c r="P14" i="49"/>
  <c r="N14" i="49"/>
  <c r="L14" i="49"/>
  <c r="E14" i="49"/>
  <c r="P13" i="49"/>
  <c r="N13" i="49"/>
  <c r="L13" i="49"/>
  <c r="E13" i="49"/>
  <c r="P12" i="49"/>
  <c r="N12" i="49"/>
  <c r="L12" i="49"/>
  <c r="E12" i="49"/>
  <c r="P11" i="49"/>
  <c r="N11" i="49"/>
  <c r="L11" i="49"/>
  <c r="E11" i="49"/>
  <c r="P10" i="49"/>
  <c r="N10" i="49"/>
  <c r="L10" i="49"/>
  <c r="E10" i="49"/>
  <c r="P9" i="49"/>
  <c r="N9" i="49"/>
  <c r="L9" i="49"/>
  <c r="E9" i="49"/>
  <c r="P27" i="48"/>
  <c r="N27" i="48"/>
  <c r="L27" i="48"/>
  <c r="E27" i="48"/>
  <c r="P26" i="48"/>
  <c r="N26" i="48"/>
  <c r="L26" i="48"/>
  <c r="E26" i="48"/>
  <c r="P25" i="48"/>
  <c r="N25" i="48"/>
  <c r="L25" i="48"/>
  <c r="E25" i="48"/>
  <c r="P24" i="48"/>
  <c r="N24" i="48"/>
  <c r="L24" i="48"/>
  <c r="E24" i="48"/>
  <c r="P23" i="48"/>
  <c r="N23" i="48"/>
  <c r="L23" i="48"/>
  <c r="E23" i="48"/>
  <c r="P22" i="48"/>
  <c r="N22" i="48"/>
  <c r="L22" i="48"/>
  <c r="E22" i="48"/>
  <c r="P21" i="48"/>
  <c r="N21" i="48"/>
  <c r="L21" i="48"/>
  <c r="E21" i="48"/>
  <c r="P20" i="48"/>
  <c r="N20" i="48"/>
  <c r="L20" i="48"/>
  <c r="E20" i="48"/>
  <c r="P19" i="48"/>
  <c r="N19" i="48"/>
  <c r="L19" i="48"/>
  <c r="E19" i="48"/>
  <c r="P17" i="48"/>
  <c r="N17" i="48"/>
  <c r="L17" i="48"/>
  <c r="E17" i="48"/>
  <c r="P16" i="48"/>
  <c r="N16" i="48"/>
  <c r="L16" i="48"/>
  <c r="E16" i="48"/>
  <c r="P15" i="48"/>
  <c r="N15" i="48"/>
  <c r="L15" i="48"/>
  <c r="E15" i="48"/>
  <c r="P14" i="48"/>
  <c r="N14" i="48"/>
  <c r="L14" i="48"/>
  <c r="E14" i="48"/>
  <c r="P13" i="48"/>
  <c r="N13" i="48"/>
  <c r="L13" i="48"/>
  <c r="E13" i="48"/>
  <c r="P12" i="48"/>
  <c r="N12" i="48"/>
  <c r="L12" i="48"/>
  <c r="E12" i="48"/>
  <c r="P11" i="48"/>
  <c r="N11" i="48"/>
  <c r="L11" i="48"/>
  <c r="E11" i="48"/>
  <c r="P10" i="48"/>
  <c r="N10" i="48"/>
  <c r="L10" i="48"/>
  <c r="E10" i="48"/>
  <c r="P9" i="48"/>
  <c r="N9" i="48"/>
  <c r="L9" i="48"/>
  <c r="E9" i="48"/>
  <c r="P27" i="47"/>
  <c r="N27" i="47"/>
  <c r="L27" i="47"/>
  <c r="E27" i="47"/>
  <c r="P26" i="47"/>
  <c r="N26" i="47"/>
  <c r="L26" i="47"/>
  <c r="E26" i="47"/>
  <c r="P25" i="47"/>
  <c r="N25" i="47"/>
  <c r="L25" i="47"/>
  <c r="E25" i="47"/>
  <c r="P24" i="47"/>
  <c r="N24" i="47"/>
  <c r="L24" i="47"/>
  <c r="E24" i="47"/>
  <c r="P23" i="47"/>
  <c r="N23" i="47"/>
  <c r="L23" i="47"/>
  <c r="E23" i="47"/>
  <c r="P22" i="47"/>
  <c r="N22" i="47"/>
  <c r="L22" i="47"/>
  <c r="E22" i="47"/>
  <c r="P21" i="47"/>
  <c r="N21" i="47"/>
  <c r="L21" i="47"/>
  <c r="E21" i="47"/>
  <c r="P20" i="47"/>
  <c r="N20" i="47"/>
  <c r="L20" i="47"/>
  <c r="E20" i="47"/>
  <c r="P19" i="47"/>
  <c r="N19" i="47"/>
  <c r="L19" i="47"/>
  <c r="E19" i="47"/>
  <c r="P17" i="47"/>
  <c r="N17" i="47"/>
  <c r="L17" i="47"/>
  <c r="E17" i="47"/>
  <c r="P16" i="47"/>
  <c r="N16" i="47"/>
  <c r="L16" i="47"/>
  <c r="E16" i="47"/>
  <c r="P15" i="47"/>
  <c r="N15" i="47"/>
  <c r="L15" i="47"/>
  <c r="E15" i="47"/>
  <c r="P14" i="47"/>
  <c r="N14" i="47"/>
  <c r="L14" i="47"/>
  <c r="E14" i="47"/>
  <c r="P13" i="47"/>
  <c r="N13" i="47"/>
  <c r="L13" i="47"/>
  <c r="E13" i="47"/>
  <c r="P12" i="47"/>
  <c r="N12" i="47"/>
  <c r="L12" i="47"/>
  <c r="E12" i="47"/>
  <c r="P11" i="47"/>
  <c r="N11" i="47"/>
  <c r="L11" i="47"/>
  <c r="E11" i="47"/>
  <c r="P10" i="47"/>
  <c r="N10" i="47"/>
  <c r="L10" i="47"/>
  <c r="E10" i="47"/>
  <c r="P9" i="47"/>
  <c r="N9" i="47"/>
  <c r="L9" i="47"/>
  <c r="E9" i="47"/>
  <c r="P27" i="46"/>
  <c r="N27" i="46"/>
  <c r="L27" i="46"/>
  <c r="E27" i="46"/>
  <c r="P26" i="46"/>
  <c r="N26" i="46"/>
  <c r="L26" i="46"/>
  <c r="E26" i="46"/>
  <c r="P25" i="46"/>
  <c r="N25" i="46"/>
  <c r="L25" i="46"/>
  <c r="E25" i="46"/>
  <c r="P24" i="46"/>
  <c r="N24" i="46"/>
  <c r="L24" i="46"/>
  <c r="E24" i="46"/>
  <c r="P23" i="46"/>
  <c r="N23" i="46"/>
  <c r="L23" i="46"/>
  <c r="E23" i="46"/>
  <c r="P22" i="46"/>
  <c r="N22" i="46"/>
  <c r="L22" i="46"/>
  <c r="E22" i="46"/>
  <c r="P21" i="46"/>
  <c r="N21" i="46"/>
  <c r="L21" i="46"/>
  <c r="E21" i="46"/>
  <c r="P20" i="46"/>
  <c r="N20" i="46"/>
  <c r="L20" i="46"/>
  <c r="E20" i="46"/>
  <c r="P19" i="46"/>
  <c r="N19" i="46"/>
  <c r="L19" i="46"/>
  <c r="E19" i="46"/>
  <c r="P17" i="46"/>
  <c r="N17" i="46"/>
  <c r="L17" i="46"/>
  <c r="E17" i="46"/>
  <c r="P16" i="46"/>
  <c r="N16" i="46"/>
  <c r="L16" i="46"/>
  <c r="E16" i="46"/>
  <c r="P15" i="46"/>
  <c r="N15" i="46"/>
  <c r="L15" i="46"/>
  <c r="E15" i="46"/>
  <c r="P14" i="46"/>
  <c r="N14" i="46"/>
  <c r="L14" i="46"/>
  <c r="E14" i="46"/>
  <c r="P13" i="46"/>
  <c r="N13" i="46"/>
  <c r="L13" i="46"/>
  <c r="E13" i="46"/>
  <c r="P12" i="46"/>
  <c r="N12" i="46"/>
  <c r="L12" i="46"/>
  <c r="E12" i="46"/>
  <c r="P11" i="46"/>
  <c r="N11" i="46"/>
  <c r="L11" i="46"/>
  <c r="E11" i="46"/>
  <c r="P10" i="46"/>
  <c r="N10" i="46"/>
  <c r="L10" i="46"/>
  <c r="E10" i="46"/>
  <c r="P9" i="46"/>
  <c r="N9" i="46"/>
  <c r="L9" i="46"/>
  <c r="E9" i="46"/>
  <c r="P27" i="45"/>
  <c r="N27" i="45"/>
  <c r="L27" i="45"/>
  <c r="E27" i="45"/>
  <c r="P26" i="45"/>
  <c r="N26" i="45"/>
  <c r="L26" i="45"/>
  <c r="E26" i="45"/>
  <c r="P25" i="45"/>
  <c r="N25" i="45"/>
  <c r="L25" i="45"/>
  <c r="E25" i="45"/>
  <c r="P24" i="45"/>
  <c r="N24" i="45"/>
  <c r="L24" i="45"/>
  <c r="E24" i="45"/>
  <c r="P23" i="45"/>
  <c r="N23" i="45"/>
  <c r="L23" i="45"/>
  <c r="E23" i="45"/>
  <c r="P22" i="45"/>
  <c r="N22" i="45"/>
  <c r="L22" i="45"/>
  <c r="E22" i="45"/>
  <c r="P21" i="45"/>
  <c r="N21" i="45"/>
  <c r="L21" i="45"/>
  <c r="E21" i="45"/>
  <c r="P20" i="45"/>
  <c r="N20" i="45"/>
  <c r="L20" i="45"/>
  <c r="E20" i="45"/>
  <c r="P19" i="45"/>
  <c r="N19" i="45"/>
  <c r="L19" i="45"/>
  <c r="E19" i="45"/>
  <c r="P17" i="45"/>
  <c r="N17" i="45"/>
  <c r="L17" i="45"/>
  <c r="E17" i="45"/>
  <c r="P16" i="45"/>
  <c r="N16" i="45"/>
  <c r="L16" i="45"/>
  <c r="E16" i="45"/>
  <c r="P15" i="45"/>
  <c r="N15" i="45"/>
  <c r="L15" i="45"/>
  <c r="E15" i="45"/>
  <c r="P14" i="45"/>
  <c r="N14" i="45"/>
  <c r="L14" i="45"/>
  <c r="E14" i="45"/>
  <c r="P13" i="45"/>
  <c r="N13" i="45"/>
  <c r="L13" i="45"/>
  <c r="E13" i="45"/>
  <c r="P12" i="45"/>
  <c r="N12" i="45"/>
  <c r="L12" i="45"/>
  <c r="E12" i="45"/>
  <c r="P11" i="45"/>
  <c r="N11" i="45"/>
  <c r="L11" i="45"/>
  <c r="E11" i="45"/>
  <c r="P10" i="45"/>
  <c r="N10" i="45"/>
  <c r="L10" i="45"/>
  <c r="E10" i="45"/>
  <c r="P9" i="45"/>
  <c r="N9" i="45"/>
  <c r="L9" i="45"/>
  <c r="E9" i="45"/>
  <c r="P27" i="44"/>
  <c r="N27" i="44"/>
  <c r="L27" i="44"/>
  <c r="E27" i="44"/>
  <c r="P26" i="44"/>
  <c r="N26" i="44"/>
  <c r="L26" i="44"/>
  <c r="E26" i="44"/>
  <c r="P25" i="44"/>
  <c r="N25" i="44"/>
  <c r="L25" i="44"/>
  <c r="E25" i="44"/>
  <c r="P24" i="44"/>
  <c r="N24" i="44"/>
  <c r="L24" i="44"/>
  <c r="E24" i="44"/>
  <c r="P23" i="44"/>
  <c r="N23" i="44"/>
  <c r="L23" i="44"/>
  <c r="E23" i="44"/>
  <c r="P22" i="44"/>
  <c r="N22" i="44"/>
  <c r="L22" i="44"/>
  <c r="E22" i="44"/>
  <c r="P21" i="44"/>
  <c r="N21" i="44"/>
  <c r="L21" i="44"/>
  <c r="E21" i="44"/>
  <c r="P20" i="44"/>
  <c r="N20" i="44"/>
  <c r="L20" i="44"/>
  <c r="E20" i="44"/>
  <c r="P19" i="44"/>
  <c r="N19" i="44"/>
  <c r="L19" i="44"/>
  <c r="E19" i="44"/>
  <c r="P17" i="44"/>
  <c r="N17" i="44"/>
  <c r="L17" i="44"/>
  <c r="E17" i="44"/>
  <c r="P16" i="44"/>
  <c r="N16" i="44"/>
  <c r="L16" i="44"/>
  <c r="E16" i="44"/>
  <c r="P15" i="44"/>
  <c r="N15" i="44"/>
  <c r="L15" i="44"/>
  <c r="E15" i="44"/>
  <c r="P14" i="44"/>
  <c r="N14" i="44"/>
  <c r="L14" i="44"/>
  <c r="E14" i="44"/>
  <c r="P13" i="44"/>
  <c r="N13" i="44"/>
  <c r="L13" i="44"/>
  <c r="E13" i="44"/>
  <c r="P12" i="44"/>
  <c r="N12" i="44"/>
  <c r="L12" i="44"/>
  <c r="E12" i="44"/>
  <c r="P11" i="44"/>
  <c r="N11" i="44"/>
  <c r="L11" i="44"/>
  <c r="E11" i="44"/>
  <c r="P10" i="44"/>
  <c r="N10" i="44"/>
  <c r="L10" i="44"/>
  <c r="E10" i="44"/>
  <c r="P9" i="44"/>
  <c r="N9" i="44"/>
  <c r="L9" i="44"/>
  <c r="E9" i="44"/>
  <c r="P27" i="43"/>
  <c r="N27" i="43"/>
  <c r="L27" i="43"/>
  <c r="E27" i="43"/>
  <c r="P26" i="43"/>
  <c r="N26" i="43"/>
  <c r="L26" i="43"/>
  <c r="E26" i="43"/>
  <c r="P25" i="43"/>
  <c r="N25" i="43"/>
  <c r="L25" i="43"/>
  <c r="E25" i="43"/>
  <c r="P24" i="43"/>
  <c r="N24" i="43"/>
  <c r="L24" i="43"/>
  <c r="E24" i="43"/>
  <c r="P23" i="43"/>
  <c r="N23" i="43"/>
  <c r="L23" i="43"/>
  <c r="E23" i="43"/>
  <c r="P22" i="43"/>
  <c r="N22" i="43"/>
  <c r="L22" i="43"/>
  <c r="E22" i="43"/>
  <c r="P21" i="43"/>
  <c r="N21" i="43"/>
  <c r="L21" i="43"/>
  <c r="E21" i="43"/>
  <c r="P20" i="43"/>
  <c r="N20" i="43"/>
  <c r="L20" i="43"/>
  <c r="E20" i="43"/>
  <c r="P19" i="43"/>
  <c r="N19" i="43"/>
  <c r="L19" i="43"/>
  <c r="E19" i="43"/>
  <c r="P17" i="43"/>
  <c r="N17" i="43"/>
  <c r="L17" i="43"/>
  <c r="E17" i="43"/>
  <c r="P16" i="43"/>
  <c r="N16" i="43"/>
  <c r="L16" i="43"/>
  <c r="E16" i="43"/>
  <c r="P15" i="43"/>
  <c r="N15" i="43"/>
  <c r="L15" i="43"/>
  <c r="E15" i="43"/>
  <c r="P14" i="43"/>
  <c r="N14" i="43"/>
  <c r="L14" i="43"/>
  <c r="E14" i="43"/>
  <c r="P13" i="43"/>
  <c r="N13" i="43"/>
  <c r="L13" i="43"/>
  <c r="E13" i="43"/>
  <c r="P12" i="43"/>
  <c r="N12" i="43"/>
  <c r="L12" i="43"/>
  <c r="E12" i="43"/>
  <c r="P11" i="43"/>
  <c r="N11" i="43"/>
  <c r="L11" i="43"/>
  <c r="E11" i="43"/>
  <c r="P10" i="43"/>
  <c r="N10" i="43"/>
  <c r="L10" i="43"/>
  <c r="E10" i="43"/>
  <c r="P9" i="43"/>
  <c r="N9" i="43"/>
  <c r="L9" i="43"/>
  <c r="E9" i="43"/>
  <c r="P27" i="42"/>
  <c r="N27" i="42"/>
  <c r="L27" i="42"/>
  <c r="E27" i="42"/>
  <c r="P26" i="42"/>
  <c r="N26" i="42"/>
  <c r="L26" i="42"/>
  <c r="E26" i="42"/>
  <c r="P25" i="42"/>
  <c r="N25" i="42"/>
  <c r="L25" i="42"/>
  <c r="E25" i="42"/>
  <c r="P24" i="42"/>
  <c r="N24" i="42"/>
  <c r="L24" i="42"/>
  <c r="E24" i="42"/>
  <c r="P23" i="42"/>
  <c r="N23" i="42"/>
  <c r="L23" i="42"/>
  <c r="E23" i="42"/>
  <c r="P22" i="42"/>
  <c r="N22" i="42"/>
  <c r="L22" i="42"/>
  <c r="E22" i="42"/>
  <c r="P21" i="42"/>
  <c r="N21" i="42"/>
  <c r="L21" i="42"/>
  <c r="E21" i="42"/>
  <c r="P20" i="42"/>
  <c r="N20" i="42"/>
  <c r="L20" i="42"/>
  <c r="E20" i="42"/>
  <c r="P19" i="42"/>
  <c r="N19" i="42"/>
  <c r="L19" i="42"/>
  <c r="E19" i="42"/>
  <c r="P17" i="42"/>
  <c r="N17" i="42"/>
  <c r="L17" i="42"/>
  <c r="E17" i="42"/>
  <c r="P16" i="42"/>
  <c r="N16" i="42"/>
  <c r="L16" i="42"/>
  <c r="E16" i="42"/>
  <c r="P15" i="42"/>
  <c r="N15" i="42"/>
  <c r="L15" i="42"/>
  <c r="E15" i="42"/>
  <c r="P14" i="42"/>
  <c r="N14" i="42"/>
  <c r="L14" i="42"/>
  <c r="E14" i="42"/>
  <c r="P13" i="42"/>
  <c r="N13" i="42"/>
  <c r="L13" i="42"/>
  <c r="E13" i="42"/>
  <c r="P12" i="42"/>
  <c r="N12" i="42"/>
  <c r="L12" i="42"/>
  <c r="E12" i="42"/>
  <c r="P11" i="42"/>
  <c r="N11" i="42"/>
  <c r="L11" i="42"/>
  <c r="E11" i="42"/>
  <c r="P10" i="42"/>
  <c r="N10" i="42"/>
  <c r="L10" i="42"/>
  <c r="E10" i="42"/>
  <c r="P9" i="42"/>
  <c r="N9" i="42"/>
  <c r="L9" i="42"/>
  <c r="E9" i="42"/>
  <c r="P27" i="41"/>
  <c r="N27" i="41"/>
  <c r="L27" i="41"/>
  <c r="E27" i="41"/>
  <c r="P26" i="41"/>
  <c r="N26" i="41"/>
  <c r="L26" i="41"/>
  <c r="E26" i="41"/>
  <c r="P25" i="41"/>
  <c r="N25" i="41"/>
  <c r="L25" i="41"/>
  <c r="E25" i="41"/>
  <c r="P24" i="41"/>
  <c r="N24" i="41"/>
  <c r="L24" i="41"/>
  <c r="E24" i="41"/>
  <c r="P23" i="41"/>
  <c r="N23" i="41"/>
  <c r="L23" i="41"/>
  <c r="E23" i="41"/>
  <c r="P22" i="41"/>
  <c r="N22" i="41"/>
  <c r="L22" i="41"/>
  <c r="E22" i="41"/>
  <c r="P21" i="41"/>
  <c r="N21" i="41"/>
  <c r="L21" i="41"/>
  <c r="E21" i="41"/>
  <c r="P20" i="41"/>
  <c r="N20" i="41"/>
  <c r="L20" i="41"/>
  <c r="E20" i="41"/>
  <c r="P19" i="41"/>
  <c r="N19" i="41"/>
  <c r="L19" i="41"/>
  <c r="E19" i="41"/>
  <c r="P17" i="41"/>
  <c r="N17" i="41"/>
  <c r="L17" i="41"/>
  <c r="E17" i="41"/>
  <c r="P16" i="41"/>
  <c r="N16" i="41"/>
  <c r="L16" i="41"/>
  <c r="E16" i="41"/>
  <c r="P15" i="41"/>
  <c r="N15" i="41"/>
  <c r="L15" i="41"/>
  <c r="E15" i="41"/>
  <c r="P14" i="41"/>
  <c r="N14" i="41"/>
  <c r="L14" i="41"/>
  <c r="E14" i="41"/>
  <c r="P13" i="41"/>
  <c r="N13" i="41"/>
  <c r="L13" i="41"/>
  <c r="E13" i="41"/>
  <c r="P12" i="41"/>
  <c r="N12" i="41"/>
  <c r="L12" i="41"/>
  <c r="E12" i="41"/>
  <c r="P11" i="41"/>
  <c r="N11" i="41"/>
  <c r="L11" i="41"/>
  <c r="E11" i="41"/>
  <c r="P10" i="41"/>
  <c r="N10" i="41"/>
  <c r="L10" i="41"/>
  <c r="E10" i="41"/>
  <c r="P9" i="41"/>
  <c r="N9" i="41"/>
  <c r="L9" i="41"/>
  <c r="E9" i="41"/>
  <c r="P27" i="40"/>
  <c r="N27" i="40"/>
  <c r="L27" i="40"/>
  <c r="E27" i="40"/>
  <c r="P26" i="40"/>
  <c r="N26" i="40"/>
  <c r="L26" i="40"/>
  <c r="E26" i="40"/>
  <c r="P25" i="40"/>
  <c r="N25" i="40"/>
  <c r="L25" i="40"/>
  <c r="E25" i="40"/>
  <c r="P24" i="40"/>
  <c r="N24" i="40"/>
  <c r="L24" i="40"/>
  <c r="E24" i="40"/>
  <c r="P23" i="40"/>
  <c r="N23" i="40"/>
  <c r="L23" i="40"/>
  <c r="E23" i="40"/>
  <c r="P22" i="40"/>
  <c r="N22" i="40"/>
  <c r="L22" i="40"/>
  <c r="E22" i="40"/>
  <c r="P21" i="40"/>
  <c r="N21" i="40"/>
  <c r="L21" i="40"/>
  <c r="E21" i="40"/>
  <c r="P20" i="40"/>
  <c r="N20" i="40"/>
  <c r="L20" i="40"/>
  <c r="E20" i="40"/>
  <c r="P19" i="40"/>
  <c r="N19" i="40"/>
  <c r="L19" i="40"/>
  <c r="E19" i="40"/>
  <c r="P17" i="40"/>
  <c r="N17" i="40"/>
  <c r="L17" i="40"/>
  <c r="E17" i="40"/>
  <c r="P16" i="40"/>
  <c r="N16" i="40"/>
  <c r="L16" i="40"/>
  <c r="E16" i="40"/>
  <c r="P15" i="40"/>
  <c r="N15" i="40"/>
  <c r="L15" i="40"/>
  <c r="E15" i="40"/>
  <c r="P14" i="40"/>
  <c r="N14" i="40"/>
  <c r="L14" i="40"/>
  <c r="E14" i="40"/>
  <c r="P13" i="40"/>
  <c r="N13" i="40"/>
  <c r="L13" i="40"/>
  <c r="E13" i="40"/>
  <c r="P12" i="40"/>
  <c r="N12" i="40"/>
  <c r="L12" i="40"/>
  <c r="E12" i="40"/>
  <c r="P11" i="40"/>
  <c r="N11" i="40"/>
  <c r="L11" i="40"/>
  <c r="E11" i="40"/>
  <c r="P10" i="40"/>
  <c r="N10" i="40"/>
  <c r="L10" i="40"/>
  <c r="E10" i="40"/>
  <c r="P9" i="40"/>
  <c r="N9" i="40"/>
  <c r="L9" i="40"/>
  <c r="E9" i="40"/>
  <c r="P27" i="39"/>
  <c r="N27" i="39"/>
  <c r="L27" i="39"/>
  <c r="E27" i="39"/>
  <c r="P26" i="39"/>
  <c r="N26" i="39"/>
  <c r="L26" i="39"/>
  <c r="E26" i="39"/>
  <c r="P25" i="39"/>
  <c r="N25" i="39"/>
  <c r="L25" i="39"/>
  <c r="E25" i="39"/>
  <c r="P24" i="39"/>
  <c r="N24" i="39"/>
  <c r="L24" i="39"/>
  <c r="E24" i="39"/>
  <c r="P23" i="39"/>
  <c r="N23" i="39"/>
  <c r="L23" i="39"/>
  <c r="E23" i="39"/>
  <c r="P22" i="39"/>
  <c r="N22" i="39"/>
  <c r="L22" i="39"/>
  <c r="E22" i="39"/>
  <c r="P21" i="39"/>
  <c r="N21" i="39"/>
  <c r="L21" i="39"/>
  <c r="E21" i="39"/>
  <c r="P20" i="39"/>
  <c r="N20" i="39"/>
  <c r="L20" i="39"/>
  <c r="E20" i="39"/>
  <c r="P19" i="39"/>
  <c r="N19" i="39"/>
  <c r="L19" i="39"/>
  <c r="E19" i="39"/>
  <c r="P17" i="39"/>
  <c r="N17" i="39"/>
  <c r="L17" i="39"/>
  <c r="E17" i="39"/>
  <c r="P16" i="39"/>
  <c r="N16" i="39"/>
  <c r="L16" i="39"/>
  <c r="E16" i="39"/>
  <c r="P15" i="39"/>
  <c r="N15" i="39"/>
  <c r="L15" i="39"/>
  <c r="E15" i="39"/>
  <c r="P14" i="39"/>
  <c r="N14" i="39"/>
  <c r="L14" i="39"/>
  <c r="E14" i="39"/>
  <c r="P13" i="39"/>
  <c r="N13" i="39"/>
  <c r="L13" i="39"/>
  <c r="E13" i="39"/>
  <c r="P12" i="39"/>
  <c r="N12" i="39"/>
  <c r="L12" i="39"/>
  <c r="E12" i="39"/>
  <c r="P11" i="39"/>
  <c r="N11" i="39"/>
  <c r="L11" i="39"/>
  <c r="E11" i="39"/>
  <c r="P10" i="39"/>
  <c r="N10" i="39"/>
  <c r="L10" i="39"/>
  <c r="E10" i="39"/>
  <c r="P9" i="39"/>
  <c r="N9" i="39"/>
  <c r="L9" i="39"/>
  <c r="E9" i="39"/>
  <c r="P27" i="38"/>
  <c r="N27" i="38"/>
  <c r="L27" i="38"/>
  <c r="E27" i="38"/>
  <c r="P26" i="38"/>
  <c r="N26" i="38"/>
  <c r="L26" i="38"/>
  <c r="E26" i="38"/>
  <c r="P25" i="38"/>
  <c r="N25" i="38"/>
  <c r="L25" i="38"/>
  <c r="E25" i="38"/>
  <c r="P24" i="38"/>
  <c r="N24" i="38"/>
  <c r="L24" i="38"/>
  <c r="E24" i="38"/>
  <c r="P23" i="38"/>
  <c r="N23" i="38"/>
  <c r="L23" i="38"/>
  <c r="E23" i="38"/>
  <c r="P22" i="38"/>
  <c r="N22" i="38"/>
  <c r="L22" i="38"/>
  <c r="E22" i="38"/>
  <c r="P21" i="38"/>
  <c r="N21" i="38"/>
  <c r="L21" i="38"/>
  <c r="E21" i="38"/>
  <c r="P20" i="38"/>
  <c r="N20" i="38"/>
  <c r="L20" i="38"/>
  <c r="E20" i="38"/>
  <c r="P19" i="38"/>
  <c r="N19" i="38"/>
  <c r="L19" i="38"/>
  <c r="E19" i="38"/>
  <c r="P17" i="38"/>
  <c r="N17" i="38"/>
  <c r="L17" i="38"/>
  <c r="E17" i="38"/>
  <c r="P16" i="38"/>
  <c r="N16" i="38"/>
  <c r="L16" i="38"/>
  <c r="E16" i="38"/>
  <c r="P15" i="38"/>
  <c r="N15" i="38"/>
  <c r="L15" i="38"/>
  <c r="E15" i="38"/>
  <c r="P14" i="38"/>
  <c r="N14" i="38"/>
  <c r="L14" i="38"/>
  <c r="E14" i="38"/>
  <c r="P13" i="38"/>
  <c r="N13" i="38"/>
  <c r="L13" i="38"/>
  <c r="E13" i="38"/>
  <c r="P12" i="38"/>
  <c r="N12" i="38"/>
  <c r="L12" i="38"/>
  <c r="E12" i="38"/>
  <c r="P11" i="38"/>
  <c r="N11" i="38"/>
  <c r="L11" i="38"/>
  <c r="E11" i="38"/>
  <c r="P10" i="38"/>
  <c r="N10" i="38"/>
  <c r="L10" i="38"/>
  <c r="E10" i="38"/>
  <c r="P9" i="38"/>
  <c r="N9" i="38"/>
  <c r="L9" i="38"/>
  <c r="E9" i="38"/>
  <c r="P27" i="37"/>
  <c r="N27" i="37"/>
  <c r="L27" i="37"/>
  <c r="E27" i="37"/>
  <c r="P26" i="37"/>
  <c r="N26" i="37"/>
  <c r="L26" i="37"/>
  <c r="E26" i="37"/>
  <c r="P25" i="37"/>
  <c r="N25" i="37"/>
  <c r="L25" i="37"/>
  <c r="E25" i="37"/>
  <c r="P24" i="37"/>
  <c r="N24" i="37"/>
  <c r="L24" i="37"/>
  <c r="E24" i="37"/>
  <c r="P23" i="37"/>
  <c r="N23" i="37"/>
  <c r="L23" i="37"/>
  <c r="E23" i="37"/>
  <c r="P22" i="37"/>
  <c r="N22" i="37"/>
  <c r="L22" i="37"/>
  <c r="E22" i="37"/>
  <c r="P21" i="37"/>
  <c r="N21" i="37"/>
  <c r="L21" i="37"/>
  <c r="E21" i="37"/>
  <c r="P20" i="37"/>
  <c r="N20" i="37"/>
  <c r="L20" i="37"/>
  <c r="E20" i="37"/>
  <c r="P19" i="37"/>
  <c r="N19" i="37"/>
  <c r="L19" i="37"/>
  <c r="E19" i="37"/>
  <c r="P17" i="37"/>
  <c r="N17" i="37"/>
  <c r="L17" i="37"/>
  <c r="E17" i="37"/>
  <c r="P16" i="37"/>
  <c r="N16" i="37"/>
  <c r="L16" i="37"/>
  <c r="E16" i="37"/>
  <c r="P15" i="37"/>
  <c r="N15" i="37"/>
  <c r="L15" i="37"/>
  <c r="E15" i="37"/>
  <c r="P14" i="37"/>
  <c r="N14" i="37"/>
  <c r="L14" i="37"/>
  <c r="E14" i="37"/>
  <c r="P13" i="37"/>
  <c r="N13" i="37"/>
  <c r="L13" i="37"/>
  <c r="E13" i="37"/>
  <c r="P12" i="37"/>
  <c r="N12" i="37"/>
  <c r="L12" i="37"/>
  <c r="E12" i="37"/>
  <c r="P11" i="37"/>
  <c r="N11" i="37"/>
  <c r="L11" i="37"/>
  <c r="E11" i="37"/>
  <c r="P10" i="37"/>
  <c r="N10" i="37"/>
  <c r="L10" i="37"/>
  <c r="E10" i="37"/>
  <c r="P9" i="37"/>
  <c r="N9" i="37"/>
  <c r="L9" i="37"/>
  <c r="E9" i="37"/>
  <c r="P27" i="36"/>
  <c r="N27" i="36"/>
  <c r="L27" i="36"/>
  <c r="E27" i="36"/>
  <c r="P26" i="36"/>
  <c r="N26" i="36"/>
  <c r="L26" i="36"/>
  <c r="E26" i="36"/>
  <c r="P25" i="36"/>
  <c r="N25" i="36"/>
  <c r="L25" i="36"/>
  <c r="E25" i="36"/>
  <c r="P24" i="36"/>
  <c r="N24" i="36"/>
  <c r="L24" i="36"/>
  <c r="E24" i="36"/>
  <c r="P23" i="36"/>
  <c r="N23" i="36"/>
  <c r="L23" i="36"/>
  <c r="E23" i="36"/>
  <c r="P22" i="36"/>
  <c r="N22" i="36"/>
  <c r="L22" i="36"/>
  <c r="E22" i="36"/>
  <c r="P21" i="36"/>
  <c r="N21" i="36"/>
  <c r="L21" i="36"/>
  <c r="E21" i="36"/>
  <c r="P20" i="36"/>
  <c r="N20" i="36"/>
  <c r="L20" i="36"/>
  <c r="E20" i="36"/>
  <c r="P19" i="36"/>
  <c r="N19" i="36"/>
  <c r="L19" i="36"/>
  <c r="E19" i="36"/>
  <c r="P17" i="36"/>
  <c r="N17" i="36"/>
  <c r="L17" i="36"/>
  <c r="E17" i="36"/>
  <c r="P16" i="36"/>
  <c r="N16" i="36"/>
  <c r="L16" i="36"/>
  <c r="E16" i="36"/>
  <c r="P15" i="36"/>
  <c r="N15" i="36"/>
  <c r="L15" i="36"/>
  <c r="E15" i="36"/>
  <c r="P14" i="36"/>
  <c r="N14" i="36"/>
  <c r="L14" i="36"/>
  <c r="E14" i="36"/>
  <c r="P13" i="36"/>
  <c r="N13" i="36"/>
  <c r="L13" i="36"/>
  <c r="E13" i="36"/>
  <c r="P12" i="36"/>
  <c r="N12" i="36"/>
  <c r="L12" i="36"/>
  <c r="E12" i="36"/>
  <c r="P11" i="36"/>
  <c r="N11" i="36"/>
  <c r="L11" i="36"/>
  <c r="E11" i="36"/>
  <c r="P10" i="36"/>
  <c r="N10" i="36"/>
  <c r="L10" i="36"/>
  <c r="E10" i="36"/>
  <c r="P9" i="36"/>
  <c r="N9" i="36"/>
  <c r="L9" i="36"/>
  <c r="E9" i="36"/>
  <c r="P27" i="35"/>
  <c r="N27" i="35"/>
  <c r="L27" i="35"/>
  <c r="E27" i="35"/>
  <c r="P26" i="35"/>
  <c r="N26" i="35"/>
  <c r="L26" i="35"/>
  <c r="E26" i="35"/>
  <c r="P25" i="35"/>
  <c r="N25" i="35"/>
  <c r="L25" i="35"/>
  <c r="E25" i="35"/>
  <c r="P24" i="35"/>
  <c r="N24" i="35"/>
  <c r="L24" i="35"/>
  <c r="E24" i="35"/>
  <c r="P23" i="35"/>
  <c r="N23" i="35"/>
  <c r="L23" i="35"/>
  <c r="E23" i="35"/>
  <c r="P22" i="35"/>
  <c r="N22" i="35"/>
  <c r="L22" i="35"/>
  <c r="E22" i="35"/>
  <c r="P21" i="35"/>
  <c r="N21" i="35"/>
  <c r="L21" i="35"/>
  <c r="E21" i="35"/>
  <c r="P20" i="35"/>
  <c r="N20" i="35"/>
  <c r="L20" i="35"/>
  <c r="E20" i="35"/>
  <c r="P19" i="35"/>
  <c r="N19" i="35"/>
  <c r="L19" i="35"/>
  <c r="E19" i="35"/>
  <c r="P17" i="35"/>
  <c r="N17" i="35"/>
  <c r="L17" i="35"/>
  <c r="E17" i="35"/>
  <c r="P16" i="35"/>
  <c r="N16" i="35"/>
  <c r="L16" i="35"/>
  <c r="E16" i="35"/>
  <c r="P15" i="35"/>
  <c r="N15" i="35"/>
  <c r="L15" i="35"/>
  <c r="E15" i="35"/>
  <c r="P14" i="35"/>
  <c r="N14" i="35"/>
  <c r="L14" i="35"/>
  <c r="E14" i="35"/>
  <c r="P13" i="35"/>
  <c r="N13" i="35"/>
  <c r="L13" i="35"/>
  <c r="E13" i="35"/>
  <c r="P12" i="35"/>
  <c r="N12" i="35"/>
  <c r="L12" i="35"/>
  <c r="E12" i="35"/>
  <c r="P11" i="35"/>
  <c r="N11" i="35"/>
  <c r="L11" i="35"/>
  <c r="E11" i="35"/>
  <c r="P10" i="35"/>
  <c r="N10" i="35"/>
  <c r="L10" i="35"/>
  <c r="E10" i="35"/>
  <c r="P9" i="35"/>
  <c r="N9" i="35"/>
  <c r="L9" i="35"/>
  <c r="E9" i="35"/>
  <c r="P27" i="34"/>
  <c r="N27" i="34"/>
  <c r="L27" i="34"/>
  <c r="E27" i="34"/>
  <c r="P26" i="34"/>
  <c r="N26" i="34"/>
  <c r="L26" i="34"/>
  <c r="E26" i="34"/>
  <c r="P25" i="34"/>
  <c r="N25" i="34"/>
  <c r="L25" i="34"/>
  <c r="E25" i="34"/>
  <c r="P24" i="34"/>
  <c r="N24" i="34"/>
  <c r="L24" i="34"/>
  <c r="E24" i="34"/>
  <c r="P23" i="34"/>
  <c r="N23" i="34"/>
  <c r="L23" i="34"/>
  <c r="E23" i="34"/>
  <c r="P22" i="34"/>
  <c r="N22" i="34"/>
  <c r="L22" i="34"/>
  <c r="E22" i="34"/>
  <c r="P21" i="34"/>
  <c r="N21" i="34"/>
  <c r="L21" i="34"/>
  <c r="E21" i="34"/>
  <c r="P20" i="34"/>
  <c r="N20" i="34"/>
  <c r="L20" i="34"/>
  <c r="E20" i="34"/>
  <c r="P19" i="34"/>
  <c r="N19" i="34"/>
  <c r="L19" i="34"/>
  <c r="E19" i="34"/>
  <c r="P17" i="34"/>
  <c r="N17" i="34"/>
  <c r="L17" i="34"/>
  <c r="E17" i="34"/>
  <c r="P16" i="34"/>
  <c r="N16" i="34"/>
  <c r="L16" i="34"/>
  <c r="E16" i="34"/>
  <c r="P15" i="34"/>
  <c r="N15" i="34"/>
  <c r="L15" i="34"/>
  <c r="E15" i="34"/>
  <c r="P14" i="34"/>
  <c r="N14" i="34"/>
  <c r="L14" i="34"/>
  <c r="E14" i="34"/>
  <c r="P13" i="34"/>
  <c r="N13" i="34"/>
  <c r="L13" i="34"/>
  <c r="E13" i="34"/>
  <c r="P12" i="34"/>
  <c r="N12" i="34"/>
  <c r="L12" i="34"/>
  <c r="E12" i="34"/>
  <c r="P11" i="34"/>
  <c r="N11" i="34"/>
  <c r="L11" i="34"/>
  <c r="E11" i="34"/>
  <c r="P10" i="34"/>
  <c r="N10" i="34"/>
  <c r="L10" i="34"/>
  <c r="E10" i="34"/>
  <c r="P9" i="34"/>
  <c r="N9" i="34"/>
  <c r="L9" i="34"/>
  <c r="E9" i="34"/>
  <c r="P27" i="33"/>
  <c r="N27" i="33"/>
  <c r="L27" i="33"/>
  <c r="E27" i="33"/>
  <c r="P26" i="33"/>
  <c r="N26" i="33"/>
  <c r="L26" i="33"/>
  <c r="E26" i="33"/>
  <c r="P25" i="33"/>
  <c r="N25" i="33"/>
  <c r="L25" i="33"/>
  <c r="E25" i="33"/>
  <c r="P24" i="33"/>
  <c r="N24" i="33"/>
  <c r="L24" i="33"/>
  <c r="E24" i="33"/>
  <c r="P23" i="33"/>
  <c r="N23" i="33"/>
  <c r="L23" i="33"/>
  <c r="E23" i="33"/>
  <c r="P22" i="33"/>
  <c r="N22" i="33"/>
  <c r="L22" i="33"/>
  <c r="E22" i="33"/>
  <c r="P21" i="33"/>
  <c r="N21" i="33"/>
  <c r="L21" i="33"/>
  <c r="E21" i="33"/>
  <c r="P20" i="33"/>
  <c r="N20" i="33"/>
  <c r="L20" i="33"/>
  <c r="E20" i="33"/>
  <c r="P19" i="33"/>
  <c r="N19" i="33"/>
  <c r="L19" i="33"/>
  <c r="E19" i="33"/>
  <c r="P17" i="33"/>
  <c r="N17" i="33"/>
  <c r="L17" i="33"/>
  <c r="E17" i="33"/>
  <c r="P16" i="33"/>
  <c r="N16" i="33"/>
  <c r="L16" i="33"/>
  <c r="E16" i="33"/>
  <c r="P15" i="33"/>
  <c r="N15" i="33"/>
  <c r="L15" i="33"/>
  <c r="E15" i="33"/>
  <c r="P14" i="33"/>
  <c r="N14" i="33"/>
  <c r="L14" i="33"/>
  <c r="E14" i="33"/>
  <c r="P13" i="33"/>
  <c r="N13" i="33"/>
  <c r="L13" i="33"/>
  <c r="E13" i="33"/>
  <c r="P12" i="33"/>
  <c r="N12" i="33"/>
  <c r="L12" i="33"/>
  <c r="E12" i="33"/>
  <c r="P11" i="33"/>
  <c r="N11" i="33"/>
  <c r="L11" i="33"/>
  <c r="E11" i="33"/>
  <c r="P10" i="33"/>
  <c r="N10" i="33"/>
  <c r="L10" i="33"/>
  <c r="E10" i="33"/>
  <c r="P9" i="33"/>
  <c r="N9" i="33"/>
  <c r="L9" i="33"/>
  <c r="E9" i="33"/>
  <c r="P27" i="32"/>
  <c r="N27" i="32"/>
  <c r="L27" i="32"/>
  <c r="E27" i="32"/>
  <c r="P26" i="32"/>
  <c r="N26" i="32"/>
  <c r="L26" i="32"/>
  <c r="E26" i="32"/>
  <c r="P25" i="32"/>
  <c r="N25" i="32"/>
  <c r="L25" i="32"/>
  <c r="E25" i="32"/>
  <c r="P24" i="32"/>
  <c r="N24" i="32"/>
  <c r="L24" i="32"/>
  <c r="E24" i="32"/>
  <c r="P23" i="32"/>
  <c r="N23" i="32"/>
  <c r="L23" i="32"/>
  <c r="E23" i="32"/>
  <c r="P22" i="32"/>
  <c r="N22" i="32"/>
  <c r="L22" i="32"/>
  <c r="E22" i="32"/>
  <c r="P21" i="32"/>
  <c r="N21" i="32"/>
  <c r="L21" i="32"/>
  <c r="E21" i="32"/>
  <c r="P20" i="32"/>
  <c r="N20" i="32"/>
  <c r="L20" i="32"/>
  <c r="E20" i="32"/>
  <c r="P19" i="32"/>
  <c r="N19" i="32"/>
  <c r="L19" i="32"/>
  <c r="E19" i="32"/>
  <c r="P17" i="32"/>
  <c r="N17" i="32"/>
  <c r="L17" i="32"/>
  <c r="E17" i="32"/>
  <c r="P16" i="32"/>
  <c r="N16" i="32"/>
  <c r="L16" i="32"/>
  <c r="E16" i="32"/>
  <c r="P15" i="32"/>
  <c r="N15" i="32"/>
  <c r="L15" i="32"/>
  <c r="E15" i="32"/>
  <c r="P14" i="32"/>
  <c r="N14" i="32"/>
  <c r="L14" i="32"/>
  <c r="E14" i="32"/>
  <c r="P13" i="32"/>
  <c r="N13" i="32"/>
  <c r="L13" i="32"/>
  <c r="E13" i="32"/>
  <c r="P12" i="32"/>
  <c r="N12" i="32"/>
  <c r="L12" i="32"/>
  <c r="E12" i="32"/>
  <c r="P11" i="32"/>
  <c r="N11" i="32"/>
  <c r="L11" i="32"/>
  <c r="E11" i="32"/>
  <c r="P10" i="32"/>
  <c r="N10" i="32"/>
  <c r="L10" i="32"/>
  <c r="E10" i="32"/>
  <c r="P9" i="32"/>
  <c r="N9" i="32"/>
  <c r="L9" i="32"/>
  <c r="E9" i="32"/>
  <c r="P27" i="31"/>
  <c r="N27" i="31"/>
  <c r="L27" i="31"/>
  <c r="E27" i="31"/>
  <c r="P26" i="31"/>
  <c r="N26" i="31"/>
  <c r="L26" i="31"/>
  <c r="E26" i="31"/>
  <c r="P25" i="31"/>
  <c r="N25" i="31"/>
  <c r="L25" i="31"/>
  <c r="E25" i="31"/>
  <c r="P24" i="31"/>
  <c r="N24" i="31"/>
  <c r="L24" i="31"/>
  <c r="E24" i="31"/>
  <c r="P23" i="31"/>
  <c r="N23" i="31"/>
  <c r="L23" i="31"/>
  <c r="E23" i="31"/>
  <c r="P22" i="31"/>
  <c r="N22" i="31"/>
  <c r="L22" i="31"/>
  <c r="E22" i="31"/>
  <c r="P21" i="31"/>
  <c r="N21" i="31"/>
  <c r="L21" i="31"/>
  <c r="E21" i="31"/>
  <c r="P20" i="31"/>
  <c r="N20" i="31"/>
  <c r="L20" i="31"/>
  <c r="E20" i="31"/>
  <c r="P19" i="31"/>
  <c r="N19" i="31"/>
  <c r="L19" i="31"/>
  <c r="E19" i="31"/>
  <c r="P17" i="31"/>
  <c r="N17" i="31"/>
  <c r="L17" i="31"/>
  <c r="E17" i="31"/>
  <c r="P16" i="31"/>
  <c r="N16" i="31"/>
  <c r="L16" i="31"/>
  <c r="E16" i="31"/>
  <c r="P15" i="31"/>
  <c r="N15" i="31"/>
  <c r="L15" i="31"/>
  <c r="E15" i="31"/>
  <c r="P14" i="31"/>
  <c r="N14" i="31"/>
  <c r="L14" i="31"/>
  <c r="E14" i="31"/>
  <c r="P13" i="31"/>
  <c r="N13" i="31"/>
  <c r="L13" i="31"/>
  <c r="E13" i="31"/>
  <c r="P12" i="31"/>
  <c r="N12" i="31"/>
  <c r="L12" i="31"/>
  <c r="E12" i="31"/>
  <c r="P11" i="31"/>
  <c r="N11" i="31"/>
  <c r="L11" i="31"/>
  <c r="E11" i="31"/>
  <c r="P10" i="31"/>
  <c r="N10" i="31"/>
  <c r="L10" i="31"/>
  <c r="E10" i="31"/>
  <c r="P9" i="31"/>
  <c r="N9" i="31"/>
  <c r="L9" i="31"/>
  <c r="E9" i="31"/>
  <c r="P27" i="30"/>
  <c r="N27" i="30"/>
  <c r="L27" i="30"/>
  <c r="E27" i="30"/>
  <c r="P26" i="30"/>
  <c r="N26" i="30"/>
  <c r="L26" i="30"/>
  <c r="E26" i="30"/>
  <c r="P25" i="30"/>
  <c r="N25" i="30"/>
  <c r="L25" i="30"/>
  <c r="E25" i="30"/>
  <c r="P24" i="30"/>
  <c r="N24" i="30"/>
  <c r="L24" i="30"/>
  <c r="E24" i="30"/>
  <c r="P23" i="30"/>
  <c r="N23" i="30"/>
  <c r="L23" i="30"/>
  <c r="E23" i="30"/>
  <c r="P22" i="30"/>
  <c r="N22" i="30"/>
  <c r="L22" i="30"/>
  <c r="E22" i="30"/>
  <c r="P21" i="30"/>
  <c r="N21" i="30"/>
  <c r="L21" i="30"/>
  <c r="E21" i="30"/>
  <c r="P20" i="30"/>
  <c r="N20" i="30"/>
  <c r="L20" i="30"/>
  <c r="E20" i="30"/>
  <c r="P19" i="30"/>
  <c r="N19" i="30"/>
  <c r="L19" i="30"/>
  <c r="E19" i="30"/>
  <c r="P17" i="30"/>
  <c r="N17" i="30"/>
  <c r="L17" i="30"/>
  <c r="E17" i="30"/>
  <c r="P16" i="30"/>
  <c r="N16" i="30"/>
  <c r="L16" i="30"/>
  <c r="E16" i="30"/>
  <c r="P15" i="30"/>
  <c r="N15" i="30"/>
  <c r="L15" i="30"/>
  <c r="E15" i="30"/>
  <c r="P14" i="30"/>
  <c r="N14" i="30"/>
  <c r="L14" i="30"/>
  <c r="E14" i="30"/>
  <c r="P13" i="30"/>
  <c r="N13" i="30"/>
  <c r="L13" i="30"/>
  <c r="E13" i="30"/>
  <c r="P12" i="30"/>
  <c r="N12" i="30"/>
  <c r="L12" i="30"/>
  <c r="E12" i="30"/>
  <c r="P11" i="30"/>
  <c r="N11" i="30"/>
  <c r="L11" i="30"/>
  <c r="E11" i="30"/>
  <c r="P10" i="30"/>
  <c r="N10" i="30"/>
  <c r="L10" i="30"/>
  <c r="E10" i="30"/>
  <c r="P9" i="30"/>
  <c r="N9" i="30"/>
  <c r="L9" i="30"/>
  <c r="E9" i="30"/>
  <c r="P27" i="29"/>
  <c r="N27" i="29"/>
  <c r="L27" i="29"/>
  <c r="E27" i="29"/>
  <c r="P26" i="29"/>
  <c r="N26" i="29"/>
  <c r="L26" i="29"/>
  <c r="E26" i="29"/>
  <c r="P25" i="29"/>
  <c r="N25" i="29"/>
  <c r="L25" i="29"/>
  <c r="E25" i="29"/>
  <c r="P24" i="29"/>
  <c r="N24" i="29"/>
  <c r="L24" i="29"/>
  <c r="E24" i="29"/>
  <c r="P23" i="29"/>
  <c r="N23" i="29"/>
  <c r="L23" i="29"/>
  <c r="E23" i="29"/>
  <c r="P22" i="29"/>
  <c r="N22" i="29"/>
  <c r="L22" i="29"/>
  <c r="E22" i="29"/>
  <c r="P21" i="29"/>
  <c r="N21" i="29"/>
  <c r="L21" i="29"/>
  <c r="E21" i="29"/>
  <c r="P20" i="29"/>
  <c r="N20" i="29"/>
  <c r="L20" i="29"/>
  <c r="E20" i="29"/>
  <c r="P19" i="29"/>
  <c r="N19" i="29"/>
  <c r="L19" i="29"/>
  <c r="E19" i="29"/>
  <c r="P17" i="29"/>
  <c r="N17" i="29"/>
  <c r="L17" i="29"/>
  <c r="E17" i="29"/>
  <c r="P16" i="29"/>
  <c r="N16" i="29"/>
  <c r="L16" i="29"/>
  <c r="E16" i="29"/>
  <c r="P15" i="29"/>
  <c r="N15" i="29"/>
  <c r="L15" i="29"/>
  <c r="E15" i="29"/>
  <c r="P14" i="29"/>
  <c r="N14" i="29"/>
  <c r="L14" i="29"/>
  <c r="E14" i="29"/>
  <c r="P13" i="29"/>
  <c r="N13" i="29"/>
  <c r="L13" i="29"/>
  <c r="E13" i="29"/>
  <c r="P12" i="29"/>
  <c r="N12" i="29"/>
  <c r="L12" i="29"/>
  <c r="E12" i="29"/>
  <c r="P11" i="29"/>
  <c r="N11" i="29"/>
  <c r="L11" i="29"/>
  <c r="E11" i="29"/>
  <c r="P10" i="29"/>
  <c r="N10" i="29"/>
  <c r="L10" i="29"/>
  <c r="E10" i="29"/>
  <c r="P9" i="29"/>
  <c r="N9" i="29"/>
  <c r="L9" i="29"/>
  <c r="E9" i="29"/>
  <c r="P27" i="28"/>
  <c r="N27" i="28"/>
  <c r="L27" i="28"/>
  <c r="E27" i="28"/>
  <c r="P26" i="28"/>
  <c r="N26" i="28"/>
  <c r="L26" i="28"/>
  <c r="E26" i="28"/>
  <c r="P25" i="28"/>
  <c r="N25" i="28"/>
  <c r="L25" i="28"/>
  <c r="E25" i="28"/>
  <c r="P24" i="28"/>
  <c r="N24" i="28"/>
  <c r="L24" i="28"/>
  <c r="E24" i="28"/>
  <c r="P23" i="28"/>
  <c r="N23" i="28"/>
  <c r="L23" i="28"/>
  <c r="E23" i="28"/>
  <c r="P22" i="28"/>
  <c r="N22" i="28"/>
  <c r="L22" i="28"/>
  <c r="E22" i="28"/>
  <c r="P21" i="28"/>
  <c r="N21" i="28"/>
  <c r="L21" i="28"/>
  <c r="E21" i="28"/>
  <c r="P20" i="28"/>
  <c r="N20" i="28"/>
  <c r="L20" i="28"/>
  <c r="E20" i="28"/>
  <c r="P19" i="28"/>
  <c r="N19" i="28"/>
  <c r="L19" i="28"/>
  <c r="E19" i="28"/>
  <c r="P17" i="28"/>
  <c r="N17" i="28"/>
  <c r="L17" i="28"/>
  <c r="E17" i="28"/>
  <c r="P16" i="28"/>
  <c r="N16" i="28"/>
  <c r="L16" i="28"/>
  <c r="E16" i="28"/>
  <c r="P15" i="28"/>
  <c r="N15" i="28"/>
  <c r="L15" i="28"/>
  <c r="E15" i="28"/>
  <c r="P14" i="28"/>
  <c r="N14" i="28"/>
  <c r="L14" i="28"/>
  <c r="E14" i="28"/>
  <c r="P13" i="28"/>
  <c r="N13" i="28"/>
  <c r="L13" i="28"/>
  <c r="E13" i="28"/>
  <c r="P12" i="28"/>
  <c r="N12" i="28"/>
  <c r="L12" i="28"/>
  <c r="E12" i="28"/>
  <c r="P11" i="28"/>
  <c r="N11" i="28"/>
  <c r="L11" i="28"/>
  <c r="E11" i="28"/>
  <c r="P10" i="28"/>
  <c r="N10" i="28"/>
  <c r="L10" i="28"/>
  <c r="E10" i="28"/>
  <c r="P9" i="28"/>
  <c r="N9" i="28"/>
  <c r="L9" i="28"/>
  <c r="E9" i="28"/>
  <c r="P27" i="27"/>
  <c r="N27" i="27"/>
  <c r="L27" i="27"/>
  <c r="E27" i="27"/>
  <c r="P26" i="27"/>
  <c r="N26" i="27"/>
  <c r="L26" i="27"/>
  <c r="E26" i="27"/>
  <c r="P25" i="27"/>
  <c r="N25" i="27"/>
  <c r="L25" i="27"/>
  <c r="E25" i="27"/>
  <c r="P24" i="27"/>
  <c r="N24" i="27"/>
  <c r="L24" i="27"/>
  <c r="E24" i="27"/>
  <c r="P23" i="27"/>
  <c r="N23" i="27"/>
  <c r="L23" i="27"/>
  <c r="E23" i="27"/>
  <c r="P22" i="27"/>
  <c r="N22" i="27"/>
  <c r="L22" i="27"/>
  <c r="E22" i="27"/>
  <c r="P21" i="27"/>
  <c r="N21" i="27"/>
  <c r="L21" i="27"/>
  <c r="E21" i="27"/>
  <c r="P20" i="27"/>
  <c r="N20" i="27"/>
  <c r="L20" i="27"/>
  <c r="E20" i="27"/>
  <c r="P19" i="27"/>
  <c r="N19" i="27"/>
  <c r="L19" i="27"/>
  <c r="E19" i="27"/>
  <c r="P17" i="27"/>
  <c r="N17" i="27"/>
  <c r="L17" i="27"/>
  <c r="E17" i="27"/>
  <c r="P16" i="27"/>
  <c r="N16" i="27"/>
  <c r="L16" i="27"/>
  <c r="E16" i="27"/>
  <c r="P15" i="27"/>
  <c r="N15" i="27"/>
  <c r="L15" i="27"/>
  <c r="E15" i="27"/>
  <c r="P14" i="27"/>
  <c r="N14" i="27"/>
  <c r="L14" i="27"/>
  <c r="E14" i="27"/>
  <c r="P13" i="27"/>
  <c r="N13" i="27"/>
  <c r="L13" i="27"/>
  <c r="E13" i="27"/>
  <c r="P12" i="27"/>
  <c r="N12" i="27"/>
  <c r="L12" i="27"/>
  <c r="E12" i="27"/>
  <c r="P11" i="27"/>
  <c r="N11" i="27"/>
  <c r="L11" i="27"/>
  <c r="E11" i="27"/>
  <c r="P10" i="27"/>
  <c r="N10" i="27"/>
  <c r="L10" i="27"/>
  <c r="E10" i="27"/>
  <c r="P9" i="27"/>
  <c r="N9" i="27"/>
  <c r="L9" i="27"/>
  <c r="E9" i="27"/>
  <c r="P27" i="26"/>
  <c r="N27" i="26"/>
  <c r="L27" i="26"/>
  <c r="E27" i="26"/>
  <c r="P26" i="26"/>
  <c r="N26" i="26"/>
  <c r="L26" i="26"/>
  <c r="E26" i="26"/>
  <c r="P25" i="26"/>
  <c r="N25" i="26"/>
  <c r="L25" i="26"/>
  <c r="E25" i="26"/>
  <c r="P24" i="26"/>
  <c r="N24" i="26"/>
  <c r="L24" i="26"/>
  <c r="E24" i="26"/>
  <c r="P23" i="26"/>
  <c r="N23" i="26"/>
  <c r="L23" i="26"/>
  <c r="E23" i="26"/>
  <c r="P22" i="26"/>
  <c r="N22" i="26"/>
  <c r="L22" i="26"/>
  <c r="E22" i="26"/>
  <c r="P21" i="26"/>
  <c r="N21" i="26"/>
  <c r="L21" i="26"/>
  <c r="E21" i="26"/>
  <c r="P20" i="26"/>
  <c r="N20" i="26"/>
  <c r="L20" i="26"/>
  <c r="E20" i="26"/>
  <c r="P19" i="26"/>
  <c r="N19" i="26"/>
  <c r="L19" i="26"/>
  <c r="E19" i="26"/>
  <c r="P17" i="26"/>
  <c r="N17" i="26"/>
  <c r="L17" i="26"/>
  <c r="E17" i="26"/>
  <c r="P16" i="26"/>
  <c r="N16" i="26"/>
  <c r="L16" i="26"/>
  <c r="E16" i="26"/>
  <c r="P15" i="26"/>
  <c r="N15" i="26"/>
  <c r="L15" i="26"/>
  <c r="E15" i="26"/>
  <c r="P14" i="26"/>
  <c r="N14" i="26"/>
  <c r="L14" i="26"/>
  <c r="E14" i="26"/>
  <c r="P13" i="26"/>
  <c r="N13" i="26"/>
  <c r="L13" i="26"/>
  <c r="E13" i="26"/>
  <c r="P12" i="26"/>
  <c r="N12" i="26"/>
  <c r="L12" i="26"/>
  <c r="E12" i="26"/>
  <c r="P11" i="26"/>
  <c r="N11" i="26"/>
  <c r="L11" i="26"/>
  <c r="E11" i="26"/>
  <c r="P10" i="26"/>
  <c r="N10" i="26"/>
  <c r="L10" i="26"/>
  <c r="E10" i="26"/>
  <c r="P9" i="26"/>
  <c r="N9" i="26"/>
  <c r="L9" i="26"/>
  <c r="E9" i="26"/>
  <c r="P27" i="25"/>
  <c r="N27" i="25"/>
  <c r="L27" i="25"/>
  <c r="E27" i="25"/>
  <c r="P26" i="25"/>
  <c r="N26" i="25"/>
  <c r="L26" i="25"/>
  <c r="E26" i="25"/>
  <c r="P25" i="25"/>
  <c r="N25" i="25"/>
  <c r="L25" i="25"/>
  <c r="E25" i="25"/>
  <c r="P24" i="25"/>
  <c r="N24" i="25"/>
  <c r="L24" i="25"/>
  <c r="E24" i="25"/>
  <c r="P23" i="25"/>
  <c r="N23" i="25"/>
  <c r="L23" i="25"/>
  <c r="E23" i="25"/>
  <c r="P22" i="25"/>
  <c r="N22" i="25"/>
  <c r="L22" i="25"/>
  <c r="E22" i="25"/>
  <c r="P21" i="25"/>
  <c r="N21" i="25"/>
  <c r="L21" i="25"/>
  <c r="E21" i="25"/>
  <c r="P20" i="25"/>
  <c r="N20" i="25"/>
  <c r="L20" i="25"/>
  <c r="E20" i="25"/>
  <c r="P19" i="25"/>
  <c r="N19" i="25"/>
  <c r="L19" i="25"/>
  <c r="E19" i="25"/>
  <c r="P17" i="25"/>
  <c r="N17" i="25"/>
  <c r="L17" i="25"/>
  <c r="E17" i="25"/>
  <c r="P16" i="25"/>
  <c r="N16" i="25"/>
  <c r="L16" i="25"/>
  <c r="E16" i="25"/>
  <c r="P15" i="25"/>
  <c r="N15" i="25"/>
  <c r="L15" i="25"/>
  <c r="E15" i="25"/>
  <c r="P14" i="25"/>
  <c r="N14" i="25"/>
  <c r="L14" i="25"/>
  <c r="E14" i="25"/>
  <c r="P13" i="25"/>
  <c r="N13" i="25"/>
  <c r="L13" i="25"/>
  <c r="E13" i="25"/>
  <c r="P12" i="25"/>
  <c r="N12" i="25"/>
  <c r="L12" i="25"/>
  <c r="E12" i="25"/>
  <c r="P11" i="25"/>
  <c r="N11" i="25"/>
  <c r="L11" i="25"/>
  <c r="E11" i="25"/>
  <c r="P10" i="25"/>
  <c r="N10" i="25"/>
  <c r="L10" i="25"/>
  <c r="E10" i="25"/>
  <c r="P9" i="25"/>
  <c r="N9" i="25"/>
  <c r="L9" i="25"/>
  <c r="E9" i="25"/>
  <c r="P27" i="24"/>
  <c r="N27" i="24"/>
  <c r="L27" i="24"/>
  <c r="E27" i="24"/>
  <c r="P26" i="24"/>
  <c r="N26" i="24"/>
  <c r="L26" i="24"/>
  <c r="E26" i="24"/>
  <c r="P25" i="24"/>
  <c r="N25" i="24"/>
  <c r="L25" i="24"/>
  <c r="E25" i="24"/>
  <c r="P24" i="24"/>
  <c r="N24" i="24"/>
  <c r="L24" i="24"/>
  <c r="E24" i="24"/>
  <c r="P23" i="24"/>
  <c r="N23" i="24"/>
  <c r="L23" i="24"/>
  <c r="E23" i="24"/>
  <c r="P22" i="24"/>
  <c r="N22" i="24"/>
  <c r="L22" i="24"/>
  <c r="E22" i="24"/>
  <c r="P21" i="24"/>
  <c r="N21" i="24"/>
  <c r="L21" i="24"/>
  <c r="E21" i="24"/>
  <c r="P20" i="24"/>
  <c r="N20" i="24"/>
  <c r="L20" i="24"/>
  <c r="E20" i="24"/>
  <c r="P19" i="24"/>
  <c r="N19" i="24"/>
  <c r="L19" i="24"/>
  <c r="E19" i="24"/>
  <c r="P17" i="24"/>
  <c r="N17" i="24"/>
  <c r="L17" i="24"/>
  <c r="E17" i="24"/>
  <c r="P16" i="24"/>
  <c r="N16" i="24"/>
  <c r="L16" i="24"/>
  <c r="E16" i="24"/>
  <c r="P15" i="24"/>
  <c r="N15" i="24"/>
  <c r="L15" i="24"/>
  <c r="E15" i="24"/>
  <c r="P14" i="24"/>
  <c r="N14" i="24"/>
  <c r="L14" i="24"/>
  <c r="E14" i="24"/>
  <c r="P13" i="24"/>
  <c r="N13" i="24"/>
  <c r="L13" i="24"/>
  <c r="E13" i="24"/>
  <c r="P12" i="24"/>
  <c r="N12" i="24"/>
  <c r="L12" i="24"/>
  <c r="E12" i="24"/>
  <c r="P11" i="24"/>
  <c r="N11" i="24"/>
  <c r="L11" i="24"/>
  <c r="E11" i="24"/>
  <c r="P10" i="24"/>
  <c r="N10" i="24"/>
  <c r="L10" i="24"/>
  <c r="E10" i="24"/>
  <c r="P9" i="24"/>
  <c r="N9" i="24"/>
  <c r="L9" i="24"/>
  <c r="E9" i="24"/>
  <c r="P27" i="23"/>
  <c r="N27" i="23"/>
  <c r="L27" i="23"/>
  <c r="E27" i="23"/>
  <c r="P26" i="23"/>
  <c r="N26" i="23"/>
  <c r="L26" i="23"/>
  <c r="E26" i="23"/>
  <c r="P25" i="23"/>
  <c r="N25" i="23"/>
  <c r="L25" i="23"/>
  <c r="E25" i="23"/>
  <c r="P24" i="23"/>
  <c r="N24" i="23"/>
  <c r="L24" i="23"/>
  <c r="E24" i="23"/>
  <c r="P23" i="23"/>
  <c r="N23" i="23"/>
  <c r="L23" i="23"/>
  <c r="E23" i="23"/>
  <c r="P22" i="23"/>
  <c r="N22" i="23"/>
  <c r="L22" i="23"/>
  <c r="E22" i="23"/>
  <c r="P21" i="23"/>
  <c r="N21" i="23"/>
  <c r="L21" i="23"/>
  <c r="E21" i="23"/>
  <c r="P20" i="23"/>
  <c r="N20" i="23"/>
  <c r="L20" i="23"/>
  <c r="E20" i="23"/>
  <c r="P19" i="23"/>
  <c r="N19" i="23"/>
  <c r="L19" i="23"/>
  <c r="E19" i="23"/>
  <c r="P17" i="23"/>
  <c r="N17" i="23"/>
  <c r="L17" i="23"/>
  <c r="E17" i="23"/>
  <c r="P16" i="23"/>
  <c r="N16" i="23"/>
  <c r="L16" i="23"/>
  <c r="E16" i="23"/>
  <c r="P15" i="23"/>
  <c r="N15" i="23"/>
  <c r="L15" i="23"/>
  <c r="E15" i="23"/>
  <c r="P14" i="23"/>
  <c r="N14" i="23"/>
  <c r="L14" i="23"/>
  <c r="E14" i="23"/>
  <c r="P13" i="23"/>
  <c r="N13" i="23"/>
  <c r="L13" i="23"/>
  <c r="E13" i="23"/>
  <c r="P12" i="23"/>
  <c r="N12" i="23"/>
  <c r="L12" i="23"/>
  <c r="E12" i="23"/>
  <c r="P11" i="23"/>
  <c r="N11" i="23"/>
  <c r="L11" i="23"/>
  <c r="E11" i="23"/>
  <c r="P10" i="23"/>
  <c r="N10" i="23"/>
  <c r="L10" i="23"/>
  <c r="E10" i="23"/>
  <c r="P9" i="23"/>
  <c r="N9" i="23"/>
  <c r="L9" i="23"/>
  <c r="E9" i="23"/>
  <c r="P27" i="22"/>
  <c r="N27" i="22"/>
  <c r="L27" i="22"/>
  <c r="E27" i="22"/>
  <c r="P26" i="22"/>
  <c r="N26" i="22"/>
  <c r="L26" i="22"/>
  <c r="E26" i="22"/>
  <c r="P25" i="22"/>
  <c r="N25" i="22"/>
  <c r="L25" i="22"/>
  <c r="E25" i="22"/>
  <c r="P24" i="22"/>
  <c r="N24" i="22"/>
  <c r="L24" i="22"/>
  <c r="E24" i="22"/>
  <c r="P23" i="22"/>
  <c r="N23" i="22"/>
  <c r="L23" i="22"/>
  <c r="E23" i="22"/>
  <c r="P22" i="22"/>
  <c r="N22" i="22"/>
  <c r="L22" i="22"/>
  <c r="E22" i="22"/>
  <c r="P21" i="22"/>
  <c r="N21" i="22"/>
  <c r="L21" i="22"/>
  <c r="E21" i="22"/>
  <c r="P20" i="22"/>
  <c r="N20" i="22"/>
  <c r="L20" i="22"/>
  <c r="E20" i="22"/>
  <c r="P19" i="22"/>
  <c r="N19" i="22"/>
  <c r="L19" i="22"/>
  <c r="E19" i="22"/>
  <c r="P17" i="22"/>
  <c r="N17" i="22"/>
  <c r="L17" i="22"/>
  <c r="E17" i="22"/>
  <c r="P16" i="22"/>
  <c r="N16" i="22"/>
  <c r="L16" i="22"/>
  <c r="E16" i="22"/>
  <c r="P15" i="22"/>
  <c r="N15" i="22"/>
  <c r="L15" i="22"/>
  <c r="E15" i="22"/>
  <c r="P14" i="22"/>
  <c r="N14" i="22"/>
  <c r="L14" i="22"/>
  <c r="E14" i="22"/>
  <c r="P13" i="22"/>
  <c r="N13" i="22"/>
  <c r="L13" i="22"/>
  <c r="E13" i="22"/>
  <c r="P12" i="22"/>
  <c r="N12" i="22"/>
  <c r="L12" i="22"/>
  <c r="E12" i="22"/>
  <c r="P11" i="22"/>
  <c r="N11" i="22"/>
  <c r="L11" i="22"/>
  <c r="E11" i="22"/>
  <c r="P10" i="22"/>
  <c r="N10" i="22"/>
  <c r="L10" i="22"/>
  <c r="E10" i="22"/>
  <c r="P9" i="22"/>
  <c r="N9" i="22"/>
  <c r="L9" i="22"/>
  <c r="E9" i="22"/>
  <c r="P27" i="21"/>
  <c r="N27" i="21"/>
  <c r="L27" i="21"/>
  <c r="E27" i="21"/>
  <c r="P26" i="21"/>
  <c r="N26" i="21"/>
  <c r="L26" i="21"/>
  <c r="E26" i="21"/>
  <c r="P25" i="21"/>
  <c r="N25" i="21"/>
  <c r="L25" i="21"/>
  <c r="E25" i="21"/>
  <c r="P24" i="21"/>
  <c r="N24" i="21"/>
  <c r="L24" i="21"/>
  <c r="E24" i="21"/>
  <c r="P23" i="21"/>
  <c r="N23" i="21"/>
  <c r="L23" i="21"/>
  <c r="E23" i="21"/>
  <c r="P22" i="21"/>
  <c r="N22" i="21"/>
  <c r="L22" i="21"/>
  <c r="E22" i="21"/>
  <c r="P21" i="21"/>
  <c r="N21" i="21"/>
  <c r="L21" i="21"/>
  <c r="E21" i="21"/>
  <c r="P20" i="21"/>
  <c r="N20" i="21"/>
  <c r="L20" i="21"/>
  <c r="E20" i="21"/>
  <c r="P19" i="21"/>
  <c r="N19" i="21"/>
  <c r="L19" i="21"/>
  <c r="E19" i="21"/>
  <c r="P17" i="21"/>
  <c r="N17" i="21"/>
  <c r="L17" i="21"/>
  <c r="E17" i="21"/>
  <c r="P16" i="21"/>
  <c r="N16" i="21"/>
  <c r="L16" i="21"/>
  <c r="E16" i="21"/>
  <c r="P15" i="21"/>
  <c r="N15" i="21"/>
  <c r="L15" i="21"/>
  <c r="E15" i="21"/>
  <c r="P14" i="21"/>
  <c r="N14" i="21"/>
  <c r="L14" i="21"/>
  <c r="E14" i="21"/>
  <c r="P13" i="21"/>
  <c r="N13" i="21"/>
  <c r="L13" i="21"/>
  <c r="E13" i="21"/>
  <c r="P12" i="21"/>
  <c r="N12" i="21"/>
  <c r="L12" i="21"/>
  <c r="E12" i="21"/>
  <c r="P11" i="21"/>
  <c r="N11" i="21"/>
  <c r="L11" i="21"/>
  <c r="E11" i="21"/>
  <c r="P10" i="21"/>
  <c r="N10" i="21"/>
  <c r="L10" i="21"/>
  <c r="E10" i="21"/>
  <c r="P9" i="21"/>
  <c r="N9" i="21"/>
  <c r="L9" i="21"/>
  <c r="E9" i="21"/>
  <c r="P27" i="20"/>
  <c r="N27" i="20"/>
  <c r="L27" i="20"/>
  <c r="E27" i="20"/>
  <c r="P26" i="20"/>
  <c r="N26" i="20"/>
  <c r="L26" i="20"/>
  <c r="E26" i="20"/>
  <c r="P25" i="20"/>
  <c r="N25" i="20"/>
  <c r="L25" i="20"/>
  <c r="E25" i="20"/>
  <c r="P24" i="20"/>
  <c r="N24" i="20"/>
  <c r="L24" i="20"/>
  <c r="E24" i="20"/>
  <c r="P23" i="20"/>
  <c r="N23" i="20"/>
  <c r="L23" i="20"/>
  <c r="E23" i="20"/>
  <c r="P22" i="20"/>
  <c r="N22" i="20"/>
  <c r="L22" i="20"/>
  <c r="E22" i="20"/>
  <c r="P21" i="20"/>
  <c r="N21" i="20"/>
  <c r="L21" i="20"/>
  <c r="E21" i="20"/>
  <c r="P20" i="20"/>
  <c r="N20" i="20"/>
  <c r="L20" i="20"/>
  <c r="E20" i="20"/>
  <c r="P19" i="20"/>
  <c r="N19" i="20"/>
  <c r="L19" i="20"/>
  <c r="E19" i="20"/>
  <c r="P17" i="20"/>
  <c r="N17" i="20"/>
  <c r="L17" i="20"/>
  <c r="E17" i="20"/>
  <c r="P16" i="20"/>
  <c r="N16" i="20"/>
  <c r="L16" i="20"/>
  <c r="E16" i="20"/>
  <c r="P15" i="20"/>
  <c r="N15" i="20"/>
  <c r="L15" i="20"/>
  <c r="E15" i="20"/>
  <c r="P14" i="20"/>
  <c r="N14" i="20"/>
  <c r="L14" i="20"/>
  <c r="E14" i="20"/>
  <c r="P13" i="20"/>
  <c r="N13" i="20"/>
  <c r="L13" i="20"/>
  <c r="E13" i="20"/>
  <c r="P12" i="20"/>
  <c r="N12" i="20"/>
  <c r="L12" i="20"/>
  <c r="E12" i="20"/>
  <c r="P11" i="20"/>
  <c r="N11" i="20"/>
  <c r="L11" i="20"/>
  <c r="E11" i="20"/>
  <c r="P10" i="20"/>
  <c r="N10" i="20"/>
  <c r="L10" i="20"/>
  <c r="E10" i="20"/>
  <c r="P9" i="20"/>
  <c r="N9" i="20"/>
  <c r="L9" i="20"/>
  <c r="E9" i="20"/>
  <c r="P27" i="19"/>
  <c r="N27" i="19"/>
  <c r="L27" i="19"/>
  <c r="E27" i="19"/>
  <c r="P26" i="19"/>
  <c r="N26" i="19"/>
  <c r="L26" i="19"/>
  <c r="E26" i="19"/>
  <c r="P25" i="19"/>
  <c r="N25" i="19"/>
  <c r="L25" i="19"/>
  <c r="E25" i="19"/>
  <c r="P24" i="19"/>
  <c r="N24" i="19"/>
  <c r="L24" i="19"/>
  <c r="E24" i="19"/>
  <c r="P23" i="19"/>
  <c r="N23" i="19"/>
  <c r="L23" i="19"/>
  <c r="E23" i="19"/>
  <c r="P22" i="19"/>
  <c r="N22" i="19"/>
  <c r="L22" i="19"/>
  <c r="E22" i="19"/>
  <c r="P21" i="19"/>
  <c r="N21" i="19"/>
  <c r="L21" i="19"/>
  <c r="E21" i="19"/>
  <c r="P20" i="19"/>
  <c r="N20" i="19"/>
  <c r="L20" i="19"/>
  <c r="E20" i="19"/>
  <c r="P19" i="19"/>
  <c r="N19" i="19"/>
  <c r="L19" i="19"/>
  <c r="E19" i="19"/>
  <c r="P17" i="19"/>
  <c r="N17" i="19"/>
  <c r="L17" i="19"/>
  <c r="E17" i="19"/>
  <c r="P16" i="19"/>
  <c r="N16" i="19"/>
  <c r="L16" i="19"/>
  <c r="E16" i="19"/>
  <c r="P15" i="19"/>
  <c r="N15" i="19"/>
  <c r="L15" i="19"/>
  <c r="E15" i="19"/>
  <c r="P14" i="19"/>
  <c r="N14" i="19"/>
  <c r="L14" i="19"/>
  <c r="E14" i="19"/>
  <c r="P13" i="19"/>
  <c r="N13" i="19"/>
  <c r="L13" i="19"/>
  <c r="E13" i="19"/>
  <c r="P12" i="19"/>
  <c r="N12" i="19"/>
  <c r="L12" i="19"/>
  <c r="E12" i="19"/>
  <c r="P11" i="19"/>
  <c r="N11" i="19"/>
  <c r="L11" i="19"/>
  <c r="E11" i="19"/>
  <c r="P10" i="19"/>
  <c r="N10" i="19"/>
  <c r="L10" i="19"/>
  <c r="E10" i="19"/>
  <c r="P9" i="19"/>
  <c r="N9" i="19"/>
  <c r="L9" i="19"/>
  <c r="E9" i="19"/>
  <c r="P27" i="18"/>
  <c r="N27" i="18"/>
  <c r="L27" i="18"/>
  <c r="E27" i="18"/>
  <c r="P26" i="18"/>
  <c r="N26" i="18"/>
  <c r="L26" i="18"/>
  <c r="E26" i="18"/>
  <c r="P25" i="18"/>
  <c r="N25" i="18"/>
  <c r="L25" i="18"/>
  <c r="E25" i="18"/>
  <c r="P24" i="18"/>
  <c r="N24" i="18"/>
  <c r="L24" i="18"/>
  <c r="E24" i="18"/>
  <c r="P23" i="18"/>
  <c r="N23" i="18"/>
  <c r="L23" i="18"/>
  <c r="E23" i="18"/>
  <c r="P22" i="18"/>
  <c r="N22" i="18"/>
  <c r="L22" i="18"/>
  <c r="E22" i="18"/>
  <c r="P21" i="18"/>
  <c r="N21" i="18"/>
  <c r="L21" i="18"/>
  <c r="E21" i="18"/>
  <c r="P20" i="18"/>
  <c r="N20" i="18"/>
  <c r="L20" i="18"/>
  <c r="E20" i="18"/>
  <c r="P19" i="18"/>
  <c r="N19" i="18"/>
  <c r="L19" i="18"/>
  <c r="E19" i="18"/>
  <c r="P17" i="18"/>
  <c r="N17" i="18"/>
  <c r="L17" i="18"/>
  <c r="E17" i="18"/>
  <c r="P16" i="18"/>
  <c r="N16" i="18"/>
  <c r="L16" i="18"/>
  <c r="E16" i="18"/>
  <c r="P15" i="18"/>
  <c r="N15" i="18"/>
  <c r="L15" i="18"/>
  <c r="E15" i="18"/>
  <c r="P14" i="18"/>
  <c r="N14" i="18"/>
  <c r="L14" i="18"/>
  <c r="E14" i="18"/>
  <c r="P13" i="18"/>
  <c r="N13" i="18"/>
  <c r="L13" i="18"/>
  <c r="E13" i="18"/>
  <c r="P12" i="18"/>
  <c r="N12" i="18"/>
  <c r="L12" i="18"/>
  <c r="E12" i="18"/>
  <c r="P11" i="18"/>
  <c r="N11" i="18"/>
  <c r="L11" i="18"/>
  <c r="E11" i="18"/>
  <c r="P10" i="18"/>
  <c r="N10" i="18"/>
  <c r="L10" i="18"/>
  <c r="E10" i="18"/>
  <c r="P9" i="18"/>
  <c r="N9" i="18"/>
  <c r="L9" i="18"/>
  <c r="E9" i="18"/>
  <c r="P27" i="17"/>
  <c r="N27" i="17"/>
  <c r="L27" i="17"/>
  <c r="E27" i="17"/>
  <c r="P26" i="17"/>
  <c r="N26" i="17"/>
  <c r="L26" i="17"/>
  <c r="E26" i="17"/>
  <c r="P25" i="17"/>
  <c r="N25" i="17"/>
  <c r="L25" i="17"/>
  <c r="E25" i="17"/>
  <c r="P24" i="17"/>
  <c r="N24" i="17"/>
  <c r="L24" i="17"/>
  <c r="E24" i="17"/>
  <c r="P23" i="17"/>
  <c r="N23" i="17"/>
  <c r="L23" i="17"/>
  <c r="E23" i="17"/>
  <c r="P22" i="17"/>
  <c r="N22" i="17"/>
  <c r="L22" i="17"/>
  <c r="E22" i="17"/>
  <c r="P21" i="17"/>
  <c r="N21" i="17"/>
  <c r="L21" i="17"/>
  <c r="E21" i="17"/>
  <c r="P20" i="17"/>
  <c r="N20" i="17"/>
  <c r="L20" i="17"/>
  <c r="E20" i="17"/>
  <c r="P19" i="17"/>
  <c r="N19" i="17"/>
  <c r="L19" i="17"/>
  <c r="E19" i="17"/>
  <c r="P17" i="17"/>
  <c r="N17" i="17"/>
  <c r="L17" i="17"/>
  <c r="E17" i="17"/>
  <c r="P16" i="17"/>
  <c r="N16" i="17"/>
  <c r="L16" i="17"/>
  <c r="E16" i="17"/>
  <c r="P15" i="17"/>
  <c r="N15" i="17"/>
  <c r="L15" i="17"/>
  <c r="E15" i="17"/>
  <c r="P14" i="17"/>
  <c r="N14" i="17"/>
  <c r="L14" i="17"/>
  <c r="E14" i="17"/>
  <c r="P13" i="17"/>
  <c r="N13" i="17"/>
  <c r="L13" i="17"/>
  <c r="E13" i="17"/>
  <c r="P12" i="17"/>
  <c r="N12" i="17"/>
  <c r="L12" i="17"/>
  <c r="E12" i="17"/>
  <c r="P11" i="17"/>
  <c r="N11" i="17"/>
  <c r="L11" i="17"/>
  <c r="E11" i="17"/>
  <c r="P10" i="17"/>
  <c r="N10" i="17"/>
  <c r="L10" i="17"/>
  <c r="E10" i="17"/>
  <c r="P9" i="17"/>
  <c r="N9" i="17"/>
  <c r="L9" i="17"/>
  <c r="E9" i="17"/>
  <c r="P27" i="16"/>
  <c r="N27" i="16"/>
  <c r="L27" i="16"/>
  <c r="E27" i="16"/>
  <c r="P26" i="16"/>
  <c r="N26" i="16"/>
  <c r="L26" i="16"/>
  <c r="E26" i="16"/>
  <c r="P25" i="16"/>
  <c r="N25" i="16"/>
  <c r="L25" i="16"/>
  <c r="E25" i="16"/>
  <c r="P24" i="16"/>
  <c r="N24" i="16"/>
  <c r="L24" i="16"/>
  <c r="E24" i="16"/>
  <c r="P23" i="16"/>
  <c r="N23" i="16"/>
  <c r="L23" i="16"/>
  <c r="E23" i="16"/>
  <c r="P22" i="16"/>
  <c r="N22" i="16"/>
  <c r="L22" i="16"/>
  <c r="E22" i="16"/>
  <c r="P21" i="16"/>
  <c r="N21" i="16"/>
  <c r="L21" i="16"/>
  <c r="E21" i="16"/>
  <c r="P20" i="16"/>
  <c r="N20" i="16"/>
  <c r="L20" i="16"/>
  <c r="E20" i="16"/>
  <c r="P19" i="16"/>
  <c r="N19" i="16"/>
  <c r="L19" i="16"/>
  <c r="E19" i="16"/>
  <c r="P17" i="16"/>
  <c r="N17" i="16"/>
  <c r="L17" i="16"/>
  <c r="E17" i="16"/>
  <c r="P16" i="16"/>
  <c r="N16" i="16"/>
  <c r="L16" i="16"/>
  <c r="E16" i="16"/>
  <c r="P15" i="16"/>
  <c r="N15" i="16"/>
  <c r="L15" i="16"/>
  <c r="E15" i="16"/>
  <c r="P14" i="16"/>
  <c r="N14" i="16"/>
  <c r="L14" i="16"/>
  <c r="E14" i="16"/>
  <c r="P13" i="16"/>
  <c r="N13" i="16"/>
  <c r="L13" i="16"/>
  <c r="E13" i="16"/>
  <c r="P12" i="16"/>
  <c r="N12" i="16"/>
  <c r="L12" i="16"/>
  <c r="E12" i="16"/>
  <c r="P11" i="16"/>
  <c r="N11" i="16"/>
  <c r="L11" i="16"/>
  <c r="E11" i="16"/>
  <c r="P10" i="16"/>
  <c r="N10" i="16"/>
  <c r="L10" i="16"/>
  <c r="E10" i="16"/>
  <c r="P9" i="16"/>
  <c r="N9" i="16"/>
  <c r="L9" i="16"/>
  <c r="E9" i="16"/>
  <c r="P27" i="15"/>
  <c r="N27" i="15"/>
  <c r="L27" i="15"/>
  <c r="E27" i="15"/>
  <c r="P26" i="15"/>
  <c r="N26" i="15"/>
  <c r="L26" i="15"/>
  <c r="E26" i="15"/>
  <c r="P25" i="15"/>
  <c r="N25" i="15"/>
  <c r="L25" i="15"/>
  <c r="E25" i="15"/>
  <c r="P24" i="15"/>
  <c r="N24" i="15"/>
  <c r="L24" i="15"/>
  <c r="E24" i="15"/>
  <c r="P23" i="15"/>
  <c r="N23" i="15"/>
  <c r="L23" i="15"/>
  <c r="E23" i="15"/>
  <c r="P22" i="15"/>
  <c r="N22" i="15"/>
  <c r="L22" i="15"/>
  <c r="E22" i="15"/>
  <c r="P21" i="15"/>
  <c r="N21" i="15"/>
  <c r="L21" i="15"/>
  <c r="E21" i="15"/>
  <c r="P20" i="15"/>
  <c r="N20" i="15"/>
  <c r="L20" i="15"/>
  <c r="E20" i="15"/>
  <c r="P19" i="15"/>
  <c r="N19" i="15"/>
  <c r="L19" i="15"/>
  <c r="E19" i="15"/>
  <c r="P17" i="15"/>
  <c r="N17" i="15"/>
  <c r="L17" i="15"/>
  <c r="E17" i="15"/>
  <c r="P16" i="15"/>
  <c r="N16" i="15"/>
  <c r="L16" i="15"/>
  <c r="E16" i="15"/>
  <c r="P15" i="15"/>
  <c r="N15" i="15"/>
  <c r="L15" i="15"/>
  <c r="E15" i="15"/>
  <c r="P14" i="15"/>
  <c r="N14" i="15"/>
  <c r="L14" i="15"/>
  <c r="E14" i="15"/>
  <c r="P13" i="15"/>
  <c r="N13" i="15"/>
  <c r="L13" i="15"/>
  <c r="E13" i="15"/>
  <c r="P12" i="15"/>
  <c r="N12" i="15"/>
  <c r="L12" i="15"/>
  <c r="E12" i="15"/>
  <c r="P11" i="15"/>
  <c r="N11" i="15"/>
  <c r="L11" i="15"/>
  <c r="E11" i="15"/>
  <c r="P10" i="15"/>
  <c r="N10" i="15"/>
  <c r="L10" i="15"/>
  <c r="E10" i="15"/>
  <c r="P9" i="15"/>
  <c r="N9" i="15"/>
  <c r="L9" i="15"/>
  <c r="E9" i="15"/>
  <c r="P27" i="14"/>
  <c r="N27" i="14"/>
  <c r="L27" i="14"/>
  <c r="E27" i="14"/>
  <c r="P26" i="14"/>
  <c r="N26" i="14"/>
  <c r="L26" i="14"/>
  <c r="E26" i="14"/>
  <c r="P25" i="14"/>
  <c r="N25" i="14"/>
  <c r="L25" i="14"/>
  <c r="E25" i="14"/>
  <c r="P24" i="14"/>
  <c r="N24" i="14"/>
  <c r="L24" i="14"/>
  <c r="E24" i="14"/>
  <c r="P23" i="14"/>
  <c r="N23" i="14"/>
  <c r="L23" i="14"/>
  <c r="E23" i="14"/>
  <c r="P22" i="14"/>
  <c r="N22" i="14"/>
  <c r="L22" i="14"/>
  <c r="E22" i="14"/>
  <c r="P21" i="14"/>
  <c r="N21" i="14"/>
  <c r="L21" i="14"/>
  <c r="E21" i="14"/>
  <c r="P20" i="14"/>
  <c r="N20" i="14"/>
  <c r="L20" i="14"/>
  <c r="E20" i="14"/>
  <c r="P19" i="14"/>
  <c r="N19" i="14"/>
  <c r="L19" i="14"/>
  <c r="E19" i="14"/>
  <c r="P17" i="14"/>
  <c r="N17" i="14"/>
  <c r="L17" i="14"/>
  <c r="E17" i="14"/>
  <c r="P16" i="14"/>
  <c r="N16" i="14"/>
  <c r="L16" i="14"/>
  <c r="E16" i="14"/>
  <c r="P15" i="14"/>
  <c r="N15" i="14"/>
  <c r="L15" i="14"/>
  <c r="E15" i="14"/>
  <c r="P14" i="14"/>
  <c r="N14" i="14"/>
  <c r="L14" i="14"/>
  <c r="E14" i="14"/>
  <c r="P13" i="14"/>
  <c r="N13" i="14"/>
  <c r="L13" i="14"/>
  <c r="E13" i="14"/>
  <c r="P12" i="14"/>
  <c r="N12" i="14"/>
  <c r="L12" i="14"/>
  <c r="E12" i="14"/>
  <c r="P11" i="14"/>
  <c r="N11" i="14"/>
  <c r="L11" i="14"/>
  <c r="E11" i="14"/>
  <c r="P10" i="14"/>
  <c r="N10" i="14"/>
  <c r="L10" i="14"/>
  <c r="E10" i="14"/>
  <c r="P9" i="14"/>
  <c r="N9" i="14"/>
  <c r="L9" i="14"/>
  <c r="E9" i="14"/>
  <c r="P27" i="13"/>
  <c r="N27" i="13"/>
  <c r="L27" i="13"/>
  <c r="E27" i="13"/>
  <c r="P26" i="13"/>
  <c r="N26" i="13"/>
  <c r="L26" i="13"/>
  <c r="E26" i="13"/>
  <c r="P25" i="13"/>
  <c r="N25" i="13"/>
  <c r="L25" i="13"/>
  <c r="E25" i="13"/>
  <c r="P24" i="13"/>
  <c r="N24" i="13"/>
  <c r="L24" i="13"/>
  <c r="E24" i="13"/>
  <c r="P23" i="13"/>
  <c r="N23" i="13"/>
  <c r="L23" i="13"/>
  <c r="E23" i="13"/>
  <c r="P22" i="13"/>
  <c r="N22" i="13"/>
  <c r="L22" i="13"/>
  <c r="E22" i="13"/>
  <c r="P21" i="13"/>
  <c r="N21" i="13"/>
  <c r="L21" i="13"/>
  <c r="E21" i="13"/>
  <c r="P20" i="13"/>
  <c r="N20" i="13"/>
  <c r="L20" i="13"/>
  <c r="E20" i="13"/>
  <c r="P19" i="13"/>
  <c r="N19" i="13"/>
  <c r="L19" i="13"/>
  <c r="E19" i="13"/>
  <c r="P17" i="13"/>
  <c r="N17" i="13"/>
  <c r="L17" i="13"/>
  <c r="E17" i="13"/>
  <c r="P16" i="13"/>
  <c r="N16" i="13"/>
  <c r="L16" i="13"/>
  <c r="E16" i="13"/>
  <c r="P15" i="13"/>
  <c r="N15" i="13"/>
  <c r="L15" i="13"/>
  <c r="E15" i="13"/>
  <c r="P14" i="13"/>
  <c r="N14" i="13"/>
  <c r="L14" i="13"/>
  <c r="E14" i="13"/>
  <c r="P13" i="13"/>
  <c r="N13" i="13"/>
  <c r="L13" i="13"/>
  <c r="E13" i="13"/>
  <c r="P12" i="13"/>
  <c r="N12" i="13"/>
  <c r="L12" i="13"/>
  <c r="E12" i="13"/>
  <c r="P11" i="13"/>
  <c r="N11" i="13"/>
  <c r="L11" i="13"/>
  <c r="E11" i="13"/>
  <c r="P10" i="13"/>
  <c r="N10" i="13"/>
  <c r="L10" i="13"/>
  <c r="E10" i="13"/>
  <c r="P9" i="13"/>
  <c r="N9" i="13"/>
  <c r="L9" i="13"/>
  <c r="E9" i="13"/>
  <c r="P27" i="12"/>
  <c r="N27" i="12"/>
  <c r="L27" i="12"/>
  <c r="E27" i="12"/>
  <c r="P26" i="12"/>
  <c r="N26" i="12"/>
  <c r="L26" i="12"/>
  <c r="E26" i="12"/>
  <c r="P25" i="12"/>
  <c r="N25" i="12"/>
  <c r="L25" i="12"/>
  <c r="E25" i="12"/>
  <c r="P24" i="12"/>
  <c r="N24" i="12"/>
  <c r="L24" i="12"/>
  <c r="E24" i="12"/>
  <c r="P23" i="12"/>
  <c r="N23" i="12"/>
  <c r="L23" i="12"/>
  <c r="E23" i="12"/>
  <c r="P22" i="12"/>
  <c r="N22" i="12"/>
  <c r="L22" i="12"/>
  <c r="E22" i="12"/>
  <c r="P21" i="12"/>
  <c r="N21" i="12"/>
  <c r="L21" i="12"/>
  <c r="E21" i="12"/>
  <c r="P20" i="12"/>
  <c r="N20" i="12"/>
  <c r="L20" i="12"/>
  <c r="E20" i="12"/>
  <c r="P19" i="12"/>
  <c r="N19" i="12"/>
  <c r="L19" i="12"/>
  <c r="E19" i="12"/>
  <c r="P17" i="12"/>
  <c r="N17" i="12"/>
  <c r="L17" i="12"/>
  <c r="E17" i="12"/>
  <c r="P16" i="12"/>
  <c r="N16" i="12"/>
  <c r="L16" i="12"/>
  <c r="E16" i="12"/>
  <c r="P15" i="12"/>
  <c r="N15" i="12"/>
  <c r="L15" i="12"/>
  <c r="E15" i="12"/>
  <c r="P14" i="12"/>
  <c r="N14" i="12"/>
  <c r="L14" i="12"/>
  <c r="E14" i="12"/>
  <c r="P13" i="12"/>
  <c r="N13" i="12"/>
  <c r="L13" i="12"/>
  <c r="E13" i="12"/>
  <c r="P12" i="12"/>
  <c r="N12" i="12"/>
  <c r="L12" i="12"/>
  <c r="E12" i="12"/>
  <c r="P11" i="12"/>
  <c r="N11" i="12"/>
  <c r="L11" i="12"/>
  <c r="E11" i="12"/>
  <c r="P10" i="12"/>
  <c r="N10" i="12"/>
  <c r="L10" i="12"/>
  <c r="E10" i="12"/>
  <c r="P9" i="12"/>
  <c r="N9" i="12"/>
  <c r="L9" i="12"/>
  <c r="E9" i="12"/>
  <c r="P27" i="11"/>
  <c r="N27" i="11"/>
  <c r="L27" i="11"/>
  <c r="E27" i="11"/>
  <c r="P26" i="11"/>
  <c r="N26" i="11"/>
  <c r="L26" i="11"/>
  <c r="E26" i="11"/>
  <c r="P25" i="11"/>
  <c r="N25" i="11"/>
  <c r="L25" i="11"/>
  <c r="E25" i="11"/>
  <c r="P24" i="11"/>
  <c r="N24" i="11"/>
  <c r="L24" i="11"/>
  <c r="E24" i="11"/>
  <c r="P23" i="11"/>
  <c r="N23" i="11"/>
  <c r="L23" i="11"/>
  <c r="E23" i="11"/>
  <c r="P22" i="11"/>
  <c r="N22" i="11"/>
  <c r="L22" i="11"/>
  <c r="E22" i="11"/>
  <c r="P21" i="11"/>
  <c r="N21" i="11"/>
  <c r="L21" i="11"/>
  <c r="E21" i="11"/>
  <c r="P20" i="11"/>
  <c r="N20" i="11"/>
  <c r="L20" i="11"/>
  <c r="E20" i="11"/>
  <c r="P19" i="11"/>
  <c r="N19" i="11"/>
  <c r="L19" i="11"/>
  <c r="E19" i="11"/>
  <c r="P17" i="11"/>
  <c r="N17" i="11"/>
  <c r="L17" i="11"/>
  <c r="E17" i="11"/>
  <c r="P16" i="11"/>
  <c r="N16" i="11"/>
  <c r="L16" i="11"/>
  <c r="E16" i="11"/>
  <c r="P15" i="11"/>
  <c r="N15" i="11"/>
  <c r="L15" i="11"/>
  <c r="E15" i="11"/>
  <c r="P14" i="11"/>
  <c r="N14" i="11"/>
  <c r="L14" i="11"/>
  <c r="E14" i="11"/>
  <c r="P13" i="11"/>
  <c r="N13" i="11"/>
  <c r="L13" i="11"/>
  <c r="E13" i="11"/>
  <c r="P12" i="11"/>
  <c r="N12" i="11"/>
  <c r="L12" i="11"/>
  <c r="E12" i="11"/>
  <c r="P11" i="11"/>
  <c r="N11" i="11"/>
  <c r="L11" i="11"/>
  <c r="E11" i="11"/>
  <c r="P10" i="11"/>
  <c r="N10" i="11"/>
  <c r="L10" i="11"/>
  <c r="E10" i="11"/>
  <c r="P9" i="11"/>
  <c r="N9" i="11"/>
  <c r="L9" i="11"/>
  <c r="E9" i="11"/>
  <c r="P27" i="10"/>
  <c r="N27" i="10"/>
  <c r="L27" i="10"/>
  <c r="E27" i="10"/>
  <c r="P26" i="10"/>
  <c r="N26" i="10"/>
  <c r="L26" i="10"/>
  <c r="E26" i="10"/>
  <c r="P25" i="10"/>
  <c r="N25" i="10"/>
  <c r="L25" i="10"/>
  <c r="E25" i="10"/>
  <c r="P24" i="10"/>
  <c r="N24" i="10"/>
  <c r="L24" i="10"/>
  <c r="E24" i="10"/>
  <c r="P23" i="10"/>
  <c r="N23" i="10"/>
  <c r="L23" i="10"/>
  <c r="E23" i="10"/>
  <c r="P22" i="10"/>
  <c r="N22" i="10"/>
  <c r="L22" i="10"/>
  <c r="E22" i="10"/>
  <c r="P21" i="10"/>
  <c r="N21" i="10"/>
  <c r="L21" i="10"/>
  <c r="E21" i="10"/>
  <c r="P20" i="10"/>
  <c r="N20" i="10"/>
  <c r="L20" i="10"/>
  <c r="E20" i="10"/>
  <c r="P19" i="10"/>
  <c r="N19" i="10"/>
  <c r="L19" i="10"/>
  <c r="E19" i="10"/>
  <c r="P17" i="10"/>
  <c r="N17" i="10"/>
  <c r="L17" i="10"/>
  <c r="E17" i="10"/>
  <c r="P16" i="10"/>
  <c r="N16" i="10"/>
  <c r="L16" i="10"/>
  <c r="E16" i="10"/>
  <c r="P15" i="10"/>
  <c r="N15" i="10"/>
  <c r="L15" i="10"/>
  <c r="E15" i="10"/>
  <c r="P14" i="10"/>
  <c r="N14" i="10"/>
  <c r="L14" i="10"/>
  <c r="E14" i="10"/>
  <c r="P13" i="10"/>
  <c r="N13" i="10"/>
  <c r="L13" i="10"/>
  <c r="E13" i="10"/>
  <c r="P12" i="10"/>
  <c r="N12" i="10"/>
  <c r="L12" i="10"/>
  <c r="E12" i="10"/>
  <c r="P11" i="10"/>
  <c r="N11" i="10"/>
  <c r="L11" i="10"/>
  <c r="E11" i="10"/>
  <c r="P10" i="10"/>
  <c r="N10" i="10"/>
  <c r="L10" i="10"/>
  <c r="E10" i="10"/>
  <c r="P9" i="10"/>
  <c r="N9" i="10"/>
  <c r="L9" i="10"/>
  <c r="E9" i="10"/>
  <c r="P27" i="9"/>
  <c r="N27" i="9"/>
  <c r="L27" i="9"/>
  <c r="E27" i="9"/>
  <c r="P26" i="9"/>
  <c r="N26" i="9"/>
  <c r="L26" i="9"/>
  <c r="E26" i="9"/>
  <c r="P25" i="9"/>
  <c r="N25" i="9"/>
  <c r="L25" i="9"/>
  <c r="E25" i="9"/>
  <c r="P24" i="9"/>
  <c r="N24" i="9"/>
  <c r="L24" i="9"/>
  <c r="E24" i="9"/>
  <c r="P23" i="9"/>
  <c r="N23" i="9"/>
  <c r="L23" i="9"/>
  <c r="E23" i="9"/>
  <c r="P22" i="9"/>
  <c r="N22" i="9"/>
  <c r="L22" i="9"/>
  <c r="E22" i="9"/>
  <c r="P21" i="9"/>
  <c r="N21" i="9"/>
  <c r="L21" i="9"/>
  <c r="E21" i="9"/>
  <c r="P20" i="9"/>
  <c r="N20" i="9"/>
  <c r="L20" i="9"/>
  <c r="E20" i="9"/>
  <c r="P19" i="9"/>
  <c r="N19" i="9"/>
  <c r="L19" i="9"/>
  <c r="E19" i="9"/>
  <c r="P17" i="9"/>
  <c r="N17" i="9"/>
  <c r="L17" i="9"/>
  <c r="E17" i="9"/>
  <c r="P16" i="9"/>
  <c r="N16" i="9"/>
  <c r="L16" i="9"/>
  <c r="E16" i="9"/>
  <c r="P15" i="9"/>
  <c r="N15" i="9"/>
  <c r="L15" i="9"/>
  <c r="E15" i="9"/>
  <c r="P14" i="9"/>
  <c r="N14" i="9"/>
  <c r="L14" i="9"/>
  <c r="E14" i="9"/>
  <c r="P13" i="9"/>
  <c r="N13" i="9"/>
  <c r="L13" i="9"/>
  <c r="E13" i="9"/>
  <c r="P12" i="9"/>
  <c r="N12" i="9"/>
  <c r="L12" i="9"/>
  <c r="E12" i="9"/>
  <c r="P11" i="9"/>
  <c r="N11" i="9"/>
  <c r="L11" i="9"/>
  <c r="E11" i="9"/>
  <c r="P10" i="9"/>
  <c r="N10" i="9"/>
  <c r="L10" i="9"/>
  <c r="E10" i="9"/>
  <c r="P9" i="9"/>
  <c r="N9" i="9"/>
  <c r="L9" i="9"/>
  <c r="E9" i="9"/>
  <c r="P27" i="8"/>
  <c r="N27" i="8"/>
  <c r="L27" i="8"/>
  <c r="E27" i="8"/>
  <c r="P26" i="8"/>
  <c r="N26" i="8"/>
  <c r="L26" i="8"/>
  <c r="E26" i="8"/>
  <c r="P25" i="8"/>
  <c r="N25" i="8"/>
  <c r="L25" i="8"/>
  <c r="E25" i="8"/>
  <c r="P24" i="8"/>
  <c r="N24" i="8"/>
  <c r="L24" i="8"/>
  <c r="E24" i="8"/>
  <c r="P23" i="8"/>
  <c r="N23" i="8"/>
  <c r="L23" i="8"/>
  <c r="E23" i="8"/>
  <c r="P22" i="8"/>
  <c r="N22" i="8"/>
  <c r="L22" i="8"/>
  <c r="E22" i="8"/>
  <c r="P21" i="8"/>
  <c r="N21" i="8"/>
  <c r="L21" i="8"/>
  <c r="E21" i="8"/>
  <c r="P20" i="8"/>
  <c r="N20" i="8"/>
  <c r="L20" i="8"/>
  <c r="E20" i="8"/>
  <c r="P19" i="8"/>
  <c r="N19" i="8"/>
  <c r="L19" i="8"/>
  <c r="E19" i="8"/>
  <c r="P17" i="8"/>
  <c r="N17" i="8"/>
  <c r="L17" i="8"/>
  <c r="E17" i="8"/>
  <c r="P16" i="8"/>
  <c r="N16" i="8"/>
  <c r="L16" i="8"/>
  <c r="E16" i="8"/>
  <c r="P15" i="8"/>
  <c r="N15" i="8"/>
  <c r="L15" i="8"/>
  <c r="E15" i="8"/>
  <c r="P14" i="8"/>
  <c r="N14" i="8"/>
  <c r="L14" i="8"/>
  <c r="E14" i="8"/>
  <c r="P13" i="8"/>
  <c r="N13" i="8"/>
  <c r="L13" i="8"/>
  <c r="E13" i="8"/>
  <c r="P12" i="8"/>
  <c r="N12" i="8"/>
  <c r="L12" i="8"/>
  <c r="E12" i="8"/>
  <c r="P11" i="8"/>
  <c r="N11" i="8"/>
  <c r="L11" i="8"/>
  <c r="E11" i="8"/>
  <c r="P10" i="8"/>
  <c r="N10" i="8"/>
  <c r="L10" i="8"/>
  <c r="E10" i="8"/>
  <c r="P9" i="8"/>
  <c r="N9" i="8"/>
  <c r="L9" i="8"/>
  <c r="E9" i="8"/>
  <c r="P27" i="7"/>
  <c r="N27" i="7"/>
  <c r="L27" i="7"/>
  <c r="E27" i="7"/>
  <c r="P26" i="7"/>
  <c r="N26" i="7"/>
  <c r="L26" i="7"/>
  <c r="E26" i="7"/>
  <c r="P25" i="7"/>
  <c r="N25" i="7"/>
  <c r="L25" i="7"/>
  <c r="E25" i="7"/>
  <c r="P24" i="7"/>
  <c r="N24" i="7"/>
  <c r="L24" i="7"/>
  <c r="E24" i="7"/>
  <c r="P23" i="7"/>
  <c r="N23" i="7"/>
  <c r="L23" i="7"/>
  <c r="E23" i="7"/>
  <c r="P22" i="7"/>
  <c r="N22" i="7"/>
  <c r="L22" i="7"/>
  <c r="E22" i="7"/>
  <c r="P21" i="7"/>
  <c r="N21" i="7"/>
  <c r="L21" i="7"/>
  <c r="E21" i="7"/>
  <c r="P20" i="7"/>
  <c r="N20" i="7"/>
  <c r="L20" i="7"/>
  <c r="E20" i="7"/>
  <c r="P19" i="7"/>
  <c r="N19" i="7"/>
  <c r="L19" i="7"/>
  <c r="E19" i="7"/>
  <c r="P17" i="7"/>
  <c r="N17" i="7"/>
  <c r="L17" i="7"/>
  <c r="E17" i="7"/>
  <c r="P16" i="7"/>
  <c r="N16" i="7"/>
  <c r="L16" i="7"/>
  <c r="E16" i="7"/>
  <c r="P15" i="7"/>
  <c r="N15" i="7"/>
  <c r="L15" i="7"/>
  <c r="E15" i="7"/>
  <c r="P14" i="7"/>
  <c r="N14" i="7"/>
  <c r="L14" i="7"/>
  <c r="E14" i="7"/>
  <c r="P13" i="7"/>
  <c r="N13" i="7"/>
  <c r="L13" i="7"/>
  <c r="E13" i="7"/>
  <c r="P12" i="7"/>
  <c r="N12" i="7"/>
  <c r="L12" i="7"/>
  <c r="E12" i="7"/>
  <c r="P11" i="7"/>
  <c r="N11" i="7"/>
  <c r="L11" i="7"/>
  <c r="E11" i="7"/>
  <c r="P10" i="7"/>
  <c r="N10" i="7"/>
  <c r="L10" i="7"/>
  <c r="E10" i="7"/>
  <c r="P9" i="7"/>
  <c r="N9" i="7"/>
  <c r="L9" i="7"/>
  <c r="E9" i="7"/>
  <c r="P27" i="6"/>
  <c r="N27" i="6"/>
  <c r="L27" i="6"/>
  <c r="E27" i="6"/>
  <c r="P26" i="6"/>
  <c r="N26" i="6"/>
  <c r="L26" i="6"/>
  <c r="E26" i="6"/>
  <c r="P25" i="6"/>
  <c r="N25" i="6"/>
  <c r="L25" i="6"/>
  <c r="E25" i="6"/>
  <c r="P24" i="6"/>
  <c r="N24" i="6"/>
  <c r="L24" i="6"/>
  <c r="E24" i="6"/>
  <c r="P23" i="6"/>
  <c r="N23" i="6"/>
  <c r="L23" i="6"/>
  <c r="E23" i="6"/>
  <c r="P22" i="6"/>
  <c r="N22" i="6"/>
  <c r="L22" i="6"/>
  <c r="E22" i="6"/>
  <c r="P21" i="6"/>
  <c r="N21" i="6"/>
  <c r="L21" i="6"/>
  <c r="E21" i="6"/>
  <c r="P20" i="6"/>
  <c r="N20" i="6"/>
  <c r="L20" i="6"/>
  <c r="E20" i="6"/>
  <c r="P19" i="6"/>
  <c r="N19" i="6"/>
  <c r="L19" i="6"/>
  <c r="E19" i="6"/>
  <c r="P17" i="6"/>
  <c r="N17" i="6"/>
  <c r="L17" i="6"/>
  <c r="E17" i="6"/>
  <c r="P16" i="6"/>
  <c r="N16" i="6"/>
  <c r="L16" i="6"/>
  <c r="E16" i="6"/>
  <c r="P15" i="6"/>
  <c r="N15" i="6"/>
  <c r="L15" i="6"/>
  <c r="E15" i="6"/>
  <c r="P14" i="6"/>
  <c r="N14" i="6"/>
  <c r="L14" i="6"/>
  <c r="E14" i="6"/>
  <c r="P13" i="6"/>
  <c r="N13" i="6"/>
  <c r="L13" i="6"/>
  <c r="E13" i="6"/>
  <c r="P12" i="6"/>
  <c r="N12" i="6"/>
  <c r="L12" i="6"/>
  <c r="E12" i="6"/>
  <c r="P11" i="6"/>
  <c r="N11" i="6"/>
  <c r="L11" i="6"/>
  <c r="E11" i="6"/>
  <c r="P10" i="6"/>
  <c r="N10" i="6"/>
  <c r="L10" i="6"/>
  <c r="E10" i="6"/>
  <c r="P9" i="6"/>
  <c r="N9" i="6"/>
  <c r="L9" i="6"/>
  <c r="E9" i="6"/>
  <c r="P27" i="5"/>
  <c r="N27" i="5"/>
  <c r="L27" i="5"/>
  <c r="E27" i="5"/>
  <c r="P26" i="5"/>
  <c r="N26" i="5"/>
  <c r="L26" i="5"/>
  <c r="E26" i="5"/>
  <c r="P25" i="5"/>
  <c r="N25" i="5"/>
  <c r="L25" i="5"/>
  <c r="E25" i="5"/>
  <c r="P24" i="5"/>
  <c r="N24" i="5"/>
  <c r="L24" i="5"/>
  <c r="E24" i="5"/>
  <c r="P23" i="5"/>
  <c r="N23" i="5"/>
  <c r="L23" i="5"/>
  <c r="E23" i="5"/>
  <c r="P22" i="5"/>
  <c r="N22" i="5"/>
  <c r="L22" i="5"/>
  <c r="E22" i="5"/>
  <c r="P21" i="5"/>
  <c r="N21" i="5"/>
  <c r="L21" i="5"/>
  <c r="E21" i="5"/>
  <c r="P20" i="5"/>
  <c r="N20" i="5"/>
  <c r="L20" i="5"/>
  <c r="E20" i="5"/>
  <c r="P19" i="5"/>
  <c r="N19" i="5"/>
  <c r="L19" i="5"/>
  <c r="E19" i="5"/>
  <c r="P17" i="5"/>
  <c r="N17" i="5"/>
  <c r="L17" i="5"/>
  <c r="E17" i="5"/>
  <c r="P16" i="5"/>
  <c r="N16" i="5"/>
  <c r="L16" i="5"/>
  <c r="E16" i="5"/>
  <c r="P15" i="5"/>
  <c r="N15" i="5"/>
  <c r="L15" i="5"/>
  <c r="E15" i="5"/>
  <c r="P14" i="5"/>
  <c r="N14" i="5"/>
  <c r="L14" i="5"/>
  <c r="E14" i="5"/>
  <c r="P13" i="5"/>
  <c r="N13" i="5"/>
  <c r="L13" i="5"/>
  <c r="E13" i="5"/>
  <c r="P12" i="5"/>
  <c r="N12" i="5"/>
  <c r="L12" i="5"/>
  <c r="E12" i="5"/>
  <c r="P11" i="5"/>
  <c r="N11" i="5"/>
  <c r="L11" i="5"/>
  <c r="E11" i="5"/>
  <c r="P10" i="5"/>
  <c r="N10" i="5"/>
  <c r="L10" i="5"/>
  <c r="E10" i="5"/>
  <c r="P9" i="5"/>
  <c r="N9" i="5"/>
  <c r="L9" i="5"/>
  <c r="E9" i="5"/>
  <c r="P27" i="4"/>
  <c r="N27" i="4"/>
  <c r="L27" i="4"/>
  <c r="E27" i="4"/>
  <c r="P26" i="4"/>
  <c r="N26" i="4"/>
  <c r="L26" i="4"/>
  <c r="E26" i="4"/>
  <c r="P25" i="4"/>
  <c r="N25" i="4"/>
  <c r="L25" i="4"/>
  <c r="E25" i="4"/>
  <c r="P24" i="4"/>
  <c r="N24" i="4"/>
  <c r="L24" i="4"/>
  <c r="E24" i="4"/>
  <c r="P23" i="4"/>
  <c r="N23" i="4"/>
  <c r="L23" i="4"/>
  <c r="E23" i="4"/>
  <c r="P22" i="4"/>
  <c r="N22" i="4"/>
  <c r="L22" i="4"/>
  <c r="E22" i="4"/>
  <c r="P21" i="4"/>
  <c r="N21" i="4"/>
  <c r="L21" i="4"/>
  <c r="E21" i="4"/>
  <c r="P20" i="4"/>
  <c r="N20" i="4"/>
  <c r="L20" i="4"/>
  <c r="E20" i="4"/>
  <c r="P19" i="4"/>
  <c r="N19" i="4"/>
  <c r="L19" i="4"/>
  <c r="E19" i="4"/>
  <c r="P17" i="4"/>
  <c r="N17" i="4"/>
  <c r="L17" i="4"/>
  <c r="E17" i="4"/>
  <c r="P16" i="4"/>
  <c r="N16" i="4"/>
  <c r="L16" i="4"/>
  <c r="E16" i="4"/>
  <c r="P15" i="4"/>
  <c r="N15" i="4"/>
  <c r="L15" i="4"/>
  <c r="E15" i="4"/>
  <c r="P14" i="4"/>
  <c r="N14" i="4"/>
  <c r="L14" i="4"/>
  <c r="E14" i="4"/>
  <c r="P13" i="4"/>
  <c r="N13" i="4"/>
  <c r="L13" i="4"/>
  <c r="E13" i="4"/>
  <c r="P12" i="4"/>
  <c r="N12" i="4"/>
  <c r="L12" i="4"/>
  <c r="E12" i="4"/>
  <c r="P11" i="4"/>
  <c r="N11" i="4"/>
  <c r="L11" i="4"/>
  <c r="E11" i="4"/>
  <c r="P10" i="4"/>
  <c r="N10" i="4"/>
  <c r="L10" i="4"/>
  <c r="E10" i="4"/>
  <c r="P9" i="4"/>
  <c r="N9" i="4"/>
  <c r="L9" i="4"/>
  <c r="E9" i="4"/>
  <c r="P27" i="3"/>
  <c r="N27" i="3"/>
  <c r="L27" i="3"/>
  <c r="E27" i="3"/>
  <c r="P26" i="3"/>
  <c r="N26" i="3"/>
  <c r="L26" i="3"/>
  <c r="E26" i="3"/>
  <c r="P25" i="3"/>
  <c r="N25" i="3"/>
  <c r="L25" i="3"/>
  <c r="E25" i="3"/>
  <c r="P24" i="3"/>
  <c r="N24" i="3"/>
  <c r="L24" i="3"/>
  <c r="E24" i="3"/>
  <c r="P23" i="3"/>
  <c r="N23" i="3"/>
  <c r="L23" i="3"/>
  <c r="E23" i="3"/>
  <c r="P22" i="3"/>
  <c r="N22" i="3"/>
  <c r="L22" i="3"/>
  <c r="E22" i="3"/>
  <c r="P21" i="3"/>
  <c r="N21" i="3"/>
  <c r="L21" i="3"/>
  <c r="E21" i="3"/>
  <c r="P20" i="3"/>
  <c r="N20" i="3"/>
  <c r="L20" i="3"/>
  <c r="E20" i="3"/>
  <c r="P19" i="3"/>
  <c r="N19" i="3"/>
  <c r="L19" i="3"/>
  <c r="E19" i="3"/>
  <c r="P17" i="3"/>
  <c r="N17" i="3"/>
  <c r="L17" i="3"/>
  <c r="E17" i="3"/>
  <c r="P16" i="3"/>
  <c r="N16" i="3"/>
  <c r="L16" i="3"/>
  <c r="E16" i="3"/>
  <c r="P15" i="3"/>
  <c r="N15" i="3"/>
  <c r="L15" i="3"/>
  <c r="E15" i="3"/>
  <c r="P14" i="3"/>
  <c r="N14" i="3"/>
  <c r="L14" i="3"/>
  <c r="E14" i="3"/>
  <c r="P13" i="3"/>
  <c r="N13" i="3"/>
  <c r="L13" i="3"/>
  <c r="E13" i="3"/>
  <c r="P12" i="3"/>
  <c r="N12" i="3"/>
  <c r="L12" i="3"/>
  <c r="E12" i="3"/>
  <c r="P11" i="3"/>
  <c r="N11" i="3"/>
  <c r="L11" i="3"/>
  <c r="E11" i="3"/>
  <c r="P10" i="3"/>
  <c r="N10" i="3"/>
  <c r="L10" i="3"/>
  <c r="E10" i="3"/>
  <c r="P9" i="3"/>
  <c r="N9" i="3"/>
  <c r="L9" i="3"/>
  <c r="E9" i="3"/>
  <c r="P27" i="1"/>
  <c r="N27" i="1"/>
  <c r="L27" i="1"/>
  <c r="E27" i="1"/>
  <c r="P26" i="1"/>
  <c r="N26" i="1"/>
  <c r="L26" i="1"/>
  <c r="E26" i="1"/>
  <c r="P25" i="1"/>
  <c r="N25" i="1"/>
  <c r="L25" i="1"/>
  <c r="E25" i="1"/>
  <c r="P24" i="1"/>
  <c r="N24" i="1"/>
  <c r="L24" i="1"/>
  <c r="E24" i="1"/>
  <c r="P23" i="1"/>
  <c r="N23" i="1"/>
  <c r="L23" i="1"/>
  <c r="E23" i="1"/>
  <c r="P22" i="1"/>
  <c r="N22" i="1"/>
  <c r="L22" i="1"/>
  <c r="E22" i="1"/>
  <c r="P21" i="1"/>
  <c r="N21" i="1"/>
  <c r="L21" i="1"/>
  <c r="E21" i="1"/>
  <c r="P20" i="1"/>
  <c r="N20" i="1"/>
  <c r="L20" i="1"/>
  <c r="E20" i="1"/>
  <c r="P19" i="1"/>
  <c r="N19" i="1"/>
  <c r="L19" i="1"/>
  <c r="E19" i="1"/>
  <c r="P17" i="1"/>
  <c r="N17" i="1"/>
  <c r="L17" i="1"/>
  <c r="E17" i="1"/>
  <c r="P16" i="1"/>
  <c r="N16" i="1"/>
  <c r="L16" i="1"/>
  <c r="E16" i="1"/>
  <c r="P15" i="1"/>
  <c r="N15" i="1"/>
  <c r="L15" i="1"/>
  <c r="E15" i="1"/>
  <c r="P14" i="1"/>
  <c r="N14" i="1"/>
  <c r="L14" i="1"/>
  <c r="E14" i="1"/>
  <c r="P13" i="1"/>
  <c r="N13" i="1"/>
  <c r="L13" i="1"/>
  <c r="E13" i="1"/>
  <c r="P12" i="1"/>
  <c r="N12" i="1"/>
  <c r="L12" i="1"/>
  <c r="E12" i="1"/>
  <c r="P11" i="1"/>
  <c r="N11" i="1"/>
  <c r="L11" i="1"/>
  <c r="E11" i="1"/>
  <c r="P10" i="1"/>
  <c r="N10" i="1"/>
  <c r="L10" i="1"/>
  <c r="E10" i="1"/>
  <c r="P9" i="1"/>
  <c r="N9" i="1"/>
  <c r="L9" i="1"/>
  <c r="E9" i="1"/>
</calcChain>
</file>

<file path=xl/comments1.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10.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11.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12.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13.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14.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15.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16.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17.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18.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19.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0.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1.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2.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3.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4.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5.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6.xml><?xml version="1.0" encoding="utf-8"?>
<comments xmlns="http://schemas.openxmlformats.org/spreadsheetml/2006/main">
  <authors>
    <author>Claudia Concepción Gonzalez Alfonso</author>
    <author>tc={186630D2-F73C-42A6-97B5-B4F8313FE3E2}</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D13" authorId="1">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Valor ejecutado por el contrato de Bienestar 2024 con compensar</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7.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8.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29.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0.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1.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2.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3.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4.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5.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6.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7.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8.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39.xml><?xml version="1.0" encoding="utf-8"?>
<comments xmlns="http://schemas.openxmlformats.org/spreadsheetml/2006/main">
  <authors>
    <author>tc={6501462E-8948-46C5-8BCB-9FA1A31B03E7}</author>
    <author>Claudia Concepción Gonzalez Alfonso</author>
  </authors>
  <commentList>
    <comment ref="A4" authorId="0">
      <text>
        <r>
          <rPr>
            <sz val="11"/>
            <color theme="1"/>
            <rFont val="Aptos Narrow"/>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Información correspondiente al 125-DASCD cargada el 14 de febrero de 2025.
</t>
        </r>
      </text>
    </comment>
    <comment ref="A9" authorId="1">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1">
      <text>
        <r>
          <rPr>
            <sz val="9"/>
            <color indexed="81"/>
            <rFont val="Tahoma"/>
            <family val="2"/>
          </rPr>
          <t>La autorización de horas extras sólo se hará efectiva cuando sea estrictamente necesario.</t>
        </r>
      </text>
    </comment>
    <comment ref="A11" authorId="1">
      <text>
        <r>
          <rPr>
            <sz val="9"/>
            <color indexed="81"/>
            <rFont val="Tahoma"/>
            <family val="2"/>
          </rPr>
          <t>Para el cumplimiento de la misión se preferirán los eventos o reuniones virtuales sobre las actividades que impliquen desplazamiento físico de los servidores públicos.</t>
        </r>
      </text>
    </comment>
    <comment ref="A12" authorId="1">
      <text>
        <r>
          <rPr>
            <sz val="9"/>
            <color indexed="81"/>
            <rFont val="Tahoma"/>
            <family val="2"/>
          </rPr>
          <t>Sólo se reconocerán en dinero las vacaciones causadas y no disfrutadas en caso de retiro definitivo del servidor público; excepcionalmente y de manera motivada.</t>
        </r>
      </text>
    </comment>
    <comment ref="A13" authorId="1">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1">
      <text>
        <r>
          <rPr>
            <sz val="9"/>
            <color indexed="81"/>
            <rFont val="Tahoma"/>
            <family val="2"/>
          </rPr>
          <t>Se deberá considerar e integrar la oferta transversal de otros entes públicos del orden distrital o nacional, en especial la del DASCD.</t>
        </r>
      </text>
    </comment>
    <comment ref="A15" authorId="1">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1">
      <text>
        <r>
          <rPr>
            <sz val="9"/>
            <color indexed="81"/>
            <rFont val="Tahoma"/>
            <family val="2"/>
          </rPr>
          <t>Se prohíben recepciones, fiestas, agasajos, conmemoraciones o condecoraciones.</t>
        </r>
      </text>
    </comment>
    <comment ref="A17" authorId="1">
      <text>
        <r>
          <rPr>
            <sz val="9"/>
            <color indexed="81"/>
            <rFont val="Tahoma"/>
            <family val="2"/>
          </rPr>
          <t>La capacitación formal de los empleados e hijos, deberán ejecutarse a través de los Fondos FRADEC y FEDHE.</t>
        </r>
      </text>
    </comment>
    <comment ref="A19" authorId="1">
      <text>
        <r>
          <rPr>
            <sz val="9"/>
            <color indexed="81"/>
            <rFont val="Tahoma"/>
            <family val="2"/>
          </rPr>
          <t>Se abstendrán de renovar o adquirir teléfonos celulares y planes de telefonía móvil.</t>
        </r>
      </text>
    </comment>
    <comment ref="A20" authorId="1">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1">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1">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1">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1">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1">
      <text>
        <r>
          <rPr>
            <sz val="9"/>
            <color indexed="81"/>
            <rFont val="Tahoma"/>
            <family val="2"/>
          </rPr>
          <t>Se abstendrán de contratar mejoras suntuarias en sus inmuebles, salvo que se trate de bienes inmuebles clasificados como Bienes de Interés Cultural.</t>
        </r>
      </text>
    </comment>
    <comment ref="A26" authorId="1">
      <text>
        <r>
          <rPr>
            <sz val="9"/>
            <color indexed="81"/>
            <rFont val="Tahoma"/>
            <family val="2"/>
          </rPr>
          <t xml:space="preserve">Se adquirirán únicamente cuando sea necesario para el cumplimiento de la misión de las entidades u organismos distritales. </t>
        </r>
      </text>
    </comment>
    <comment ref="A27" authorId="1">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0.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1.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2.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3.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4.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5.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6.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7.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8.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49.xml><?xml version="1.0" encoding="utf-8"?>
<comments xmlns="http://schemas.openxmlformats.org/spreadsheetml/2006/main">
  <authors>
    <author>Claudia Concepción Gonzalez Alfonso</author>
    <author>tc={FA813E34-CD50-4408-8AD9-AA257EC3CCAC}</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D9" authorId="1">
      <text>
        <r>
          <rPr>
            <sz val="11"/>
            <color theme="1"/>
            <rFont val="Aptos Narrow"/>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N/A
</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0.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1.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2.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3.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4.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5.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6.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7.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8.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59.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0.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1.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2.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3.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4.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5.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6.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7.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8.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69.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0.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1.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2.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3.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4.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5.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6.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7.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8.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79.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8.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80.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81.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82.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83.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comments9.xml><?xml version="1.0" encoding="utf-8"?>
<comments xmlns="http://schemas.openxmlformats.org/spreadsheetml/2006/main">
  <authors>
    <author>Claudia Concepción Gonzalez Alfonso</author>
  </authors>
  <commentList>
    <comment ref="A9" authorId="0">
      <text>
        <r>
          <rPr>
            <sz val="8"/>
            <color indexed="81"/>
            <rFont val="Tahoma"/>
            <family val="2"/>
          </rPr>
          <t>Las entidades y organismos distritales ejecutarán un plan de reducción del gasto en la contratación de prestación de servicios profesionales y de apoyo a la gestión.</t>
        </r>
        <r>
          <rPr>
            <b/>
            <sz val="9"/>
            <color indexed="81"/>
            <rFont val="Tahoma"/>
            <family val="2"/>
          </rPr>
          <t xml:space="preserve">
DDP: </t>
        </r>
        <r>
          <rPr>
            <sz val="9"/>
            <color indexed="81"/>
            <rFont val="Tahoma"/>
            <family val="2"/>
          </rPr>
          <t>El valor 2023 debe corresponder con el valor reportado a 31 de diciembre a la Contraloría Distrital y al DASCD.</t>
        </r>
      </text>
    </comment>
    <comment ref="A10" authorId="0">
      <text>
        <r>
          <rPr>
            <sz val="9"/>
            <color indexed="81"/>
            <rFont val="Tahoma"/>
            <family val="2"/>
          </rPr>
          <t>La autorización de horas extras sólo se hará efectiva cuando sea estrictamente necesario.</t>
        </r>
      </text>
    </comment>
    <comment ref="A11" authorId="0">
      <text>
        <r>
          <rPr>
            <sz val="9"/>
            <color indexed="81"/>
            <rFont val="Tahoma"/>
            <family val="2"/>
          </rPr>
          <t>Para el cumplimiento de la misión se preferirán los eventos o reuniones virtuales sobre las actividades que impliquen desplazamiento físico de los servidores públicos.</t>
        </r>
      </text>
    </comment>
    <comment ref="A12" authorId="0">
      <text>
        <r>
          <rPr>
            <sz val="9"/>
            <color indexed="81"/>
            <rFont val="Tahoma"/>
            <family val="2"/>
          </rPr>
          <t>Sólo se reconocerán en dinero las vacaciones causadas y no disfrutadas en caso de retiro definitivo del servidor público; excepcionalmente y de manera motivada.</t>
        </r>
      </text>
    </comment>
    <comment ref="A13" authorId="0">
      <text>
        <r>
          <rPr>
            <sz val="9"/>
            <color indexed="81"/>
            <rFont val="Tahoma"/>
            <family val="2"/>
          </rPr>
          <t>Para hijos menores de 13 años. No podrán superar 6 SMDLV. Se podrá extender a hijos mayores de 13 años y menores de 18 años en condición de discapacidad que dependan económicamente de sus padres.</t>
        </r>
      </text>
    </comment>
    <comment ref="A14" authorId="0">
      <text>
        <r>
          <rPr>
            <sz val="9"/>
            <color indexed="81"/>
            <rFont val="Tahoma"/>
            <family val="2"/>
          </rPr>
          <t>Se deberá considerar e integrar la oferta transversal de otros entes públicos del orden distrital o nacional, en especial la del DASCD.</t>
        </r>
      </text>
    </comment>
    <comment ref="A15" authorId="0">
      <text>
        <r>
          <rPr>
            <sz val="9"/>
            <color indexed="81"/>
            <rFont val="Tahoma"/>
            <family val="2"/>
          </rPr>
          <t>Deberá considerarse la oferta del DASCD y coordinarse de manera conjunta con otras entidades y organismos distritales que tengan programadas actividades análogas o similares para lograr economías de escala y disminuir costos.</t>
        </r>
      </text>
    </comment>
    <comment ref="A16" authorId="0">
      <text>
        <r>
          <rPr>
            <sz val="9"/>
            <color indexed="81"/>
            <rFont val="Tahoma"/>
            <family val="2"/>
          </rPr>
          <t>Se prohíben recepciones, fiestas, agasajos, conmemoraciones o condecoraciones.</t>
        </r>
      </text>
    </comment>
    <comment ref="A17" authorId="0">
      <text>
        <r>
          <rPr>
            <sz val="9"/>
            <color indexed="81"/>
            <rFont val="Tahoma"/>
            <family val="2"/>
          </rPr>
          <t>La capacitación formal de los empleados e hijos, deberán ejecutarse a través de los Fondos FRADEC y FEDHE.</t>
        </r>
      </text>
    </comment>
    <comment ref="A19" authorId="0">
      <text>
        <r>
          <rPr>
            <sz val="9"/>
            <color indexed="81"/>
            <rFont val="Tahoma"/>
            <family val="2"/>
          </rPr>
          <t>Se abstendrán de renovar o adquirir teléfonos celulares y planes de telefonía móvil.</t>
        </r>
      </text>
    </comment>
    <comment ref="A20" authorId="0">
      <text>
        <r>
          <rPr>
            <sz val="9"/>
            <color indexed="81"/>
            <rFont val="Tahoma"/>
            <family val="2"/>
          </rPr>
          <t>Se podrá autorizar y asignar vehículos, exclusivamente a servidores públicos del nivel directivo y se adoptarán sistemas de monitoreo y control en los vehículos oficiales.</t>
        </r>
      </text>
    </comment>
    <comment ref="A21" authorId="0">
      <text>
        <r>
          <rPr>
            <sz val="9"/>
            <color indexed="81"/>
            <rFont val="Tahoma"/>
            <family val="2"/>
          </rPr>
          <t>Solamente para efectos de la reposición de aquellos con obsolescencia justificada en estudios que demuestren la conveniencia y el ahorro para la entidad y cuyo valor de adquisición no sobrepase los 200 SMMLV.</t>
        </r>
      </text>
    </comment>
    <comment ref="A22" authorId="0">
      <text>
        <r>
          <rPr>
            <sz val="9"/>
            <color indexed="81"/>
            <rFont val="Tahoma"/>
            <family val="2"/>
          </rPr>
          <t>Deben utilizar medios digitales de manera preferente y evitar impresiones. Así mismo, establecerán mecanismos tecnológicos que garanticen el uso racional de los servicios de fotocopiado, multicopiado e impresión, mediante los cuales se haga seguimiento al consumo.</t>
        </r>
      </text>
    </comment>
    <comment ref="A23" authorId="0">
      <text>
        <r>
          <rPr>
            <sz val="9"/>
            <color indexed="81"/>
            <rFont val="Tahoma"/>
            <family val="2"/>
          </rPr>
          <t xml:space="preserve">Deberán abstenerse de celebrar contratos de publicidad y/o propaganda personalizada y debe preferirse el uso de su sitio web para publicar la información institucional. </t>
        </r>
      </text>
    </comment>
    <comment ref="A24" authorId="0">
      <text>
        <r>
          <rPr>
            <sz val="9"/>
            <color indexed="81"/>
            <rFont val="Tahoma"/>
            <family val="2"/>
          </rPr>
          <t>El manejo de la caja menor en cada entidad y organismo distrital deberá ceñirse estrictamente a los gastos que tengan carácter de imprevistos, urgentes, imprescindibles e inaplazables y enmarcados dentro de las políticas de racionalización del gasto.</t>
        </r>
      </text>
    </comment>
    <comment ref="A25" authorId="0">
      <text>
        <r>
          <rPr>
            <sz val="9"/>
            <color indexed="81"/>
            <rFont val="Tahoma"/>
            <family val="2"/>
          </rPr>
          <t>Se abstendrán de contratar mejoras suntuarias en sus inmuebles, salvo que se trate de bienes inmuebles clasificados como Bienes de Interés Cultural.</t>
        </r>
      </text>
    </comment>
    <comment ref="A26" authorId="0">
      <text>
        <r>
          <rPr>
            <sz val="9"/>
            <color indexed="81"/>
            <rFont val="Tahoma"/>
            <family val="2"/>
          </rPr>
          <t xml:space="preserve">Se adquirirán únicamente cuando sea necesario para el cumplimiento de la misión de las entidades u organismos distritales. </t>
        </r>
      </text>
    </comment>
    <comment ref="A27" authorId="0">
      <text>
        <r>
          <rPr>
            <sz val="9"/>
            <color indexed="81"/>
            <rFont val="Tahoma"/>
            <family val="2"/>
          </rPr>
          <t>Deberán ejecutarse anualmente campañas de sensibilización que promuevan el uso eficiente y el ahorro en el consumo de los servicios públicos de agua, energía eléctrica, gas natural y la gestión integral de los residuos sólidos.</t>
        </r>
      </text>
    </comment>
  </commentList>
</comments>
</file>

<file path=xl/sharedStrings.xml><?xml version="1.0" encoding="utf-8"?>
<sst xmlns="http://schemas.openxmlformats.org/spreadsheetml/2006/main" count="8222" uniqueCount="1996">
  <si>
    <t>PLAN DE AUSTERIDAD EN EL GASTO 2025-2027</t>
  </si>
  <si>
    <t>Entidad</t>
  </si>
  <si>
    <t xml:space="preserve"> </t>
  </si>
  <si>
    <t>Valores en Pesos Corrientes</t>
  </si>
  <si>
    <t>CONCEPTO
(Decreto 062 de 2024)</t>
  </si>
  <si>
    <t>Posiciones Presupuestales Asociadas
(Funcionamiento e Inversión)</t>
  </si>
  <si>
    <t>LÍNEA BASE</t>
  </si>
  <si>
    <t>SEGUIMIENTO RESULTADOS PLAN DE AUSTERIDAD 2025-2027</t>
  </si>
  <si>
    <t>ESTRATEGIAS
2025-2027</t>
  </si>
  <si>
    <t>ACCIONES
2025-2027</t>
  </si>
  <si>
    <t>META INDICADOR DE AUSTERIDAD</t>
  </si>
  <si>
    <t>AÑO 2023</t>
  </si>
  <si>
    <t>AÑO 2024</t>
  </si>
  <si>
    <t>AÑO 2025</t>
  </si>
  <si>
    <t>AÑO 2026</t>
  </si>
  <si>
    <t>AÑO 2027</t>
  </si>
  <si>
    <t>Valor EJECUTADO
a 31/12/2023</t>
  </si>
  <si>
    <t>Valor EJECUTADO
a 31/12/2024</t>
  </si>
  <si>
    <t>Resultado
Indicador Austeridad</t>
  </si>
  <si>
    <t>Valor EJECUTADO
a 31/12/2025</t>
  </si>
  <si>
    <t>Valor EJECUTADO
a 31/12/2026</t>
  </si>
  <si>
    <t>Valor EJECUTADO
a 31/12/2027</t>
  </si>
  <si>
    <t>Servicios de personal</t>
  </si>
  <si>
    <t xml:space="preserve">Artículo 6°.- Reducción del gasto en CPS profesionales y de apoyo a la gestión. </t>
  </si>
  <si>
    <t>N.A. 
Se registran totales. Corresponde con lo reportado en SIDEAP y SIVICOF</t>
  </si>
  <si>
    <t>Definir y documentar claramente los topes salariales en función del Decreto 062.
Asegurar que los contratos de prestación de servicios y apoyo a la gestión respeten este límite.
Garantizar el cumplimiento de la tabla de honorarios establecida por la Secretaría de Gobierno en la elaboración de estudios previos para la contratación de personas naturales en la prestación de servicios profesionales y de apoyo a la gestión.
Reducir el número de contratos aumentando la duración de los mismos para personas naturales de apoyo a la gestión, evitando así gastos operativos adicionales y optimizando el uso de los recursos, sin violar el principio de planeación ni las directrices del Gobierno, en concordancia con el plan de austeridad
Para la vigencia 2025, se realizará la asignación presupuestal para órdenes de prestación de servicios (OPS) del proyecto 2900 por un total de $8.000.000.000, lo que representa una reducción respecto al monto del decreto presupustal el cual es de $8.420.000.000.</t>
  </si>
  <si>
    <t>*Definir y documentar claramente los topes salariales en función del Decreto 062.
*Asegurar que los contratos de prestación de servicios y apoyo a la gestión respeten este límite, en el proceso de formulación de estudios previos personas naturales.
Incorporar la tabla de honorarios como documento obligatorio en los estudios previos en los procesos de formulación y contratación.
*Justificar técnicamente la ampliación de la temporalidad en los estudios previos, garantizando su pertinencia y eficiencia, entendiendo que en la vigencia 2024 la durción de los contratos era entre 2 a 4 meses. *Implementar procesos de verificación en la formulación y asignación de funciones para asegurar que la reducción de contratos no afecte la operatividad en términos administrativos.
*Garantizar que los contratos cumplan con las directrices del Gobierno y el principio de planeación, asegurando su alineación con los objetivos institucionales.</t>
  </si>
  <si>
    <t xml:space="preserve">Se proyectra según el IPC </t>
  </si>
  <si>
    <t xml:space="preserve">Artículo 7°.- Horas extras, dominicales y festivos. </t>
  </si>
  <si>
    <t>NO APLICA - No existen posiciones presupuestales para este gasto</t>
  </si>
  <si>
    <t>Artículo 8°.- Viáticos y gastos de viaje.</t>
  </si>
  <si>
    <t> </t>
  </si>
  <si>
    <t>Artículo 9°.- Compensación por vacaciones.</t>
  </si>
  <si>
    <t>Artículo 10°.- Bono navideño.</t>
  </si>
  <si>
    <t>Artículo 11 -. Capacitación.</t>
  </si>
  <si>
    <t>Artículo 12 -. Bienestar.</t>
  </si>
  <si>
    <t>Artículo 13 -. Eventos y conmemoraciones.</t>
  </si>
  <si>
    <t>Artículo 14 -. Fondos educativos.</t>
  </si>
  <si>
    <t>Servicios Administrativos</t>
  </si>
  <si>
    <t>Artículo 15. Telefonía.</t>
  </si>
  <si>
    <t>O21202020080484120        Servicios de telefonía fija (acceso)</t>
  </si>
  <si>
    <t xml:space="preserve">No adquirir mas lineas de celular y telefonicas adicionales. </t>
  </si>
  <si>
    <t xml:space="preserve">Realizar seguimiento a las facturas de cobro del servicio. </t>
  </si>
  <si>
    <t>Artículo 16 -. Vehículos oficiales.</t>
  </si>
  <si>
    <t>O2120202008078714102      Servicio de mantenimiento y reparación de vehículo</t>
  </si>
  <si>
    <t xml:space="preserve">Seguir los lineamientos de uso del parque automotor tanto para conductores como para pasajeros, con el fin de optimizar la vida util de los vehiculos y su correcto funcionamiento.                         </t>
  </si>
  <si>
    <t xml:space="preserve">Capacitaciones a conductores en manejo responsable y mecanica basica.                                      Seguimiento al contrato de mantenimiento de Vehiculos </t>
  </si>
  <si>
    <t>Artículo 17 -. Adquisición de vehículos y maquinaria.</t>
  </si>
  <si>
    <t>Artículo 18 -. Fotocopiado, multicopiado e impresión.</t>
  </si>
  <si>
    <t>Artículo 19 -. Publicidad distrital.</t>
  </si>
  <si>
    <t>Artículo 20 -. Cajas menores.</t>
  </si>
  <si>
    <t>Artículo 21 -. Mantenimiento o reparación de bienes inmuebles o muebles.</t>
  </si>
  <si>
    <t>O2120202008078715999      Servicio de mantenimiento y reparación de otros equipos</t>
  </si>
  <si>
    <t xml:space="preserve">Implementacion de estrategias para la generacion se sentido de pertenencia entre Personal de planta, contratistas, personal de asea, vigilantes y usuarios  para el cuidado de la infraestructura y elementos de las sedes de la Alcaldía de Tunjuelito. </t>
  </si>
  <si>
    <t>Realizar mantenimientos preventivos para asegurar un buen funcionamiento y mantenimientos correctivos siemore y cuando sea necesario.</t>
  </si>
  <si>
    <t>Artículo 22 -. Suscripciones.</t>
  </si>
  <si>
    <t>Artículo 23 -. Servicios públicos.</t>
  </si>
  <si>
    <t>O21202020080484222                                                                              Servicios de acceso a Internet de banda ancha                              O21202020080686312        Servicios de distribución de electricidad (a comis      O21202020080686320        Servicios de distribución de gas por tuberías (a c          O21202020080686330        Servicios de distribución de agua por tubería (a c   O21202020090494110        Servicios de alcantarillado y tratamiento de aguas          O21202020090494239        Servicios generales de recolección de otros desech</t>
  </si>
  <si>
    <t xml:space="preserve">Realizar seguimiento a las facturas de cobro del servicio.                                                                                     Ralizar informes de seguimiento sobre el consumo de kW/h en las sedes de la Alcaldia Local de Tunjuelito para definir consumos normales o alguna modificacion en el mismo </t>
  </si>
  <si>
    <t xml:space="preserve">Lograr el mayor porcentaje de uso de fuentes luminicas ahorradoras en las sedes de la Alcaldia Local de Tunjuelito.                                                               Capacitaciones sobre tips para ahorro de energia en las sedes de la Alcaldía                                               Mantenimientos preventivos y correctivos </t>
  </si>
  <si>
    <t xml:space="preserve">Realizar seguimiento a las facturas de cobro del servicio.                                                                                     Ralizar informes de seguimiento sobre el consumo de m3 en las sedes de la Alcaldia Local de Tunjuelito para definir consumos normales o alguna modificacion en el mismo </t>
  </si>
  <si>
    <t xml:space="preserve">Lograr el mayor porcentaje de uso de fuentes luminicas ahorradoras en las sedes de la Alcaldia Local de Tunjuelito.                                                               Capacitaciones sobre el consumo responsable de agua  en las sedes de la Alcaldía                                               Mantenimientos preventivos y correctivos </t>
  </si>
  <si>
    <t>N.A.  
Se registran totales. Corresponde con lo reportado en SIDEAP y SIVICOF</t>
  </si>
  <si>
    <t>El Fondo de Desarrollo Local de Usaquén realizara un control extricto a las CPS profesionales y de apoyo a la gestión con el fin de cumplir con la meta cumplida</t>
  </si>
  <si>
    <t>N/A</t>
  </si>
  <si>
    <t>El Fondo de Desarrollo Local de Usaquén no cuenta con este rubrio en su presupuesto debido a que este concepto esta centralizado en Gobierno</t>
  </si>
  <si>
    <t>FUNCIONAMIENTO</t>
  </si>
  <si>
    <t>1. Comparación de Proveedores: Realizar un estudio y comparativo de las ofertas de proveedores del mercado y garantizar el mejor servicio al mejor costo</t>
  </si>
  <si>
    <t>Mensualmente se realizará un control a este rubro cuantificando las variaciones y controlando estrictamente este gasto.</t>
  </si>
  <si>
    <t>1. Mantenimiento preventivo : Asegurarse de que los mantenimientos programados se realicen para garantizar el funcionamiento optimo de los vehículos garantizando el rendimiento de combustible.
2. Monitoreo y Seguimiento al consumo de combustibles:  Establecer una matriz que permita un control mensual a los km recorridos y galones de combustible consumidos para hacer para el uso eficiente de los recursos.</t>
  </si>
  <si>
    <t>Controlar el consumo y uso mensual de los insumos para los vehículos de uso exclusivo para  actividades oficiales del nivel directivo.</t>
  </si>
  <si>
    <t>El Fondo de Desarrollo Local de Usaquén no tiene presupuestado la adquisición de vehiculos y maquinaria</t>
  </si>
  <si>
    <t>1. Digitalización de Documentos : Fomentar la digitalización de documentos en el aplicativo de gestión documental  y se prioriza el uso de medios electrónicos  para reducir la imprecisión.
2. Revisión de Documentos: Fomentar la revisión digital de documentos antes de imprimir, asegurando que solo se imprima lo que realmente es necesario.
3. Uso de Tecnología de información: Priorizar al máximo las herramientas tecnológicas contribuyendo al uso eficiente de los recursos y cumplir las estrategias distritales de papel cero.</t>
  </si>
  <si>
    <t xml:space="preserve">Desarrollar un control exhaustivo y consciente del uso de fotocopiado e impresión para lo que se imprima estrictamente lo necesario.
Realizar trimestralmente campañas de concientización en el uso adecuado de papelería con el equipo de trabajo para dinamizar el correcto uso de los recursos </t>
  </si>
  <si>
    <t>Uso de medios digitales</t>
  </si>
  <si>
    <t>Mantener actualizada la pagina Web de la Alcaldía, lo que permitira tener informada a la comunidad de las gestiones y eventos realizados o programados</t>
  </si>
  <si>
    <t>1. Mantenimiento Preventivo: Establecer un programa de mantenimiento preventivo regular para identificar y solucionar problemas . Esto puede prolongar la vida útil de los equipos y reducir costos a largo plazo.
2. Priorización de Necesidades: Evaluar y clasificar las necesidades de mantenimiento y reparaciones según su urgencia e impacto. Enfocandose en las tareas más críticas primero lo que permitirá una optimización de  recursos.</t>
  </si>
  <si>
    <t>Garantizar la optimización de recursos y el cumplimiento de la meta presupuesta realizando un análisis exahustibo del este rubro.
Realizar el mantenimiento o reparación de bienes inmuebles o muebles cuando sea estrictamente necesario</t>
  </si>
  <si>
    <t>El Fondo de Desarrollo Local de Usaquén no cuenta con suscripciones por ningun concepto</t>
  </si>
  <si>
    <t xml:space="preserve">
1.Educación y Conciencia: Implementar campañas de concienciación para educar a los funcionarios, contratistas y usuarios  sobre el uso responsable de los servicios públicos, fomentando hábitos que ayuden a reducir el consumo.
2. Monitoreo y Evaluación: Establecer monitoreos y mediciones para identificar variaciones significativas y sus causas  con esto evaluar el uso de recursos y la efectividad de las medidas implementadas, permitiendo ajustes en tiempo real.</t>
  </si>
  <si>
    <t>Realizar un control mensual y medición al consumo de servicios públicos lo que permitirá verificar la racionalización de los recursos; Adicionalmente se concientizara  a los funcionarios, contratistas y comunidad en general de la importancia del uso eficiente de los recursos.</t>
  </si>
  <si>
    <r>
      <rPr>
        <sz val="12"/>
        <color rgb="FF000000"/>
        <rFont val="Aptos Narrow"/>
        <family val="2"/>
      </rPr>
      <t xml:space="preserve">Arriendo, Operador Logistico, Piga, Inventarios, Licencia e Inventarios </t>
    </r>
    <r>
      <rPr>
        <sz val="12"/>
        <color rgb="FFBE5014"/>
        <rFont val="Aptos Narrow"/>
        <family val="2"/>
      </rPr>
      <t>*</t>
    </r>
  </si>
  <si>
    <t>FORTALECIMIENTO</t>
  </si>
  <si>
    <t>1. Optimización del uso de servicios y suministros: Establecer estrategias para reducción de costos en la adquisición de bienes que permitan cumplir las metas propuestas.
2. Revisión y optimización de Arrendamientos: Crear estrategias de trabajo en casa lo que permitirá que diferentes equipos de trabajo compartan espacios y se garantice el uso.
3. Evaluación de Proveedores: Realizar un análisis de los servicios prestados por el operador logístico lo que permitirá verificar de que se está obteniendo el mejor servicio con el menor costo posible.</t>
  </si>
  <si>
    <t>Concientizar a los funcionarios y contratistas del uso adecuado de los suministros de aseo y cafetería para la racionalización en su consumo.
Garantizar que los proveedores presten sus servicios a la mejor tarifa disponible sin disminuir el servicio requerido</t>
  </si>
  <si>
    <r>
      <rPr>
        <sz val="11"/>
        <color rgb="FFBE5014"/>
        <rFont val="Aptos Narrow"/>
        <family val="2"/>
      </rPr>
      <t>*</t>
    </r>
    <r>
      <rPr>
        <sz val="11"/>
        <color rgb="FF000000"/>
        <rFont val="Aptos Narrow"/>
        <family val="2"/>
      </rPr>
      <t>Para estos rubros se tendra en cuenta la linea base del 2023 dado que el año 2024 fue atipico; dado que el gobierno central se encontraba en proceso de empalme, esto genero retrasos en las poseciónes y empalmes de los nuevos alcaldes locales, por ello se presento una variación significativa en la ejecución de los rubros de fortalecimiento, de la vigencia 2023 vs la vigencia 2024.</t>
    </r>
  </si>
  <si>
    <t>O21202020080484120 - Servicios de telefonía fija (acceso) - O21202020080484222 - Servicios de acceso a Internet de banda ancha</t>
  </si>
  <si>
    <t>Implementación de medidas de control y optimización del uso de la telefonía fija en todas las dependencias.
Fortalecimiento de mecanismos de monitoreo y supervisión del consumo de telefonía fija para garantizar el uso eficiente del servicio.
Negociación y optimización de tarifas con los proveedores del servicio de telefonía fija.</t>
  </si>
  <si>
    <t>Gestionar con el proveedor la renegociación de tarifas y planes, priorizando el uso de servicios con menor costo.
Evaluar la efectividad de las medidas implementadas y realizar ajustes según los resultados obtenidos.</t>
  </si>
  <si>
    <t>O2120202008078714102 - Servicio de mantenimiento y reparación de
vehículos automóvile</t>
  </si>
  <si>
    <t>Fortalecer las actividades de mantenimiento preventivo en cada uno de los vehículos propendiendo por la disminución de actividades de caracater correctivo. 
Identificar el(los) vehículo(s) que más presupuesto demandan con el objetivo de presentar posible propuesta de renovación vehícular.
Fortalecer la actividad de prueba de ruta en el momento de recepción de vehículos posterior a una actividad de mantenimiento en aras de optimizar tanto el servicio como el estado integro de los vehículos.
Implementar las estrategias contempladas dentro del plan de seguridad vial de la SDG</t>
  </si>
  <si>
    <t>Diseñar y formular junto con el proveedor de mantenimiento de vehículos, planes de mantenimiento preventivo sistemático.
Realizar la identificación de vehículos objeto de renovación 
Garantizar que en toda recepción de vehículos posterior a actividades de mantenimiento vehicular, la prueba de ruta sea liderada por ingeniero mecánico del FDLCH y taller</t>
  </si>
  <si>
    <t>Se registra información de contrato de impresión de 2023</t>
  </si>
  <si>
    <t>Mantener priorización de la divulgación digital sobre los impresos</t>
  </si>
  <si>
    <t>Usar en la medida de lo posible menos impresos y más piezas en digital, a menos que sean obligatorios o de un uso altamente justificado.</t>
  </si>
  <si>
    <t>Se registra informacion de contratos del año 2022 y 2023. en el año 2024 no se contrato mantenimiento para la sede</t>
  </si>
  <si>
    <t>Realizar las actividades de mantenimiento esenciales.</t>
  </si>
  <si>
    <t>Adquirir herramientas e insumos que permitan adelantar las actividades de mantenimiento basicas</t>
  </si>
  <si>
    <t>No se tiene previsto adquirir suscripciones a medios de comunicación</t>
  </si>
  <si>
    <t>Mantener el gasto en cero</t>
  </si>
  <si>
    <t>O21202020080686312 - Servicios de distribución de electricidad (a comisión o por contrato) O21202020080686330 - Servicios de distribución de agua por tubería (a comisión o por contrato) O21202020090494239 - Servicios generales de recolección de otros desechos.</t>
  </si>
  <si>
    <t>Implementación de campañas permanentes de sensibilización para el uso eficiente de agua, energía y gestión de residuos.
Monitoreo y control periódico del consumo de los servicios públicos para identificar oportunidades de reducción.
Optimización de los sistemas e infraestructura para minimizar el desperdicio de recursos.
Fortalecimiento de la cultura organizacional en torno a la sostenibilidad y la eficiencia en el uso de los servicios públicos.</t>
  </si>
  <si>
    <t>Realizar campañas comunicativas y capacitaciones para funcionarios, contratistas y personal de servicios generales sobre buenas prácticas en el uso eficiente del agua, energía y gestión de residuos.
Fortalecer el monitoreo de consumo mensual para identificar patrones y oportunidades de mejora.
Implementar controles automatizados para el apagado de luces y equipos en horarios no laborales.
Evaluar la viabilidad de implementar tecnologías de eficiencia energética, como bombillas LED y sensores de movimient</t>
  </si>
  <si>
    <t>ALCALDIA LOCAL DE SANTA FE</t>
  </si>
  <si>
    <t>Inversión</t>
  </si>
  <si>
    <t xml:space="preserve">Realizar un analisis de las obligaciones de los contratistas con los diferentes apoyos a la supervisión para que sean ajustados acorde a las metas establecidas en el plan de gestión y plan de desarrollo local.
Capacitar y sensibilizar a los contratistas sobre los diferentes procesos y procedimientos establecidos en MATIZ, con el fin de reducir tiempos y optimizar los diferentes procesos.
Determinar con los apoyos a la supervisión el número de contratistas necesarios para cada equipo con el cual se puedan desarrollar de forma eficiente las diferentes actividades en la Alcaldia.
</t>
  </si>
  <si>
    <t>* Realizar mesas de trabajo con los apoyos a la supervisión para definir las obligaciones y objetos a contratar.
*Generar un plan de capacitaciones, con las tematicas a desarrollar en la Alcaldia Local de Santa Fe, con el apayo del equipo de Nivel Central de la Secretaría Distrital de Gobierno.</t>
  </si>
  <si>
    <t>0.1%</t>
  </si>
  <si>
    <t>Funcionamiento</t>
  </si>
  <si>
    <t>Mantener las lineas telefónicas actuales en la Alcaldia Local de Santa Fe y en la sede de inspecciones de policía.</t>
  </si>
  <si>
    <t>Realizar el mantenimiento semestral de la planta telefónica de la entidad.
Identificar el número de extensión de cada area para sumistrar los respectivos telefónos, permitiendo una comunicación mas eficiente con la comunidad.</t>
  </si>
  <si>
    <t>Coordinar y conservar de manera apropiada el equipo automotor, optimizando su vida util y correcto funcionamiento.
Dar cumplimiento a los lineamientos establecidos para el prestamo de vehiculos.</t>
  </si>
  <si>
    <t>*Control diario por personal autorizado.
*Realizar los procesos de reencauche de llantas para todos los vehiculos.</t>
  </si>
  <si>
    <t>Renovar en un 25% el parque automotor haciendo enfasis en el cuidado del medio ambiente e implementando vehiculos eléctricos.</t>
  </si>
  <si>
    <t>Adquisición de un vehiculo eléctrico  para uso de la Alcaldía Local de Santa Fe.</t>
  </si>
  <si>
    <t>Reducir el número de impresoras en la Alcaldia Local de Santa Fe.
Realizar proceso de sensibilización en temas de cero papel, reciclaje y buenas practicas ambientales. 
Adquirir impresoras de mayor tecnologia, con impresiones de 1.5 milisegundos con impresion a doble cara, incluyendo el scaner.
Disminuir el consumo de toner.</t>
  </si>
  <si>
    <t xml:space="preserve">
*Realizar la distribución de las impresoras por cada piso de la Alcaldia.
*Generar un plan de capacitaciones, con las tematicas a desarrollar en la Alcaldia Local de Santa Fe, por parte del equipo PIGA.
*Realizar un control mensual frente al consumo de papel por cada impresora.
*Reducir el contraste o nivel de tinta para las impresiones.</t>
  </si>
  <si>
    <t>Realizar una matriz que permita identificar las problemáticas, deficits y daños en los bienes inmuebles de las sedes del Fondo de desarrollo Local de Santa Fe.</t>
  </si>
  <si>
    <t xml:space="preserve">Evaluar la matriz para determinar que acciones de mantenimiento / reparación se ejecutarán en el punto critico informado. </t>
  </si>
  <si>
    <t>Realizar un seguimiento continuo al consumo de los servicios publicos de la alcaldia.
Realizar un proceso de sensibilización en temas de consumo de recursos naturales, separación en la fuente, reciclaje y buenas practicas ambientales.
Implementar sistemas de ahorro de energia electrica y agua en la Alcaldia Local de Santa Fe.</t>
  </si>
  <si>
    <t>*Realizar un control de indicadores  mensual de consumo por cada servicio público.
*Generar un plan de capacitaciones, con las tematicas a desarrollar en la Alcaldia Local de Santa Fe, por parte del equipo PIGA.
*Realizar la compra e instalación de elementos ahorradores tales como: llaves para lavamanos, sensores, sanitarios, luminarias entre otras. Adicionalmente realizar el mantenimiento y revisión de los elementos ahorradores existentes.</t>
  </si>
  <si>
    <t>FONDO DE DESAROLLO LOCAL DE SAN CRISTÓBAL</t>
  </si>
  <si>
    <t xml:space="preserve">PARA EL 2025-2027 SE PRETENDE MANTENER EL PORCENTAJE </t>
  </si>
  <si>
    <t>IMPLEMENTAR HERRAMIENTAS TECNOLÓGICAS QUE PERMITAN DISMINUIR LOS TRAMITES MANUALES EQUIVALENTES A LA REVISIÓN DE CPS NATURALES Y JURÍDICOS</t>
  </si>
  <si>
    <t>N.A. Valor se establece en cero debido a que no se generan valores proyectados u ejectuados para el item en el FDLSC</t>
  </si>
  <si>
    <t xml:space="preserve">N.A. </t>
  </si>
  <si>
    <t>1. Mantener la cantidad de extensiones telefónicas</t>
  </si>
  <si>
    <t>1. Realizar una buena distrbucion de las extensiones en las instalaciones de FDLSC</t>
  </si>
  <si>
    <t>Funcionamiento, inversión</t>
  </si>
  <si>
    <t xml:space="preserve">1. Optimizacion logistica de recorridos y rutas asignadas a los vehiculos
2. Gestion de cronogramas de mantenimientos preventivos
3. Capacitacion al personal operativo en manejo del parque automotor </t>
  </si>
  <si>
    <t xml:space="preserve">1. Implementacion de Sistemas de GPS controlando recorridos y distancias de los vehiculos segun programacion previa
2.Realizar los mantenimiento preventivos requerido a fin de mantener el vehiculo en optimas condiciones
3. Generar planes de accion logisticos que permitan evitar duplicidad en recorridos
4. Ejecutar capacitacion en buenas practicas de manejo y conduccion. </t>
  </si>
  <si>
    <t>Combustible</t>
  </si>
  <si>
    <t>1. La informacion borrador no se imprima, sino se realice manejo de forma electronica
2. Realizar control rigoroso en la entrega de papeleria a la disferentes areas
3. Incrementar el uso de papel reciclable</t>
  </si>
  <si>
    <t>1. ENviar archivos a traves de correo electronico evitando impresiones
2.  Realizar impresiones a doble cara
3. Reutilizacion de hojas impresas a 1 cara
4. Racionalizacion de entrega de resmas
5. Focalizar impresiones en pocos usuarios con el objetivo de ejercer mayor control</t>
  </si>
  <si>
    <t>Papeleria (resmas)</t>
  </si>
  <si>
    <t>Reducir gastos mayores en mantenimiento de los bienes inmuebles</t>
  </si>
  <si>
    <t>1. Mantenimiento programado (mantenimiento preventivo)
2. Verificación periódica (inspección) de buen uso de mobiliario y equipos tecnológico 
3. Aprobación de compras exclusivamente necesarias por parte de la supervisión de contrato</t>
  </si>
  <si>
    <t>Las estrategias a desarrollar se enmarcan en las actividades concertadas en el Plan de Acción del 
PIGA para la vigencia 2024-2028, para los programas de 
Uso eficiente de  Agua y uso eficiente de energia</t>
  </si>
  <si>
    <t>Agua y luz</t>
  </si>
  <si>
    <t>De conformidad a los lineamientos del sector Gobierno se realizara una reducción del 10% en los recursos destinados a CPS, ajustando las necesidades de personal de las áreas a fin de dar cabal cumplimiento a las funciones y responsabilidades del FDLU</t>
  </si>
  <si>
    <t>1. Ajuste de necesidades de personal de las áreas
2. Solicitud de No Hay a la SDG con carga de necesidades por área</t>
  </si>
  <si>
    <t>Adelantar un proceso de evaluación del estado de los Vehiculos de propiedad del FDLU a fin de establecer su vida útil, presentarlo al comité de inventarios para dar de baja y requerir cambio o reposición</t>
  </si>
  <si>
    <t>1. Reposición del parque automotor para disminur el costo de los mantenimentos por daños frecuentes</t>
  </si>
  <si>
    <t>O2120201003063699060      Cartuchos plásticos para impresora de computador</t>
  </si>
  <si>
    <t>De conformidad a los lineamientos del sector Gobierno con respecto a la politica de Cero papel, se fundamentara el proceso de tramites en línea, mediante las plataformas establecidas para tal fin SECOP II y SIPSE</t>
  </si>
  <si>
    <t>1. Tramites en línea
2. Uso de plataformas
3. Politica cero papel</t>
  </si>
  <si>
    <t xml:space="preserve">
O2120202008078715701      Servicio de mantenimiento y reparación de ascensor.</t>
  </si>
  <si>
    <t>Mantenimiento periodico de la sede a fin de reducir los daños estructurales en las sedes propias y/o de responsabilidad del FDLU</t>
  </si>
  <si>
    <t>1. Mantenimiento preventivo anual</t>
  </si>
  <si>
    <t xml:space="preserve">
O21202020080686312        Servicios de distribución de electricidad (a comis
O21202020080686320        Servicios de distribución de gas por tuberías (a c
O21202020080686330        Servicios de distribución de agua por tubería (a c
O21202020090494110        Servicios de alcantarillado y tratamiento de aguas
O21202020090494239        Servicios generales de recolección de otros desech</t>
  </si>
  <si>
    <t>Realizar acciones de formación y toma de conciencia sobre Uso Eficiente de Agua.
Recolectar y sistematizar la información de los consumos de agua de las sedes concertadas de la Alcaldía Local de Usme. Verificar la implementación de buenas prácticas ambientales de ahorro y uso eficiente del agua.
Realizar acciones de formación y toma de conciencia sobre Ahorro y Uso Eficiente de Energía, en las sedes concertadas. Recolectar la información de los consumos de energía de las sedes concertadas de la Alcaldía Local de Usme.
Implementar sistemas de energía renovable.
Realizar acciones de formación y toma de conciencia sobre gestión integral de residuos rovechables y no aprovechables. Realizar el seguimiento a la Generación de residuos Ordinarios, Aprovechables y RESPEL.
Gestionar adecuadamente el 100% de los residuos que se generados en la Alcaldía Local de Usme.</t>
  </si>
  <si>
    <t>Desde el Plan Institucional de Gestion Ambiental de la Alcaldia Local de Usme se realiará actividades enfocadas a las practivas sostenibles tales como capacitaciones, campañas y actividades ludico-pedagogicas en caminadas a la reduccion de los recursos naturales en las labores instituconales a traves del plan istitucional interno el cual esta en caminado/formulado a reaizar austeridad del gasto en los rubros presuetados por el FDLU.</t>
  </si>
  <si>
    <t>Evaluar las necesidades de la Alcaldía Local de Bosa, asegurándose de que sean exclusivamente para el cumplimiento de las funciones institucionales y misionales, y que faciliten el cumplimiento de los compromisos derivados de su operatividad.</t>
  </si>
  <si>
    <t>Incremento se hará
según IPC</t>
  </si>
  <si>
    <t>La entidad no registra gastos asociados a este concepto.</t>
  </si>
  <si>
    <t>N.A</t>
  </si>
  <si>
    <t xml:space="preserve">1. La Alcaldía Local de Bosa se compromete a no adquirir telefonia celular.
2. Como medida de control se tienen restricciones para la realización de las lamadas nacionales e internacionales, a través de programación en la planta telefónica solo permite llamadas locales. </t>
  </si>
  <si>
    <t>1. Mantener la medida de no comprar telefonia celular.
2. Mantener las medidas de control y el consumo con respecto la vigencia anterior, sin desconocer el aumento anual de precios.</t>
  </si>
  <si>
    <t>O2120201003033331101
O2120201003033336103</t>
  </si>
  <si>
    <t>Aunque no sea un gasto elegible para esta vigencia, se continuará llevando un control eficiente y efectivo del suministro de combustible a los vehículos de propiedad de la Alcaldía Local de Bosa, los cuales están destinados a realizar actividades dentro de su misiónalidad.</t>
  </si>
  <si>
    <t>1. Implementar mecanismos de control a través de un chip o tecnología similar en los vehículos oficiales que registre el consumo combustible.
2. El mantenimiento del parque automotor se adelantará de acuerdo con el plan programado para el año buscando economía en su ejecución.</t>
  </si>
  <si>
    <t>La Alcaldía Local  de Bosa no incurrira en costos  asociados a la adquisición de vehiculos y maquinaria.</t>
  </si>
  <si>
    <t>Este concepto no es elegible, sin embargo se continuara implementando la politica de cero papel en la entidad, dando alcance a las directrices de la Directiva Presidencial No. 04 del 2012, la circular 026 de 2024 y demas actos administrativos concordantes de carácter distrital en la estrategia eficiencia administrativa y lineamientos de la política cero papel en la administración pública.</t>
  </si>
  <si>
    <t xml:space="preserve">1. Uso racional de los procesos de fotocopiado o multicopiado, es con fines exclusivos de la gestión administrativa, y en todo caso quedaran restringidas las copias de carácter personal.
2. Desestimular la expedición de copias, privilegiando el proceso de digitalización y remisión por medios electrónicos, sin embargo, solamente se deben solicitar fotocopias para actos probatorios o donde la norma aplicable en cada caso concreto así lo exija.
3. Se debe privilegiar la revisión en línea o por medios electrónicos como los documentos de gestión, así mismo para el caso de los informes de ejecución contractual, estos podrán ser enviados al supervisor y/o apoyo a la supervisión, con el fin de que se revise y de visto bueno por este medio, para su posterior impresión y radicación oficial de acuerdo con los lineamientos del Sistema Integrado de Gestión, hoy MATIZ.
4. Se debe privilegiar la revisión en línea o por medios electrónicos como los documentos de gestión, así mismo para el caso de los informes de ejecución contractual, estos podrán ser enviados al supervisor y/o apoyo a la supervisión, con el fin de que se revise y de visto bueno por este medio, para su posterior impresión y radicación oficial de acuerdo con los lineamientos del Sistema Integrado de Gestión, hoy MATIZ.
5. Desde el area de almacen y PIGA se hara el seguimiento mensual del consumo de resmas de papel para realizar medidas de control de consumo.
6. Desde el Plan Institucional de Gestión Ambiental, se realizaran las campañas y sensibilizaciones correspondientes para promover la disminucion de papel y el uso del papel reciclado. 
</t>
  </si>
  <si>
    <t>O23011601200000001804
O23011605570000001839
O23011603450000001840		
O23011605550000001814</t>
  </si>
  <si>
    <t>A pesar de no estar dentro de los criterios de eligibilidad, se sigue el procedimiento establecido para la edición, impresión y reproducción de piezas de comunicación, tales como avisos, folletos, cuadernillos, entre otros; en caso de que la Imprenta Distrital no tenga disponibilidad, se acogen las opciones legalmente permitidas, de igual forma al contrato de plan de medios, se realiza la respectiva inclusión de criterios ambientales para que sean cumplidos y con ello reducir el impacto ambiental significativo, generado por estas actividades.</t>
  </si>
  <si>
    <t>1. Continuar con los procesos tecnicos establecidos para la reproducción de piezas.
2. Incluir clasulas ambientales en los procesos de contratación que permiatan el ahorro y disminucion de impactos en el ambiente debido a estas actividades.</t>
  </si>
  <si>
    <t>O23011605570000001839:  Cuentas claras en Bosa: fortalecimiento de la capacidad institucional con una gestión pública eficiente y transparente.
O23011602270000001729: Bosa reverdece haciéndole frente al
cambio climático.
O2120201003053511001
O2120201003053511003
O2120201003053511004
O2120201003053511018
O2120201003053511030
O2120201003053511035
O2120201003053511038
O2120201003053542007
O2120201003053549918
O2120201003053549943
O2120201003053549955
O2120201003053549996
O2120201003053549999
O2120201003083899310
O2120201003083899311
O2120201003083899918
O2120201003083899997
O2120201003083899998
O2120201004014121201
O2120201004014121302
O2120201004024212002
O2120201004024212009
O2120201004024291101
O2120201004024292114
O2120201004024292115
O2120201004024292118
O2120201004024292119
O2120201004024292120
O2120201004024292122
O2120201004024292123
O2120201004024292199
O2120201004024292299
O2120201004024294201
O2120201004024294401
O2120201004024294403
O2120201004024294406
O2120201004024294408
O2120201004024299205
O2120201004024299908
O2120201004024299910
O2120201004024299915
O2120201004024299920</t>
  </si>
  <si>
    <t>Este criterio no está incluido en la lista de elegibles, ya que es necesario realizar mantenimientos preventivos y correctivos a los bienes inmuebles donde funcionan las dependencias de la Alcaldía Local de Bosa. Sin embargo, se implementarán estrategias que promuevan el sentido de pertenencia entre los usuarios y empleados de las instalaciones, fomentando el cuidado y respeto por los espacios comunes y de trabajo.</t>
  </si>
  <si>
    <t xml:space="preserve">Realizar campañas de uso adecuado de las areas de trabajo y areas comunes, que contribuyan a la preservación del los espacios de la ALB. </t>
  </si>
  <si>
    <t>La Alcaldía Local  de Bosa no incurrira en costos  asociados a la suscripción de periódicos, revistas, publicaciones o bases de datos electrónicas y, en su lugar ha optado por hacer uso de las herramientas tecnológicas que le permitan obtener información relevante para la misionalidad de la entidad.</t>
  </si>
  <si>
    <t>Mantener al 100% de la no suscripción.</t>
  </si>
  <si>
    <t>O23011745992024284101000
O23011745992024285301000
O21202020090494239
O21202020080484120
O21202020080686312
O21202020080686330
O23011745992024281001000
O3011745992024281001000</t>
  </si>
  <si>
    <t>Este rubro no se encuentra priorizado para la vigencia 2025, sin embargo, se continuarán realizando acciones enmarcadas dentro del Plan de Acción PIGA .</t>
  </si>
  <si>
    <t>1. Implementar el programa de  uso eficiente del agua.
2. Continuar Implementando el programa de uso eficiente de la energia.
3. Continuar implementando las acciones contempladas dentro del PIGA para reducir el consumo y los impactos ambientales.</t>
  </si>
  <si>
    <t xml:space="preserve">N.A.  </t>
  </si>
  <si>
    <t>Consumo de hojas en fotocopiado, multicopiado e Impresión.</t>
  </si>
  <si>
    <t>* Disminuir el uso de hojas en diferentes procesos de la Alcaldía.
* Realizar capacitaciones a los funcionarios para aprovechar los medios digitales en miras de la politica de cero papel.</t>
  </si>
  <si>
    <t>* Incentivar al uso de medios digitales y evitar la impresión de documentos innecesarios.
* Sensibilizar y concientizar por medio de campañas que permitar disminuir el consumo de papel</t>
  </si>
  <si>
    <t>Contratar el suministro de impresos,
publicaciones, material litográfico y elementos de publicidad institucional a monto agotable, que
requiera la Alcaldía Local de Kennedy, de conformidad con las condiciones, cantidades y
especificaciones técnicas establecidas a precios fijos.</t>
  </si>
  <si>
    <t>*Implementar el uso constante de la página web de la alcaldía local de Kennedy.
*Incentivar al uso de las redes sociales de la alcaldía.
*Promover uso de medios tecnológicos.</t>
  </si>
  <si>
    <t>*Disminuir suministro de impresos, publicaciones, material litográfico, y elementos de publicidad institucional.
*Reducir los insumos de impresos a un 50%</t>
  </si>
  <si>
    <t xml:space="preserve">1.	Verificar que exista alineación entre cada necesidad de contratación, el proyecto de inversión financiador y el Plan Estratégico Institucional, con el propósito de volver más eficiente el proceso de contratación.
2.		Llevar a cabo una distribución mucho más equitativa y eficiente del personal que va a ser necesario por cada uno de los proyectos.
3.	Llevar a cabo la revisión de las obligaciones cargadas a los operadores de los procesos meritocráticos que se contratan desde el fondo, con el propósito de ser más eficientes en los requerimientos a realizar y las obligaciones.
4.	Llevar a cabo un plan de acción que pueda garantizar que la entrega de resultados sea mucho más oportuna y de calidad, contribuyendo a la optimización del gasto.
</t>
  </si>
  <si>
    <t>1. Llevar a cabo procesos de contratación de proyectos de carácter tecnológico que puedan fortalecer los diferentes procesos y que mitiguen la necesidad de contratar personal especializado para tareas específicas que la tecnología puede adelantar y resolver con mayor eficiencia.
2. Llevar a cabo procesos interinstitucionales con entidades de cada uno de los sectores que permita fortalecer los conocimientos y competencias de los diferentes contratistas que hacen parte del equipo de trabajo y que podrían aportarle con mayor eficiencia y eficacia a la gestión.</t>
  </si>
  <si>
    <t>Según el IPC</t>
  </si>
  <si>
    <t xml:space="preserve">Funcionamiento
O21202020080484110  Servicios de operadores (conexión)    
O21202020080484120 Servicios de telefonía fija (acceso) </t>
  </si>
  <si>
    <t xml:space="preserve">Solicitar un inventario y tráfico de líneas telefónicas  registradas a nombre del FDLF a la empresa prestadora 
 </t>
  </si>
  <si>
    <t>Analizar el inventrio que en su momento entregue la empresa prestadora del servicio de telefonía y establecer un contacto continuo con el fin de obtener un informe detallado de los consumos mensuales. Además, estudiar la posibilidad de cancelar líneas que se determinen que no se estén utilizando</t>
  </si>
  <si>
    <t>Se ajusta según el IPC</t>
  </si>
  <si>
    <t>O23011604490000001780 
Un nuevo contrato para movilidad
en Fontibón
O2120202008078714102
Servicio de mantenimiento y
reparación de vehículos automóviles
O23011604490000001780
Un nuevo contrato para movilidad
en Fontibón
O2120201003033331101
Gasolina motor corriente
O2120201003033336103
Diésel oil ACPM (fuel gas gasoil
marine gas)</t>
  </si>
  <si>
    <t>1) Adelantar el proceso administrativo para dar de baja a una parte del parque automotor.
2) Revisar la viabilidad de reemplazar los vehículos livianos que se den de baja, por vehículos sostenibles y amigables con el medio ambiente
3) Diseñar un  RFI o un tablero de control para el consumo razonable de combustible
4) Monitoreo, control y uso razonable (eficiente y eficaz) del consumo de combustible</t>
  </si>
  <si>
    <t>Propender por el buen uso del parque automotor con el fin de garantizar la durabilidad de los mantenimientos preventivos y correctivos que se adelantan a cada uno de los vehiculos livianos que están disponibles para el cumplimiento de la misionalidad del Fondo de Desarrollo Local.
Seguimiento al consumo mensual por vehículo  a través del control y monitoreo por medio del localizador satelital</t>
  </si>
  <si>
    <t>O21202020080585951
Servicios de copia y reproducción</t>
  </si>
  <si>
    <t xml:space="preserve">Implementar procesos de digitalización de las cuentas de personas naturales y juridicas; además de los procesos de contratación con el fin de alcanzar una reducción significativa en el uso de papel </t>
  </si>
  <si>
    <t>Utilizar herramientas colaborativas con el fin de optimizar los procesos y reducir el consumo de papel al máximo posible.</t>
  </si>
  <si>
    <t xml:space="preserve">O2120202008078715701
Servicio de mantenimiento y reparación de ascensores
O23011601210000001758
Un nuevo contrato para la cultura en Fontibón
</t>
  </si>
  <si>
    <t>Implementar mantenimientos preventivos con regularidad con el fin de evitar el deterioro de los componentes eléctricos y electrónicos del sistema integral de ascesores.</t>
  </si>
  <si>
    <t>1) Establecer contacto continuo con el proveedor con el fin de propender por acciones de mejora y evitar el deterioro.
2) Diseñar un plan de usabilidad, por medio de una senisibilización del uso racional del ascensor, según su capacidad y necesidad. 
3) Realizar mantenimientos preventivos locativos en las sedes físicas del Fondo de Desarrrollo Local para evitar el deterioro por el uso continuo</t>
  </si>
  <si>
    <t>O21202020080686312
Servicios de distribución de electricidad (a comisión o por contrato)    
O21202020080686320
Servicios de distribución de gas por tuberías (a comisión o por contrato)
O21202020080686330
Servicios de distribución de agua por tubería (a comisión o por contrato)
O21202020090494110
Servicios de alcantarillado y tratamiento de aguas      
O21202020090494239
Servicios generales de recolección de otros desechos</t>
  </si>
  <si>
    <t>Realizar campañas de sensibilización con el PIGA del Fondo de Desarrollo Local de Fontibón con el fin de tener un uso razonable de los diferentes servicios públicos de la entidad en cada una de la sedes.</t>
  </si>
  <si>
    <t>1) Implementar, fortalecer y impulsar campañas de sensibilización con el PIGA para fomentar el uso racional del consumo de agua y luz
2) Sensibilizar a funcionarios, contratistas, ciudadanía y comunidad en general, para los procesos de separación en la fuente con el objetivo de minimizar al máximo la producción de residuos.</t>
  </si>
  <si>
    <t>FONDO DE DESARROLLO LOCAL DE ENGATIVÁ</t>
  </si>
  <si>
    <t>Revisar  las necesidades de la alcdía local, procurando que estas sean estrictamente para el cumplimiento de las funciones institucionales y misionales; que permitan atender los compromisos derivados del funcionamiento.</t>
  </si>
  <si>
    <t>Con relación a la línea base y de acuerdo a los lineamientos dados se propenderá por solo incrementar el IPC de cada vigencia</t>
  </si>
  <si>
    <t>Incremento IPC</t>
  </si>
  <si>
    <t>La Alcaldía Local,  se compromete a la no adquisición de líneas de celular y a la no adquisición de líneas de teléfono adicionales.</t>
  </si>
  <si>
    <t>Continuar con el ahorro en telefonía  y no adquirir líneas y teléfonos adicionales.</t>
  </si>
  <si>
    <t>10.00%</t>
  </si>
  <si>
    <t xml:space="preserve">Solo se asignan vehículos de uso oficial con cargo a recursos de la entidad para el Despacho y las áreas que necesiten su uso para el cumplimiento de los objetivos y actividades que se requieren la localidad.
</t>
  </si>
  <si>
    <t>Se efectuarán controles periódicos de consumo de combustible, mantenimientos preventivos y correctivos a cada vehículo que conforman el parque automotor de la entidad.</t>
  </si>
  <si>
    <t>1.00%</t>
  </si>
  <si>
    <t>Se continuará implementación de la “política de Cero Papel”, con el fin de dar prioridad al uso de los medios digitales y evitar impresiones, reducir el consumo de papel, reutilizar y reciclar implementos de oficina.</t>
  </si>
  <si>
    <t>Disminución del consumo de papel con respecto a la vigencia anterior. Se Promoverá una cultura de responsabilidad ambiental y eficiencia operativa mediante la una estrategia de sensibilización de los usuarios de la entidad en relación con la racionalización del uso de papel en pro de la reducción del gasto público y preservación del medio ambiente.</t>
  </si>
  <si>
    <t>5.00%</t>
  </si>
  <si>
    <t>La Alcaldía Local se compromete a no realizar la habilitación de cajas menores.</t>
  </si>
  <si>
    <t>Mantener al 100% la no creación de cajas menores</t>
  </si>
  <si>
    <t>100.00%</t>
  </si>
  <si>
    <t>La Alcaldía Local  ha decidido no incurrir en costos asociados a la suscripción a periódicos, revistas, publicaciones o bases de datos electrónicas y, en su lugar ha optado por hacer uso de las herramientas tecnológicas que le permitan obtener información relevante para la misionalidad de la entidad.</t>
  </si>
  <si>
    <t>Mantener al 100% de la no suscripción a revistas, periódicos, entre otros.</t>
  </si>
  <si>
    <t xml:space="preserve">Se realizará seguimiento al consumo  de agua en m3 y de energía en kW. </t>
  </si>
  <si>
    <t>Mantener o disminuir el consumo de agua y se habilitaran orinales sin agua  para propiciar el ahorro.
Energía, se colocarán sensores para reducir el consumo.
Tanto para agua como  energía, se realizarán  sensibilizaciones por los medios disponibles en la alcaldía local</t>
  </si>
  <si>
    <t>El FDL SUBA tiene grandes retos en la ejecución del Plan de Desarrollo, y el recurso humano de calidad es fundamental para lograr los objetivos. En el periodo 2023 a 2024 se logró un ahorro importante gracias al replanteo y a los ajustes realizados. Para el periodo 2025-2027 se ha planteado reforzar esos ajustes y procurar tener un recurso humano competente, comprometido con el cumplimiento de los objetivos y metas y orientado a la transparencia y al servicio a la ciudadanía.</t>
  </si>
  <si>
    <t xml:space="preserve">En el marco de la estrategia planteada, el FDL SUBA se propone a realizar acciones encaminadas a:
1. Fortalecer el compromiso del recurso humano, de manera que cada CPS sea significativo y aporte al cumplimiento de metas y aporte amablemente en el servicio a la ciudadanía.
2. Monitorear la eficiencia del recurso humano a través de indicadores que permitan tomar decisiones eficientes en cuanto a las CPS activas en la entidad.
3. Mantener una base sólida y robusta de CPS que permita a la alcaldía operar eficientemente sin perder de vista la calidad del servicio, la amabilidad y el cumplimiento de las metas trazadas para el periodo 2025-2027 </t>
  </si>
  <si>
    <t>NO APLICA. El FDL SUBA tiene un cargo fijo en el servicio de telefonía. Lo planeado es mejorar el servicio de telefonía e internet en las inspecciones para atender mejor las solicitudes de servicio a la ciudadanía. El FDL SUBA no tiene lineas celulares ni datos para funcionarios.</t>
  </si>
  <si>
    <t>Una vez se garantice el nivel de servicio optimo en internet en los diferentes puntos de atención de la alcaldía, se plantea la meta de MANTENER y solo hacer ajustes propios de los cambios de anualidades por el IPC</t>
  </si>
  <si>
    <t>IPC</t>
  </si>
  <si>
    <t>Sin embargo se proponen estrategias orientadas a las siguientes actividades:
1) Adelantar el proceso administrativo para dar de baja a una parte del parque automotor en mal estado.
2) Revisar la viabilidad de reemplazar los vehículos livianos que se den de baja, por vehículos sostenibles y amigables con el medio ambiente
3) Monitoreo del consumo razonable de combustible del parque automotor.</t>
  </si>
  <si>
    <t>Una vez adquirido el nuevo vehículo para el alcalde local (hibrido) se deberá ver reflejada una disminución en los gastos ocasionados por mantenimiento a vehiculos, los cuales se encuentran en mal estado y generan muchos gastos asociados al mantenimiento correctivo. Sólo se realizarán los mantenimientos preventivos a que halla lugar, y los mantenimientos correctivos que sean de caracter obligatorio, por lo que pretende generar ahorro en las cantidades de mantenimientos correctivos realizados.</t>
  </si>
  <si>
    <t xml:space="preserve">NO APLICA. El FDL SUBA no lo tiene considerado para el periodo, pues se tiene considerado el cambio de el vehiculo del alcalde local. </t>
  </si>
  <si>
    <t>O2120201003023212801      Papel bond</t>
  </si>
  <si>
    <t>El FDL SUBA se ha propuesto ser más eficiente en el uso de papel, en la cantidad de impresiones que se realizan a diario en la alcaldía. Se proponen realizar actividades encaminadas a trabajar los siguientes aspectos:
1. Tomar consciencia del medio ambiente y de su cuidado a través del uso eficiente del papel, realizando actividades de sensibilizaciones.
2. Sensibilizar a funcionarios y contratistas acerca de las herramientas digitales que evitan impresiones innecesarias.</t>
  </si>
  <si>
    <t>Basados en las estrategias, se coordinarán acciones encaminadas a trabajar periódicamente la conscientización de funcionarios y contratistas en el uso eficiente del papel.
Adicionalmente se monitoreará la cantidad de papel utilizado con el fin de medir y controlar su consumo.</t>
  </si>
  <si>
    <t>O21202020080383611        Servicios integrales de publicidad</t>
  </si>
  <si>
    <t xml:space="preserve">El FDL SUBA se ha propuesto ser más digital, ser más visible a través de medios de comunicación comunitarios, por lo que se harán todos los esfuerzos hacia una visibilidad más digital y menos impresa. </t>
  </si>
  <si>
    <t>En e lmarco de lograr esa presencia digital, la alcaldía Local de Suba se ha propuesto realizar acciones encaminadas a:
1. Fortalecer las estrategias digitales
2. Fortalecer a la ciudadanía en el conocimiento de herramientas y medios digitales como fuentes de información de las actividades de la Alcaldía local.
3. Fortalecimiento de SUBALAB como aporte a la innovación digital de impacto social.</t>
  </si>
  <si>
    <t>NO APLICA. El FDL SUBA no tiene cajas menores</t>
  </si>
  <si>
    <t>NO APLICA. El FDL SUBA no lo tiene considerado para el periodo</t>
  </si>
  <si>
    <t>NO APLICA. El FDL SUBA no tiene acceso a suscripciones</t>
  </si>
  <si>
    <t>O21202020080686312        Servicios de distribución de electricidad
O21202020080686320        Servicios de distribución de gas por tuberías
O21202020080686330        Servicios de distribución de agua por tubería
O21202020090494239        Servicios generales de recolección de otros desech</t>
  </si>
  <si>
    <t>El FDL SUBA ha venido desarrollando estrategias para disminuir el consumo de enrgía, agua y controlar la cantidad de desechos y mejorar su aprovechamiento. En ese mismo orden, la alcaldía seguirá fortaleciendo los planes existentes.</t>
  </si>
  <si>
    <t>En el marco de lo que se ha logrado en el FDL SUBA, seguiremos realizando acciones orientadas al uso eficiente de los recursos naturales, la energía limpia y el aprovechamiento de desechos a través de sensibilizaciones de reciclaje y separación en la fuente. Todo esto encaminados a crear consciencia en funcionarios, contratistas y ciudadanía en general acerca de la importancia de lograr entornos sostenibles.
Si bien los valores de los servicios públicos se ajustan año a año con el IPC, el FDL SUBA se plantea que los consumos al menos se mantengan constantes.</t>
  </si>
  <si>
    <t xml:space="preserve">Con el fin de reducir los gastos  en contratos de prestación de servicios profesionales y de apoyo a la gestión, se implementarán diversas estrategias. Para el año 2025, los ajustes se realizarán conforme al Índice de Precios al Consumidor (IPC) de la vigencia. En los años 2026 y 2027, se aplicarán los supuestos macroeconómicos establecidos en el Marco Fiscal de Mediano Plazo (MFMP) 2024-2035 de la Secretaría Distrital de Hacienda.
Adicionalmente, se dará prioridad a la contratación interna sobre la contratación por prestación de servicios, siempre que sea viable y eficiente. </t>
  </si>
  <si>
    <t>Para garantizar el cumplimiento de las estrategias de austeridad, se dará estricto seguimiento a la Circular Externa SDH-00002 del 10 de enero de 2025, en especial a lo establecido en el numeral 3 sobre los lineamientos generales del Plan de Austeridad en el Gasto Distrital 2025-2027.
Como parte de las acciones, se realizará una evaluación y depuración de los contratos de prestación de servicios, con el fin de identificar aquellos que pueden ser reemplazados por optimización de recursos internos. También se implementará un sistema de monitoreo y control para asegurar que el gasto en contratos de prestación de servicios profesionales se mantenga dentro de los límites establecidos.</t>
  </si>
  <si>
    <t>Dentro de las estrategias para el periodo 2025-2027, se contempla la implementación de tecnología VoIP (Voz sobre Protocolo de Internet) para reemplazar progresivamente la telefonía tradicional, lo que permitirá una reducción en los costos de llamadas. Asimismo, se promoverá la unificación de servicios de telecomunicaciones, consolidando contratos y proveedores para obtener mejores tarifas y condiciones. También se buscará la optimización del uso de extensiones telefónicas, estableciendo criterios para asignar líneas solo cuando sean estrictamente necesarias y fomentando el uso de herramientas digitales como correos electrónicos y plataformas de mensajería interna.</t>
  </si>
  <si>
    <t>Se implementará un monitoreo mensual del consumo telefónico, generando reportes detallados para identificar oportunidades de ahorro. Además, se realizará un levantamiento y depuración del inventario de líneas telefónicas, con el objetivo de eliminar aquellas que no sean esenciales para el funcionamiento de la entidad. También se fomentará la migración progresiva hacia soluciones digitales de comunicación, promoviendo reuniones virtuales en lugar de llamadas convencionales. Finalmente, se capacitará a los funcionarios en buenas prácticas de uso de telefonía fija, asegurando que el recurso se utilice de manera eficiente y responsable.</t>
  </si>
  <si>
    <t xml:space="preserve">Dentro de las estrategias para el periodo 2025-2027, se prioriza la implementación de planes de movilidad sostenible, fomentando el uso compartido de vehículos oficiales para optimizar los recorridos y reducir el consumo de combustible.
Así mismo, se fortalecerán los protocolos de control y seguimiento del consumo de combustible y mantenimiento vehicular, asegurando un uso racional y evitando sobrecostos innecesarios. </t>
  </si>
  <si>
    <t>Se implementará un sistema de monitoreo del consumo de combustible en tiempo real, permitiendo detectar ineficiencias y corregirlas oportunamente. Se realizará un mantenimiento preventivo estricto y programado, reduciendo la necesidad de correctivos costosos y extendiendo la vida útil de los vehículos.</t>
  </si>
  <si>
    <t>-5.2%</t>
  </si>
  <si>
    <t>-3.23%</t>
  </si>
  <si>
    <t>-3.0%</t>
  </si>
  <si>
    <t>Funcionamiento no. rubro presupuestal</t>
  </si>
  <si>
    <t>=</t>
  </si>
  <si>
    <t>Alcaldia Local de Los Martires</t>
  </si>
  <si>
    <t>Tomando como linea base la contratacion requerida para 2025, se caldula mantener el valor de la contratacion para 2025 en 7600 millones para el rubro de fortalecimiento (incluye transparencia e IVC)</t>
  </si>
  <si>
    <t>Realizar un diagnostico de necesidades de la Alcaldia Local. Proyectar los contratos de acuerdo a la necesidad del objeto. Revisar objetos contractuales y obligaciones para maximizar el uso de los contratos.</t>
  </si>
  <si>
    <t>O21202020080484222      Servicios de acceso a Internet de banda ancha
O21202020080484120      Servicios de telefonía fija (acceso)</t>
  </si>
  <si>
    <t>Revisar las cuentas contrato a nombre del FDLM, realizar depuración en los casos que corresponda, que genere una reduccion en la facturacion de las cuentas contrato asociadas al funcionamiento y comunicacion de la ALM. No se adquirirán planes de telefonía móvil o celulares para el Directivo.</t>
  </si>
  <si>
    <t>Se plantea un cambio de operador del servicio de internet que ofrezca una reducción en la facturación mensual para así mantener el ahorro en el pago del servicio.</t>
  </si>
  <si>
    <t>O2120201003033331101    Gasolina motor corriente
O2120202008078714102    Servicio de mantenimiento y reparación de vehículo</t>
  </si>
  <si>
    <t>Realizar el mantenimiento preventivo y correctivo al parque automotor, en los casos que corresponda. Es de aclarar que el parque automotor tiene más de 10 años de haber sido adquirido.</t>
  </si>
  <si>
    <t>Mantener el control de los recorridos de los vehículos a través de la adquisición de GPS
Mantener el control del consumo de gasolina a través del CHIP</t>
  </si>
  <si>
    <t>O21202020080585951      Servicios de copia y reproducción</t>
  </si>
  <si>
    <t>Generar una reduccion total en el uso de papel impreso y llegar a una aplicacion completa de papel cero en la ALM a traves de cambio de cultura y la concienciacion de todo el personal a traves de campañas activas permanentes y sensibilizaciones</t>
  </si>
  <si>
    <t>Continuar realizando las campañas de socialización de lineamientos de política cero papel a los funcionarios y contratistas de la ALM.
Se continuará con la contratación del servicio de arrendamiento de fotocopiado, con el control de consumo de impresión, asignando una cantidad mínima de impresiones a cada usuario.</t>
  </si>
  <si>
    <t>O2120202008078715701    Servicio de mantenimiento y reparación de ascensor
O2120201004024299991    Artículos n.c.p. de ferretería y cerrajería
O23011605570000002099 Gestión pública eficiente y transparente</t>
  </si>
  <si>
    <t>Realizar acciones de mantenimiento preventivo de los inmuebles de propiedad del FDLM, con el fin de asegurar su preservación.</t>
  </si>
  <si>
    <t>Mantenimiento preventivo de los ascensores del Salón Comunal Santa fé y de la nueva sede administrativa.
Mantenimiento preventivo de los equipos eléctricos, hidraúlicos de propiedad del FDLM, para el funcionamiento de los inmuebles.
Mantenimiento de las sedes de propiedad del FDLM, que evite mayores consumos a largo plazo
Campañas de uso responsable de la tomas eléctricas, de riesgo eléctrico</t>
  </si>
  <si>
    <t>O21202020080686312      Servicios de distribución de electricidad (a comis
O21202020080686330      Servicios de distribución de agua por tubería (a c
O21202020090494239      Servicios generales de recolección de otros desech</t>
  </si>
  <si>
    <t>Implementar una reduccion progresiva en el consumo de los recursos naturales priorizando el mantenimiento preventivo de las instalaciones hidraulicas, asi como permeando en un cambio de conciencia a traves de campañas y sensibilizaciones a los colaboradores de la ALM</t>
  </si>
  <si>
    <t>Generar un mantenimiento preventivo en lugar de correctivo a las instalaciones de las sedes concertadas a fin de evitar las pérdidas del recurso hídrico la cual fue la razón del incremento de la facturación en el 2024, aunado a esto, el incremento de campañas activas, de comunicados, socializaciones, capacitaciones, correos masivos, piezas gráficas y demás que permitan continuar con la disminución del consumo en los servicios público
Reutilización de aguas lluvias, iluminación LED con la nueva sede, equipos hidrosanitarios ahorradores en las instalaciones de la nueva sede administrativa</t>
  </si>
  <si>
    <t>0015-01. Fondo de Desarrollo Local Antonio Nariño</t>
  </si>
  <si>
    <t>FONDO DE DESARROLLO 
LOCAL DE PUENTE ARANDA</t>
  </si>
  <si>
    <t>Solo celebrarán los contratos que sean estrictamente necesarios para coadyuvar al cumplimiento de las funciones y fines de la Entidad, cuando dichas actividades no puedan realizarse con personal de planta o requieran conocimiento especializados</t>
  </si>
  <si>
    <t>Se aplicará el crecimiento máximo equivalente al IPC causado en la vigencia anterior</t>
  </si>
  <si>
    <t>Incremento se hará 
según IPC</t>
  </si>
  <si>
    <t>La Alcaldía Local de puente Aranda se compromete a la no adquisición de líneas de celular y a la no adquisición de líneas de teléfono adicionales.</t>
  </si>
  <si>
    <t>Mantener al 100% la no adquisición de líneas de telefonía celular y telefonía fija adicional</t>
  </si>
  <si>
    <t>Solo se asignan vehículos de uso oficial con cargo a recursos de la entidad para el Despacho y las áreas que necesiten su uso para el cumplimiento de los objetivos y actividades que se requieren la localidad.
El mantenimiento del parque automotor se lleva a cabo por medio de un proceso de selección de mínima cuantía.
Se efectuarán controles periódicos de consumo de combustible, mantenimientos preventivos y correctivos a cada vehículo que conforman el parque automotor de la entidad.</t>
  </si>
  <si>
    <t>Se continuará implementación de la “política de Cero Papel”, con el fin de dar prioridad al uso de los medios digitales y evitar impresiones, reducir el consumo de papel, reutilizar y reciclar implementos de oficina.
Dado que los equipos de fotocopiado, multicopiado e impresión no cuentan con el mecanismo para realizar la contabilidad de estas acciones, el seguimiento se realiza conforme al consumo de las resmas de papel entre una y otra vigencia.</t>
  </si>
  <si>
    <t>Disminución del consumo de papel (número de resmas) con respecto a la vigencia anterior.
Mantener el 100% de la no inversión en servicios de fotocopiado, ,multicopiado e impresión</t>
  </si>
  <si>
    <t>La Alcaldía Local de puente Aranda ha decidido no incurrir en costos asociados a la suscripción a periódicos, revistas, publicaciones o bases de datos electrónicas y, en su lugar ha optado por hacer uso de las herramientas tecnológicas que le
permitan obtener información relevante para la misionalidad de la entidad.</t>
  </si>
  <si>
    <t>Mantener al 100% la no suscripción a revistas, periódicos, entre otros</t>
  </si>
  <si>
    <t>AGUA</t>
  </si>
  <si>
    <t>Se realizará seguimiento y medición en la unidad m3.
Es importante mencionar que en referencia alos costos estos pueden variar según los valores o precios del mercado o de la entidad que presta el servicio (EAB)</t>
  </si>
  <si>
    <t>Mantener o disminuir el consumo de agua en m3</t>
  </si>
  <si>
    <t>ENERGIA</t>
  </si>
  <si>
    <t>Se realizará seguimiento y medición en la unidad m3.
Es importante mencionar que en referencia alos costos estos pueden variar según los valores o precios del mercado o de la entidad que presta el servicio (ENEL)</t>
  </si>
  <si>
    <t>Mantener o disminuir el consumo de agua en Kw</t>
  </si>
  <si>
    <t>GAS</t>
  </si>
  <si>
    <t>Se realizará seguimiento y medición en la unidad Kw.
Es importante mencionar que en referencia alos costos estos pueden variar según los valores o precios del mercado o de la entidad que presta el servicio (VANTI)</t>
  </si>
  <si>
    <t>Buscar la optimización de la estructura organizativa para reducir la contratación de personal a través de contratos de prestación de servicios.</t>
  </si>
  <si>
    <t xml:space="preserve">Establecer límites a la contratación de CPS con base en criterios de necesidad y urgencia con evaluaciones trimestrales </t>
  </si>
  <si>
    <t>N.A.</t>
  </si>
  <si>
    <t>TELEFONIA FIJA E INTERNET</t>
  </si>
  <si>
    <t>Implementar sistemas de control que permitan identificar y corregir excesos en el uso de Internet y telefonía.</t>
  </si>
  <si>
    <t>Revisar periódicamente contratos con proveedores con el objetivo de buscar  ajustar los servicios según el uso real y obtener mejores condiciones</t>
  </si>
  <si>
    <t>MANTENIMIENTO DE VEHICULOS Y COMBUSTIBLE</t>
  </si>
  <si>
    <t>Uso eficiente del combustible y mantenimiento preventivo para optimizar costos.</t>
  </si>
  <si>
    <t xml:space="preserve">Implementar controles trimestrales del kilometraje y consumo de combustible para evitar uso indebido </t>
  </si>
  <si>
    <t xml:space="preserve">TONNER,Y PAPELERIA </t>
  </si>
  <si>
    <t>Implementación de la política de "Cero papel" para reducir la impresión innecesaria y ademas realizar una configuracion en la multifuncionales para limitar el numero de impresiones mensuales mientras se realiza el proceso de transición</t>
  </si>
  <si>
    <t xml:space="preserve">Capacitar al personal sobre el uso eficiente de documentos digitales y ademas realizar una medicion mensual del consumo de papel </t>
  </si>
  <si>
    <t>MTO SEDES Y MOBILIARIO</t>
  </si>
  <si>
    <t>Programación de mantenimientos preventivos en lugar de correctivos para reducir costos</t>
  </si>
  <si>
    <t>Realizar auditorías periódicas de infraestructura y mobiliario para detectar necesidades reales</t>
  </si>
  <si>
    <t>AGUA LUZ Y GAS</t>
  </si>
  <si>
    <t>Capacitación del personal en el uso eficiente de recursos energéticos y agua</t>
  </si>
  <si>
    <t>Monitorear mensualemente el consumo de servicios públicos con indicadores para detectar fugas o sobreconsumo.</t>
  </si>
  <si>
    <t>Fondo de Desarrollo Local Rafael Uribe Uribe</t>
  </si>
  <si>
    <t>Realizar un diagnostico exhaustivo de los recursos humanos, identificando el número de profesionales en cada área y su función especifica. Analizar qué funciones son estrictamente necesarias  y cuales pueden optimizarse sin afectar los servicios. Es importante identificar áreas donde la reducción de personal sea menos perjudicial.</t>
  </si>
  <si>
    <t>Evaluar si hay procesos que se puedan automatizar o simplificar para reducir la necesidad de personal en áreas específicas. Esto podría incluir la digitalización de procesos o la implementación de software de gestión para hacer más eficientes ciertas funciones.</t>
  </si>
  <si>
    <t>NA</t>
  </si>
  <si>
    <t>O21202020080484120
Servicios de telefonía fija (acceso)</t>
  </si>
  <si>
    <t>No se realizara adquisicion de lineas de celulares; para las lineas fijas, se hara un seguimiento de las personas que realmente requiran dicho servicio.</t>
  </si>
  <si>
    <t>Contactar con los proveedores de servicios de telefonía para obtener informes detallados sobre el uso de llamadas, mensajes y datos por cada línea o número asignado en cada departamento. Estos informes deben incluir el consumo mensual de cada servicio (llamadas locales e internacionales, mensajes de texto, datos móviles, etc.).</t>
  </si>
  <si>
    <t>Se realiza actualización segun IPC</t>
  </si>
  <si>
    <t>O2120202008078714199
Servicio de mantenimiento y reparación de vehículo</t>
  </si>
  <si>
    <t>Enfoque en la optimización del buen uso y mantenimiento adecuado y a tiempo del parque automotor, esto con el fin de de incurrir en gastos adicionales, teniendo en cuenta que se tienen con mas de 10 años de ser adquiridos.</t>
  </si>
  <si>
    <t>Llevar el control de recorridos con un seguimiento adecuado, conforme a las necesidades para el cumplimiento de los objetivos de la localidad.                    Hacer el seguimiento correspondiente al consumo de gasolina de cada uno de los vehiculos, esto con el fin de no incurrir en gastos innecesarios.</t>
  </si>
  <si>
    <t>O2120202008098912197
Servicios de impresión litográfica n.c.p.</t>
  </si>
  <si>
    <t>Realizar una planeación efectiva para generar cada una de las piezas publicitarias, priorizando efectividad en cada una de las campañas y maximizando el alcance con presupuestos mas bajos.</t>
  </si>
  <si>
    <t>Analizar el éxito de las campañas ejecutadas mediante sus métricas (alcance, interacción, audiencias, etc)  junto a las tendencias actuales en redes sociales y medios de comunicación.                                                              Optimizar los recursos actuales para la difusión de estas campañas, además de implementar piezas gráficas que permitan la atracción de más audiencias en los canales digitales de la alcaldía local, asegurando que el presupuesto se utilice de la manera más eficiente posible.</t>
  </si>
  <si>
    <t xml:space="preserve">O21202020080686312
Servicios de distribución de electricidad
O21202020080686320
Servicios de distribución de gas por tuberías
O21202020080686330
Servicios de distribución de agua por tubería
</t>
  </si>
  <si>
    <t>Fomentar el uso responsable del agua, mediante campañas de concientización, implementar  programas de reciclajes para reducir la cantidad de residuos generados                                                                                                                         Promover la optimización del uso de equipos eléctricos (computadoras, impresoras) apagándolos cuando no se utilicen.</t>
  </si>
  <si>
    <t>Mantener y disminuir el cosumo de agua de acuerdo a la estadistica mensual por m3                                                                                 Mantener y disminuir el consumo de energia de acuerdo a la estadistica mensual po KW                                                                       Mantener y disminuir el cosnumo de gas de acuerdo a la esatdistica mensaul por m3</t>
  </si>
  <si>
    <t>FONDO DE DESARROLLO RURAL DE SUMAPAZ</t>
  </si>
  <si>
    <t xml:space="preserve">El Fondo de Desarrollo Rural de Sumapaz, no cuenta con este rubro en su presupuesto.  En ocasión a que este concepto esta centralizado desde la Secretaria Distrital de Gobierno.
</t>
  </si>
  <si>
    <t>0104 - 01 Secretaría General</t>
  </si>
  <si>
    <t>Se ajustará la asignación de recursos en la contratación de servicios profesionales y de apoyo a la gestión de acuerdo a las metas de austeridad del gasto, enfocándose en optimizar la eficiencia operativa y de procesos y reducir costos, con especial atención en las dependencias que presentan mayor demanda bajo esta modalidad.</t>
  </si>
  <si>
    <t>La planificación priorizará la eficiencia en el uso de recursos, asegurando que la contratación de servicios profesionales y de apoyo a la gestión responda exclusivamente a las necesidades esenciales de cada área, mediante la optimización de actividades y procesos.</t>
  </si>
  <si>
    <t>O211010100102</t>
  </si>
  <si>
    <t>La Secretaría General con apoyo de los directivos realizarán estrategias de reorganización de las cargas, tareas, turnos y flexibilidad en los horarios, procurando que las labores se adelanten durante la jornada laboral ordinaria</t>
  </si>
  <si>
    <t>La Dirección de Talento Humano continuará realizando un estricto control para el pago de las horas extras causadas, verificando que cuenten con la aprobación de la Subsecretaría Corporativa</t>
  </si>
  <si>
    <t>O2120202010</t>
  </si>
  <si>
    <t>La Secretaría General evaluará y propiciará porque se preferirán los eventos o reuniones virtuales sobre las actividades que impliquen desplazamiento físico de los servidores públicos.                                           Proponeder que la comisión cuente con el respaldo economico por la entidad u organismo que efectua la invitación para la disminución de costos</t>
  </si>
  <si>
    <t>En caso de que sea necesaria la asistencia presencial de los servidores públicos, la Dirección de Talento Humano verificará en cumplimiento de la Circular 006 de 2024, la  justificación para la comisión de servicios, así como los recursos y el tiempo que se destine sean los estrictamente necesarios, que el número de servidores comisionados sea el mínimo posible y evitar multiples comisiones con la misma finalidad</t>
  </si>
  <si>
    <t>O211010300102
O211020300102</t>
  </si>
  <si>
    <t>La Secretaría General realizará seguimiento a las vacaciones pendientes de los servidores públicos para que puedan disfrutarlas en tiempo y no se acumulen las mismas.
De igual manera, no se autorizará el pago de vacaciones en dinero y solo se podrán disfrutar en tiempo. Sin embargo, el valor del rubro indemnización de vacaciones entre vigencias, varía con ocasión a la rotación de personal.
 Se evidenció un aumento en el 2024 respecto al 2023 con ocasión del retiro de funcionarios por el cambio de administración, especialmente el nivel directivo y asesor, por ende, el incremento en los giros por indemnización de vacaciones es directamente proporcional al salario de los cargos liquidados</t>
  </si>
  <si>
    <t>La Secretaría General solo reconocerá en dinero las vacaciones causadas y no disfrutadas en caso de retiro definitivo del servidor público y se verificará el cumplimiento de la Circular 002 de 2025 del Subsecretarío Corporativo el cual establece lineamientos y directrices respecto el procedimiento de nómina</t>
  </si>
  <si>
    <t xml:space="preserve">O21202020090696990 </t>
  </si>
  <si>
    <t>La cantidad de los bonos que se entregan anualmente varian de acuerdo con los servidores públicos activos para cada vigencia. Lo cual dependerá de retiros, vacancias temporales o nombramientos.
Sin embargo,siempre verificará el cumplimiento de los requisitos exigidos para otorgar el bono navideño a cada hijo de servidor</t>
  </si>
  <si>
    <t>En cumplimiento de la normativa vigente y del Decreto de Austeridad, se contemplará anualmente un bono navideño para los hijos que sean menores de 13 años y menos de 18 que se encuentren en condición de discapacidad y el valor de cada bono no será superior a 6 SMDLV</t>
  </si>
  <si>
    <t xml:space="preserve">O21202020090292913 </t>
  </si>
  <si>
    <t>La Secretaría General considerará e integrará la oferta transversal de otros entes públicos del orden distrital o nacional, así como la del DASCD, buscando ahorrar costos y optimizar recursos. Así mismo, para la ejecución del PIC se propenderá para que los cursos se dirijan a un número mayoritario de servidores.</t>
  </si>
  <si>
    <t>La Dirección de Talento Humano continuará verificando que capacitaciones ofrecen otros entes públicos y a los cuales se pueden acceder, previo a la realización de las capacitaciones establecidas en el marco del PIC de cada vigencia.
La Entidad solicitará a los participantes de las capacitaciones, la entrega de una autorización de descuento y un acta de compromiso, con el propósito de promover la participación activa y la asistencia efectiva, en caso contrario, el servidor deberá reembolsar el costo de la capacitación a la que se inscribio y no asistió</t>
  </si>
  <si>
    <t xml:space="preserve">La Secretaría General considerará e integrará la oferta transversal de otros entes públicos del orden distrital o nacional, así como la del DASCD, buscando ahorrar costos y optimizar recursos. Así mismo, para la ejecución del PIB se propenderá para que las actividades se dirijan a un número mayoritario de servidores. </t>
  </si>
  <si>
    <t xml:space="preserve">La Dirección de Talento Humano continuará verificando que actividades de bienestar ofrecen otros entes públicos y a los cuales se pueden acceder, previo a la realización de las actividades establecidas en el marco del Plan Institucional de Bienestar-PIB de cada vigencia. </t>
  </si>
  <si>
    <t>O21202020090696990</t>
  </si>
  <si>
    <t>La Secretaría General proponederá por la disminución de costos para el cierre de gestión de cada vigencia. Verificando la necesidad y pertinencia de cada item que componga dicha actividad</t>
  </si>
  <si>
    <t>La Dirección de Talento Humano continuará buscando ahorros eficientes en cada actividad que se realice</t>
  </si>
  <si>
    <t xml:space="preserve">O21202020090292920 </t>
  </si>
  <si>
    <t xml:space="preserve">En cumplimiento del Decreto No. 062 de 2024,  a partir de 2024  no se programan gastos por este concepto </t>
  </si>
  <si>
    <t xml:space="preserve">O21202020080484133
 O21202020080484120 </t>
  </si>
  <si>
    <t>Telefonía móvil y fija: Cancelación de planes móviles que no sean necesarios, conservando únicamente las líneas que tengan relación con la articulación y prestación de servicios a la ciudadanía. Así mismo, se cancelarán las líneas fijas que no se requieran para el correcto funcionamiento de la entidad, atendiendo las medidas de Austeridad.</t>
  </si>
  <si>
    <t xml:space="preserve">Reducir dos planes de telefonía móvil  y una línea de telefonía fija, manteniendo estrictamente las líneas necesarias para el correcto funcionamiento de la entidad y las requeridas para garantizar una buena   comunicación de la administración Distrital con la ciudadanía.  </t>
  </si>
  <si>
    <t xml:space="preserve">O21202020060464114 </t>
  </si>
  <si>
    <t>Disminuir la cantidad de vehiculos contratados, priorizando la prestación de los servicios que cumplen con la misionalidad de la entidad</t>
  </si>
  <si>
    <t xml:space="preserve">Reducir entre 5 y 7 vehiculos de los contratados durante la vigencia 2025 y quedar con el minimo de vehículos para garantizar la prestación de servicios de acuerdo a la misionalidad de cada una de las dependencias. </t>
  </si>
  <si>
    <t>La adquisición de vehículos y maquinaria no afecta el presupuesto de funcionamiento</t>
  </si>
  <si>
    <t xml:space="preserve">O21202020080585951
O2120202008098912199
O2120202008098912299 </t>
  </si>
  <si>
    <t>En aplicación a la política de austeridad en el gasto, desde el 2023 la Entidad no contrata estos servicios</t>
  </si>
  <si>
    <t>O2320201003023262002</t>
  </si>
  <si>
    <t>Disminuir en los 3 años un 10%, en los contratos relacionados con impresión de piezas gráficas e identificación institucional, por lo cual, se prevé que en la vigencia 2025 se disminuya un 4% y en las vigencias 2026 y 2027 se disminuya un 3%.</t>
  </si>
  <si>
    <t>Fortalecer el uso de piezas gráficas por medios virtuales e ir disminuyendo paulatinamente la impresión para la divulgación de planes, programas y proyectos de la Administración Distrital, fomentando un cambio cultural y una diversificación en la forma de comunicar.</t>
  </si>
  <si>
    <t xml:space="preserve">O21201010030302
O21201010030406
O2120201003023219999
O2120201003033339099
O2120201004024299994
O2120201004054517003
O2120201004064693999
O21202020060464115
O21202020060767430
O21202020060767990
O21202020080282130
O2120202008038363201 
O2120202008078711099
O2120202008078714102
O2120202008078714999
O2120202008078715501 </t>
  </si>
  <si>
    <t xml:space="preserve">Los gastos por caja menor  se ceñirán estrictamente a los gastos que se encuentren dentro de la resolución de constitución para cada una de las vigencias y que tengan carácter de imprevistos, urgentes, imprescindibles e inaplazables y enmarcados dentro de las políticas de racionalización del gasto. </t>
  </si>
  <si>
    <t>Se aprobarán únicamente las solicitudes con cargo a la caja menor que tengan el carácter de imprevistos, urgentes, imprescindibles e inaplazables y que no se puedan adquirir por medio de otros contratos de bienes y servicios suscritos por la entidad, limitando su uso a los rubros establecidos en la resolución de constitución de la CM, optimizando esta herramienta presupuestal.
Así mismo, se monitoreará la ejecución para cumplir en cada vigencia con el indicador de austeridad.</t>
  </si>
  <si>
    <t>O2120202008078715202 
O2120202008078715203 
O2120202008078715601 
O2120202008078715621 
O2120202008078715701 
O2120202008078715999 
O21201010030106 
O21201010030401 
O2120201004064693999 
O2320202005040254290
O2320202005040754710
O2320201004024219096</t>
  </si>
  <si>
    <t xml:space="preserve">*Para la vigencia 2025 se realizará el análisis de la viabilidad de realizar intervenciones de mantenimiento a las sede de la Secretaría General, principamente con el apoyo de la cuadrilla.
*Durante el periodo 2026 - 2027 se priorizarán las obras de acuerdo la aprobación del presupuesto.
*Mantener vigente el plan de mantenimiento predictivo, preventivo y/o correctivo a la maquinaria y equipos de la Secretaria General. 
*Anticiparse mediante la revisión predictiva de la maquinaria y equipo, así como, de la atención primaria de las fallas que se puedan presentar
*Verificación de las solicitudes correctivas a los equipos, mediante la hoja de vida de mantenimiento, con el fin de establecer garantías y/o reparaciones puntuales.
*Incentivar el uso eficiente de la energía, acogiendo el cambio de equipos y maquinarias de la Secretaria General, de tecnologías convencionales a tecnologías de energías renovables, los cuales a mediano plazo compensan en la facturación el gasto energético.  </t>
  </si>
  <si>
    <t>* Intervención directa al mantenimiento con los maestros de cuadrilla.
* Intervención con los insumos del contrato de ferretería.
*  Priorización de obras
* Campaña de sensibilización sobre el buen uso de los equipos
* Reposición de los equipos de bombeo y el cambio de tecnologia de los equipos de aire acondicionado.</t>
  </si>
  <si>
    <t xml:space="preserve">O2120201003023241001
O2120201003023241002 </t>
  </si>
  <si>
    <t>Cambio de la totalidad de  tipo de suscripción de impresa a  virtual</t>
  </si>
  <si>
    <t xml:space="preserve">Se coordinará con las dependencia  el cambio definitivo a suscripciones digitales  </t>
  </si>
  <si>
    <t>O21202020080686330
O21202020090494110
O21202020090494231
O21202020080686320
O21202020080686312</t>
  </si>
  <si>
    <t>Realizar   campañas internas de concientización sobre el buen uso de los servicios públicos.
Es importante mencionar que el consumo va directamente relacionado a la cantidad de servicios brindados a la ciudadanía en las diferentes sedes y a la cantidad de usuarios atendidos en cada una de las sedes.</t>
  </si>
  <si>
    <t>Se realizan campañas internas de concientización sobre el ahorro del agua y la energía. 
• Publicar en todos los medios de comunicación institucionales (portal institucional, intranet, protectores de pantalla, correos electrónicos, etc.) mensajes de ahorro de agua y energía.
• Realizar semanalmente seguimiento al consumo de agua y energía,  se diligencia formato por parte de los coordinadores de sedes, lo envían todos los viernes para consolidar la información por parte del grupo PIGA, para identificar fugas y/o otros problemas de manera temprana.
• A través del GLPI, se priorizará el reporte y  atención inmediata de fugas y daños en los sistemas hidrosanitarios y lumínicos de la Entidad.
• Se realizarán mesas de trabajo con supervisores de aseo y cafetería de las sedes, para impartir instrucciones que permitan minimizar el uso de agua y energía en los servicios proporcionados.
• Se realizarán visitas en las sedes que presentan cambios significativos en el consumo de agua y energía, para establecer estrategIas que permitan identificar las posibles causas y generar acciones que permitan el uso eficiente de los recursos.
• Los enlaces ambientales  realizarán recorridos al iniciar o al finalizar la jornada, al fin de detectar equipos que se dejen encendidos.
• Para los digiturnos y las habladores digitales, se solicita indicar a las sedes que los tengan, apagar y de ser posible desconectarlos al finalizar la jornada laboral.
• Aprovechar al máximo la iluminación natural en las oficinas y apagar las luces cuando no sea necesario mantenerlas encendidas.
• Al finalizar la jornada de trabajo se deberán apagar equipos de cómputo, periféricos, interruptores de luz, entre otros, y a su vez, crear controles adicionales para el cumplimiento de esta indicación, está actividad quedará a cargo de los enlaces ambientales de cada sede con el apoyo del grupo de vigilancia y aseo.
• Hacer uso de mecanismos para promover la utilización de aguas lluvias y su reúso, para tareas de riego, aseo, y uso en baterías sanitarias, están en buen estado los tanques de aguas lluvias.</t>
  </si>
  <si>
    <t>0110-SECRETARÍA DISTRITAL DE GOBIERNO</t>
  </si>
  <si>
    <t>O232020200771332-O232020200881400-O232020200882120-O232020200882130-O232020200883118-O232020200883142-O232020200883611-O23202020088363202-O232020200884520-O232020200885940-O232020200885954-O232020200991113-O232020200991114-O232020200991115-O232020200991116-O232020200991124-O232020200991137-O232020200991290-O232020200995991-O21202020080383990-O232020200668014-O232020200882120-O232020200883162-O232020200884392-O232020200885961-O232020200994900</t>
  </si>
  <si>
    <t>La Secretaría Distrital de Gobierno, en cumplimiento del Plan Distrital de Desarrollo 2024-2027, debe garantizar el cumplimiento de los objetivos y programas orientadas al cumplimiento de las metas PDD y metas proyecto formuladas en el cuatrienio. En este orden, es imprescindible contar con contratos de prestación de servisios profesionales y de apoyo a la gestión para la atención a grupos etnicos, rutas de derechos humanos, aglomeraciones, manifestaciones e IVC.</t>
  </si>
  <si>
    <t xml:space="preserve">O211010100102 </t>
  </si>
  <si>
    <t>Gasto de austeridad elegible. Autorizar el pago de horas extras, dominicales  y festivos  cuando por razones especiales del servicio fuere necesario realizar trabajos en horas distintas de la jornada ordinaria de labor, priorizando el descanso compensatorio de los servidores públicos</t>
  </si>
  <si>
    <t>1.Realizar seguimiento a la autotización de horas extras, dominicales o festivos.
2. Incentivar en los servidores públicos el descanso compensatorio.
3. Evaluar la imprescindible de solicitar la autorización de horas extras y de ser posible evitarla, acudiendo a estrategias de reorganización de las cargas, tareas, turnos, flexibilidad en horarios, procurando que las labores se adelanten durante la jornada laboral ordinaria</t>
  </si>
  <si>
    <t>Gasto de austeridad eleigible. Autorizar los gastos de víaticos y de viaje a los servidores públicos que dentro de su comisión, representen a la entidad en temas enfocados con la misionalidad de la SDG.</t>
  </si>
  <si>
    <t>1. Establecer lineamientos para la autorización de gastos de víaticos y de viaje para los servidores de la SDG.
2. Priorizar la participación de los servidores públicos en eventos virtuales</t>
  </si>
  <si>
    <t>O211010300102-O23102010010802</t>
  </si>
  <si>
    <t>Gasto de austeridad elegible. Fomentar en los servidores públicos la cultura del descanso a través del goce de las vacaciones, producto del tiempo de servicio</t>
  </si>
  <si>
    <t>1. Realizar seguimiento a los periodos acumulados de vacaciones de los servidores públicos.
2. Incentivar a los servidores públicos para que los mismos disfruten de sus vacaciones en el momento del cumplimiento de los requisitos.</t>
  </si>
  <si>
    <t>No aplica</t>
  </si>
  <si>
    <t>Gasto no elegible. Establecer dentro del Plan de Bienestar e Incentivos de la entidad el número de bonos a entregar por las vigencias 2025, 2026 y 2027</t>
  </si>
  <si>
    <t>1. Entrega de un bono navideño a cada hijo(a) de los(as) servidores(as) públicos(as) de la entidad que a 31 de diciembre de la vigencia sea menor de 13 años, el cual se realizará con cargo al contrato de bienestar que suscriba la entidad.
2. Los bonos navideños no podrán superar los 6 salarios mínimos diarios legales vigentes</t>
  </si>
  <si>
    <t>O21202020090292920</t>
  </si>
  <si>
    <t>Gasto no elegible. Establecer las neceidades capacitación dentro de la formulación de los Planes Anuales de Capacitación que realice la Secretaría Distrita de Gobierno, considerando la oferta transversal de otras entidades públicas del orden distrital o nacional, en especial la del Departamento Administrativo del Servicio Civil Distrital -DASCD</t>
  </si>
  <si>
    <t>1. Promoveer las jordnadas de capacitación y formación a través de alianzas estratégicas con el DACSD.
2. Capacitar a un mayor número de servidores públicos de la SDG. Así mismo, continuar con la implementación de las actas de comromiso, indicando que en caso de no cumplir con la jornada de capacitación, el servidor deberá reembolsar el costo de la acción de capacitación o de formación</t>
  </si>
  <si>
    <t>O21202020090696511-O21202020090696590</t>
  </si>
  <si>
    <t>Gasto no elegible. La SDG ampliará las acciones de bienestar de la entidad, con el fin de impactar a un mayor número de servidores</t>
  </si>
  <si>
    <t xml:space="preserve">1. Dirigir a un número mayoritario de servidores públicos las acciones definidas en el Plan de Bienestar de la entidad. 
2.Fomentar la participación de los servidores en las actividades diseñadas en el plan de bienestar de la entidad. </t>
  </si>
  <si>
    <t>Gasto elegible. Realizar los eventos y conmemoraciones con el apoyo de la Caja de compensación de la entidad</t>
  </si>
  <si>
    <t>1. Promoveer los eventos y conmemoraciones a tarves de la caja de compensación de la SDG</t>
  </si>
  <si>
    <t>Evitar duplicidad de esfuerzos institucionales destinados a promover la capacitación formal de sus empleados públicos e hijos</t>
  </si>
  <si>
    <t>1. Promover el Fondo Educativo del Distrito para hijos de empleado – FEDHE y la financiación de estudios de educación formal de pregrado y postgrado  a través del Fondo Educativo en Administración de Recursos para Capacitación Educativa de los Empleos Públicos del Distrito Capital – FRADEC.</t>
  </si>
  <si>
    <t>O21202020080484110-O21202020080484120</t>
  </si>
  <si>
    <t>Gastos elegible. Reducir los costos derivados de los planes de telefonía móvil y fija de la Secretaría Distrital de Gobierno.</t>
  </si>
  <si>
    <t>1. Promover el uso del aplicativo TEAMS para las comuncaciones entre servidores públicos y contratistas.
2. Reducir los costos de los planes de telefonía celular.
3. Mantener las líneas telefónicas (fijas y moviles), priorizando el uso de las mismas en los equipos para la atención del ciudadano, las rutas de atención de Derechos Humanos, movilizaciones y aglomeraciones.</t>
  </si>
  <si>
    <t>O2120201003033331101-O2120201003033336103-O2120201003063611101-O2120202008078714199-O212020200701030571351-O21202020060464112-O2120202008078714102</t>
  </si>
  <si>
    <t>Gasto elegible. Garantizar los mantenimientos preventivos y correctivos del parque automotor con el fin de evitar costos de reparación, así como realizar control de los kilometros recorridos y el uso de combustible.</t>
  </si>
  <si>
    <t>1. Realizar seguimiento y control al plan de mantenimiento del parque automotor, en busca de la mayor economía y efectividad en su ejecución.
2. Mantener la adopción de sistemas de monitoreo satelital tipo GPS en los vehículos.
3. Realizar seguimiento al uso de combustible en los vehículos oficiales.
4. Promover en los conductores del parque automotor acciones de revisión de los vehículos antes del inicio de las operaciones.</t>
  </si>
  <si>
    <t>La Secretaría Distrital de Gobierno no proyecta la adqusición de vehículos para aumentar el parque automotor de la entidad</t>
  </si>
  <si>
    <t>1. Garantizar el mantenimiento preventivo y correctivo del paque automotr de la entidad.</t>
  </si>
  <si>
    <t>O21202020070373129-O232020200883142-O21202020070373123</t>
  </si>
  <si>
    <t>Gasto no elegible. Promover el uso racional de los servicios de impresión y fotocopiado  contratado por la SDG incentivando la política de 0 papel.</t>
  </si>
  <si>
    <t>1. Realizar procesos de selección optimizando los costos asociados a los gastos de impresiones.
2. Configuración de las fotocopiadoras e impresoras de la entidad, para que se realice el copiado e impresión por ambas caras.
3. Priorizar el uso de herramientas tecnológicas, para adelantar la revisión de documentos por medios electrónicos, disminuyendo la impresión y gasto de papel.</t>
  </si>
  <si>
    <t>O232020200883611-O232020200883913-O232020200885961</t>
  </si>
  <si>
    <t>Gasto no elegible. Establecer las necesidades de los proyectos  de la SDG, en referencia a  la producción de las piezas comunicativas enmaracdas en el cumplimiento de la misionalidad de la entidad</t>
  </si>
  <si>
    <t>1. Evitar  el uso de papeles especiales e impresiones a color.
2. Realizar la edición, impresión y reproducción de piezas a través de la Imprenta Distrital.
3. Producir las piezas comunicativas necesarias en cantidades razonables para evitar el deterioro por almacenamiento y obsolescencia.</t>
  </si>
  <si>
    <t>La Secretaría Distrital de Gobierno no proyecta la constitución de cajas menores</t>
  </si>
  <si>
    <t>1. Prever los posibles gastos imprevistos en los que pueda incurrir la SDG, con el fin de garantizar su atención a través de los contratos suscritos.</t>
  </si>
  <si>
    <t>O2120202008078715999-O2120201002072719099-O2120201003013144102-O2120201003013160099-O2120201003053511001-O2120201003053511018-O2120201003053549951-O2120201003063632009-O2120201003073711501-O2120201003073757010-O2120201003073794002-O2120201004024291101-O2120201004024292299-O2120201004024294498-O2120201004024299991-O2120201004064651009-O2120201004064693998-O2120201004064693999</t>
  </si>
  <si>
    <t>Gasto no elegible. Garantizar el normal funcionamiento de la entidad para garantizar la prestación de los servicios, a través de la adqusición de materiales necesarios para realizar los mantenimiento o reparaciones de bienes.</t>
  </si>
  <si>
    <t>1. Realizar los mantenimientos preventivos y correctivos de los bienes muebles o inmuebles de la entidad. 
2. Abstenerse de contratar mejoras suntuarias en sus inmuebles, salvo que se trate de bienes inmuebles clasificados como Bienes de Interés Cultural.
3. Realizar la medición posterior de los bienes de la SDG, con el fin de dar de baja aquellos que presentan obsolecencia.</t>
  </si>
  <si>
    <t>La Secretaría Distrital de Gobierno no proyecta realizar suscripciones a bases de datos electrónicas, periodicos o revistas</t>
  </si>
  <si>
    <t>Mantener la política adoptada en vigencias anteriores de no realizar suscripciones a material como periódicos y revistas, publicaciones.</t>
  </si>
  <si>
    <t>O21202020090494239-O21202020080686312-O21202020090494110-O232020200886330-O232020200886312-O232020200994239-O232020200994110</t>
  </si>
  <si>
    <t>Gasto elegible. Establecer estrategias de control en el consumo de los servicios públicos</t>
  </si>
  <si>
    <t xml:space="preserve">1. Implemetación de sistemas fotovoltaícos en el nivel central de la SDG.
2. Implementación de sistemas ahorradores lumínicos.
3. Promover el aprovechamiento de la luz natural.
4. Sensibilizar a servidores, contratistas y ciudadanía acerca del uso eficiente del agua.
5. Sensibilizar a servidores, contratistas y ciudadanía acerca del aprovechamiento de residuos 
</t>
  </si>
  <si>
    <t>SECRETARÍA DISTRITAL DE HACIENDA 0111-01</t>
  </si>
  <si>
    <t>Uso eficiente de los cupos de contratación definidos</t>
  </si>
  <si>
    <t>1. Reformular los topes definidos para la contratación de Órdenes de Prestación de Servicio.
2. Contratar los servicios permanentes con personas jurídicas
3. Colocar las responsabilidades estratégicas en personal de planta, disminuyendo así la dependencia de contrataciones por prestación de servicios.</t>
  </si>
  <si>
    <t>O211010100102           Horas extras, dominicales, festivos y recargos</t>
  </si>
  <si>
    <t>Racionalización del consumo y autorización de  horas extras, dominicales, festivos y recargos.</t>
  </si>
  <si>
    <t>1. Restringir la autorización de horas extras cuando sea estrictamente necesario, con el fin de atender asuntos del servicio reales e imprescindibles.</t>
  </si>
  <si>
    <t>O2120202010             Viáticos de los funcionarios en comisión                                                                    O2120201003023269005  Tiquetes para transporte aéreo</t>
  </si>
  <si>
    <t>Racionalización en la autorización de viáticos y gastos de viaje</t>
  </si>
  <si>
    <t>1. Incentivar el uso de herramientas informáticas para la realización de eventos que puedan realizarse mediante conectividad sincrónica, formentando la disminución de desplazamientos.</t>
  </si>
  <si>
    <t>O211020300102           Indemnización por vacaciones</t>
  </si>
  <si>
    <t>Control y gestión del pasivo vacacional de los funcionarios de la entidad.</t>
  </si>
  <si>
    <t>1. Solicitar a las dependencias de la entidad la programación semestral de las vacaciones de los servidores públicos a su cargo, para permitir la planificación y continuidad del servicio, asegurando el disfrute de las vacaciones y reduciendo el pasivo vacacional.
2. Establecer lineamientos para el disfrute de los periodos de vacaciones al año siguiente de cumplido el derecho, evitando así la acumulación de periodos pendientes de disfrute.</t>
  </si>
  <si>
    <t>O21202020090696511  Servicios de promoción de eventos deportivos y recreativos</t>
  </si>
  <si>
    <t>Realización de negociaciones conjuntas para la contratación.</t>
  </si>
  <si>
    <t>1. Gestonar procesos de negociación conjunta para lograr eficiencia de costos en la contratación.</t>
  </si>
  <si>
    <t>O21202020090292913      Servicios de educación para la formación y el trabajo</t>
  </si>
  <si>
    <t xml:space="preserve">Realización de convenios de capacitación con entidades educativas públicas. </t>
  </si>
  <si>
    <t>1. Gestionar convenios para capacitaciones gratuitas en modalidad presencial, sincrónica o virtual ofrecidas por entidades educativas públicas o por otras entidades distritales o a nivel nación.</t>
  </si>
  <si>
    <t>O21202020090696511      Servicios de promoción de eventos deportivos y recreativos</t>
  </si>
  <si>
    <t>1. Gestonar procesos de negociación conjunta para lograr eficiencia de costos en la contratación.
2. Establecer cupos de asistencia a las actividades programadas en el plan de bienestar y priorizar la asignación a los servidores públicos que no han sido beneficiados. 
3. Aplicar sanciones a los servidores que confirmen la participación en las actividades y no participen sin causa justificada.
4. Adherirse a las actividades que realiza el Departamento Administrativo del Servicio Civil Distrital- DASCD, que permite que se amplie la oferta de eventos sin incrementar el costo ni hacer uso de los recursos de la entidad.</t>
  </si>
  <si>
    <t>O21202020060363391  Servicios de catering para eventos</t>
  </si>
  <si>
    <t>Contro efectivo de las sesiones donde se requiera el uso del gasto.</t>
  </si>
  <si>
    <t>1. Fomentar la realización de los eventos por medios informáticos en modalidad sincrónica.
2. Priorizar el uso de las salas de capacitación, comedor y sedes de la entidad como FONCEP, para evitar gastos por alquiler de salones.</t>
  </si>
  <si>
    <t>N.A.
No existió causación de gasto por este concepto para ninguna de las 2 vigencias</t>
  </si>
  <si>
    <t>Fomento a la postulación de los funcionarios de la entidad a los Fondos Educativos Distritales tales como FRADEC y FEDHE.</t>
  </si>
  <si>
    <t>1. Gestionar  con el Departamento Administrativo del Servicio Civil Distrital - DASCD charlas sobre los Fondos educativos del Distrito FRADEC y FEDHE.</t>
  </si>
  <si>
    <t>O21202020080484131 Servicios móviles de voz
O21202020080484120 Servicios de telefonía fija (acceso)</t>
  </si>
  <si>
    <t>Establecer convenios comerciales con los operadores beneficiando costos y realizar seguimiento al consumo de los planes, limitándo su uso a frentes de gestión orientados a la atención de la ciudadanía.</t>
  </si>
  <si>
    <t xml:space="preserve">1. Gestionar convenios comerciales donde se beneficien las tarifas.
2. Para telefonía celular gestionar planes cerrados a fin de asegurar un control en el consumo de voz y datos.
3. Asignación de líneas y teléfonos celulares previa validación de necesidades del servicio y para la atención a la ciudadanía. </t>
  </si>
  <si>
    <t>O2120201003033331101 Gasolina motor corriente</t>
  </si>
  <si>
    <t>Control al consumo de combustible de los vehículos del parque automotor de la entidad.</t>
  </si>
  <si>
    <t>1. Definir un cupo máximo de consumo mensual de combustible en galones, con seguimiento a través del chip instalado en cada vehículo.
2. Verificar mensualmente los registros de tanqueo entregados por las estaciones de servicio EDS con el fin de establecer patrones de consumo y generar alertas tempranas.
3. Implementar control de rastreo satelital a los vehículos con el fin de asegurar que los recorridos programados se cumplan.
4. Establecer entre los criterios de contratación que la medida del suministro de combustible sea exacta, requiriendo al contratista contar el registro vigente en el SICOM.</t>
  </si>
  <si>
    <t>Definición de la adquisición de vehículos y maquinaria sobre criterios de funcionalidad y eficiencia del equipamento actual.</t>
  </si>
  <si>
    <t>1. Realizar seguimiento a costos derivados de mantenimientos correctivos por deterioro o desgaste de los vehículos, frente a la vida útil de los mismos.</t>
  </si>
  <si>
    <t>O21202020080585951 Servicios de copia y reproducción
O2120201003023212897 Papeles especiales para impresión n.c.p.</t>
  </si>
  <si>
    <t xml:space="preserve">Adopción de la estrategia de Cero Papel </t>
  </si>
  <si>
    <t>1. Utilizar permanentemente el correo electrónico como medio de envío de documentos en borrador o preliminares para su revisión.
2. Fomentar el uso de documentos finales y sus aprobaciones en versiones digitales y el uso de firmas digitales y electrónicas.
3. Fomentar el uso de formatos digitales y radicación mediante correo electrónico o CRM, evitando impresiones para el soporte de actividades de los procesos.
4. Digitalizar los documentos generados por la gestión de la Entidad y fomentar la reutilización cuando sólo se haya impreso una cara de la hoja.
5. Limitar la impresión de documentos y utilizar el papel por ambas caras para las impresiones.
6. Utilizar los sitios de Share Point para el archivo electrónico de los documentos resultantes de la operación de los procesos.</t>
  </si>
  <si>
    <t>O21202020080383619 Otros servicios de publicidad</t>
  </si>
  <si>
    <t>Limitar la contratación de servicios asociados con publicidad únicamente para la realización de campañas de divulgación institucional orientadas al cumplimiento de la misionalidad de la entidad.</t>
  </si>
  <si>
    <t>1. Realizar campañas de divulgación institucional orientadas al cumplimiento de la misión de la entidad priorizando el uso de medios de comunicación propios y, cuando se considere pertinente, hacer uso de medios masivos comerciales y comunitarios gestionados por una agencia o central de medios contratada, así como también por canales alternativos y digitales de carácter local y nacional. 
Harán parte de las temáticas de divulgación institucional la recordación de las fechas de vencimiento del pago de los impuestos distritales, eventos especiales de atención a la ciudadanía en general y a los contribuyentes en particular, avisos de prevención del fraude, campañas de beneficios para deudores morosos, la publicación de avisos de ley y edictos, entre otros.</t>
  </si>
  <si>
    <t>O21202020070373311 Derechos de uso de programas informáticos
O2180151 Impuesto sobre vehículos automotores
O2120201004054516099 Máquinas y material de oficina n.c.p.
O2120202008078715299 Otros servicios de mantenimiento y reparación de maquinaria y aparatos eléctricos n.c.p.
O21202020080282199 Otros servicios jurídicos n.c.p.
O21202020080383990 Otros servicios profesionales, técnicos y empresariales n.c.p.
O2120202008078714199 Servicio de mantenimiento y reparación de vehículos automotores n.c.p.
O2120201004054529001 Partes y accesorios para computadores y minicomputadores
O21202020080585951 Servicios de copia y reproducción
O21202020080282130 Servicios de documentación y certificación jurídica
O2120202008098912197 Servicios de impresión litográfica n.c.p.
O21202020080383117 Servicios de gestión de desarrollo empresarial
O21202020060565115 Servicios de mudanza de muebles domésticos y de oficina y otros menajes
O21202020060464112 Servicios de transporte terrestre local regular de pasajeros
O21202020060868021 Servicios locales de mensajería nacional
O21803 Tasas y derechos administrativos</t>
  </si>
  <si>
    <t>Optimización en la gestión de los gastos que pueden legalizarse a través de la caja menor.</t>
  </si>
  <si>
    <t>1. Excluir de la caja menor gastos como impuestos u otros que cuenten con contrato asociados con las posiciones presupuestales de constitución de la caja menor.
2. Definir línea de gasto directo para el pago de honorarios de secuestres.</t>
  </si>
  <si>
    <t>O21202020080383939 Otros servicios de consultoría científica y técnica n.c.p.
O2120202005040654699 Otros servicios de instalación n.c.p.
O2120202005040654619 Otros servicios de instalaciones eléctricas
O2120202008078715299 Otros servicios de mantenimiento y reparación de maquinaria y aparatos eléctricos n.c.p.
O2120202005040654621 Servicios de fontanería y plomería
O2120202005040754730 Servicios de pintura
O2120202008078715701    Servicio de mantenimiento y reparación de ascensor
O21202020080383443      Servicios de análisis y ensayo de sistemas integra
O21202020080585230      Servicios de sistemas de seguridad
O2120201004034392303    Equipos extintores de incendios
O2120202008078714199    Servicio de mantenimiento y reparación de vehículo
O2120202008078711001    Servicio de mantenimiento y reparación de producto
O2120201004024299219    Rodachines metálicos con o sin revestimiento plást
O2120201003063699098    Artículos n.c.p. de material plástico para uso elé
O2120202008078712001    Servicio de mantenimiento y reparación de equipo d
O21202020080787130      Servicios de mantenimiento y reparación de computadores
O21202020080383117      Servicios de gestión de desarrollo empresarial
O2120201004054529001    Partes y accesorios para computadores y minicomput
O21202020080383132      Servicios de soporte en tecnologías de la informac</t>
  </si>
  <si>
    <t>Gestión eficiente del plan de mantenimiento de bienes inmuebles o muebles de la entidad, orientándolos en la realización de rutinas de mantenimiento preventivo.</t>
  </si>
  <si>
    <t>1. Verificar que la formulación de los planes de mantenimiento preventivo de los bienes inmuebles y muebles de la entidad, asegure la frecuencia que permita su conservación y funcionalidad.
2. Realizar seguimiento a que la ejecución del plan de mantenimiento preventivo de los bienes inmuebles y muebles de la entidad se realice según lo programado.
3. Fomentar el uso de la mesa de servicios para el reporte de daños, averías y requerimientos de los servidores públicos de la entidad, para realizar trazabilidad sobre los mantenimientos correctivos.</t>
  </si>
  <si>
    <t>O2120201003023230001    Periódicos impresos publicados cuatro o más veces
O21202020070373311      Derechos de uso de programas informáticos</t>
  </si>
  <si>
    <t>Reducción del número de ejemplares por suscripción para acceder a más fuentes de publicación.</t>
  </si>
  <si>
    <t>1. Reducir el número de ejemplares por suscripción con el fin de incrementar el acceso a otras fuentes de publicación.</t>
  </si>
  <si>
    <t>O21202020080686312 Servicios de distribución de electricidad (a comis O21202020090494110  Servicios de alcantarillado y tratamiento de aguas O21202020090494239 Servicios generales de recolección de otros desechos</t>
  </si>
  <si>
    <t>1. Realización de mantenimientos preventivos en las instalaciones de infraestructura eléctrica e hidráulica de las sedes de la entidad.
2. Realización de inspecciones en sitio para la identificación de averías y fugas en las instalaciones eléctricas e hidráulicas de las sedes de la entidad.
2. Realización de campañas de sensibilización sobre el uso eficiente de los recursos hídrico y eléctrico.
3. Realización de campañas de sensibilización sobre la generación y separación de residuos sólidos.</t>
  </si>
  <si>
    <t>1. Realizar inspecciones en sitio orientadas a la identificación de averías y fugas.
2.  Continuar con la implementación de la dimerización en las sedes de la entidad (dimmer o atenuador de luz es un sensor que sirve para regular la intensidad de la luz o la luminosidad de acuerdo con la luz natural existente en el lugar).
3.  Realizar el apagado de las carteleras digitales en horarios no hábiles
4. Mantener los equipos de impresión en modo ahorro de energía.
5. Fomentar el apagado de equipos al finalizar la jornada laboral.  Para los teletrabajadores que deban conectarse por escritorio virtual, fomentar el apagado del monitor.
5. Realizar inspecciones en los puntos hidráulicos de las sedes para distribuir la cantidad de agua necesaria y evitar desperdicios y sobrepresiones.
6. Realizar el mantenimiento preventivo de  las redes de recolección de aguas lluvias, optimizando su sistema de bombeo
7. Implementar la instalación de medidores de agua para independizar la lectura del consumo para cada entidad distrital que tiene su sede en el edificio Centro Administrativo Distrital, con el fin de mejorar el seguimiento al consumo y definir estrategias de ahorro.</t>
  </si>
  <si>
    <t>O2301160113000000781801003</t>
  </si>
  <si>
    <t>La Dirección de Servicios Administrativos, realizará el control sobre las líneas en servicio a través de una matriz de seguimiento, que permite tener un control sobre el uso de las líneas telefónicas asignadas tanto a Nivel Institucional, Central y Local. Así mismo, se continuará con el proceso de depuración permanente de las líneas telefónicas en servicio, para asegurarse que se estén utilizando las estrictamente necesarias.</t>
  </si>
  <si>
    <t>El servicio móvil se entregará a cada una de las sedes educativas para que permita la comunicación de las Instituciones Educativas Distritales con los padres de familia y entre los colaboradores de la entidad, principalmente directivos, que, por las características de sus actividades, requieren del servicio.</t>
  </si>
  <si>
    <t>O21202020080585951; O2120201003023212901; O2120201003023212801; O2120201003063699060</t>
  </si>
  <si>
    <t>La Dirección de Servicios Administrativos mantendrá los lineamientos emitidos por la Oficina de las Tecnologías y las Comunicaciones, para el uso eficiente del suministro de papel apoyándose en los cupos asignados a todas las dependencias administrativas de la Entidad.</t>
  </si>
  <si>
    <t>Habilitación de un solo punto de servicio para la atención del personal que realiza trabajo presencial. 
Seguimiento periódico a los consumos de copias y definición de cupos para cada una de las dependencias.
Implementación de carpetas de archivos en línea o de bases de datos afines a las áreas.</t>
  </si>
  <si>
    <t>O2120201003023215306; O2120201004024294415; O21202020080282130; O21202020080383939; O21202020080585951; O2120202008078715399; O2120201004074721101; O2180501002; O21202020080383990</t>
  </si>
  <si>
    <t>Aprobar los requerimientos de acuerdo con el estándar de consumo por dependencia establecido en el memorando de austeridad. De igual manera, se lleva a cabo la aprobación de pedidos teniendo en cuenta la trazabilidad y gasto con meses anteriores.</t>
  </si>
  <si>
    <t>Seguimiento a las variaciones de consumo de manera trimestral, para identificar incrementos y usos innecesarios.
Implementación de carpetas de archivos en línea o de bases de datos afines a las áreas.</t>
  </si>
  <si>
    <t>O21202020080383619</t>
  </si>
  <si>
    <t>Controlar mediante correos electrónicos entre el contratista y la entidad, uno a uno los avisos de ley solicitados al contratista, así como su contenido y valor.
Realizar al contratista las solicitudes de publicación estrictamente necesarias que permitan cumplir con el objeto del contrato.</t>
  </si>
  <si>
    <t>Realizar actas de seguimiento que controlen el pago de los servicios y productos realmente prestados por el contratista.
Solicitar, validar y aprobar mediante correo electrónico entre el contratista y el apoyo a la supervisión, las necesidades de publicación de los avisos de ley requeridos por la entidad, dentro de los parámetros técnicos y económicos del contrato.</t>
  </si>
  <si>
    <t>O2301160113000000781801002; O2301160113000000781801001; O2301160113000000781801003; O2301160113000000781801004; O21202020080686311; O21202020080686330; O21202020090494239; O21202020080484120; O21202020080686320</t>
  </si>
  <si>
    <t>La Dirección de Servicios Administrativos realizará la revisión de los consumos y valores pagados presentados, con la revisión de las facturas, para establecer si hay aumentos que requieran revisión frente a los valores facturados. De igual manera, se coordina con las empresas de servicios públicos, para llevar a cabo visitas en las sedes de la entidad, para determinar posibles causas en las variaciones de consumo.</t>
  </si>
  <si>
    <t>Seguimiento y control a los consumos facturados de los servicios públicos de energía, acueducto, alcantarillado, aseo, telefonía y gas natural, así como el análisis de las variaciones superiores al 35% en los consumos, solicitando revisión de las facturas y verificar las posibles causas. Para esto, se coordinan reuniones y se emiten comunicaciones a las empresas prestadoras de los diferentes servicios informando, con base en facturaciones anteriores, las posibles variaciones que se pueden presentar.
Coordinación de visitas con las Empresas de Servicios Públicos y demás áreas de la entidad encargadas del mantenimiento de la infraestructura para la prestación del servicio, para que se lleven a cabo las revisiones en los diferentes predios de la Entidad, para establecer medidas de control y causas en las variaciones de consumo.
Nota 1: Dentro de las acciones se tendrá en cuenta los incrementos tarifarios de cada servicio, con el fin de verificar el comparativo de incremento vs el IPC.
Nota 2: La puesta en marcha de los mega colegios, orientada a la prestación de servicio educativo con la mira de aumentar coberturas de atención tendrá un impacto directo en las variaciones de los consumos de servicios públicos.</t>
  </si>
  <si>
    <t>SECRETARIA DISTRITAL DE MOVILIDAD</t>
  </si>
  <si>
    <t>1. Revisar que cada solicitud de contratación de esta modalidad llegue debidamente justificada de acuerdo con la normatividad vigente.   
2. Dentro de la planeación se incluirán y adoptarán todas las medidas de optimización de actividades, procesos y recursos necesarios para que la cantidad de contratos de prestación de servicios profesionales y de apoyo a la gestión sean los estrictamente necesarios para cumplir con los objetivos de cada áreas de la entidad.</t>
  </si>
  <si>
    <t>O21202020090696511</t>
  </si>
  <si>
    <t>N.A.  
Se registran totales. Corresponde con lo reportado en SIDEAP y SIVICOF.
Nota: Se registran los valores reportados en el formato CB-0014.</t>
  </si>
  <si>
    <t>Los contratos de prestación de servicios profesionales y de apoyo a la gestión se ajustará máximo con un incremento del IPC causado de cada vigencia.
NOTA:Teniendo en cuenta que la reducción del 2023 frente al 2024 fue superior al 10% , se asume como meta para el 2025 que la linea base del año 2024 corresponde solo a una reducción del 10% frente al 2023, que llevado a precios corrientes cresponde a $1.147.294.687 , mas el incremento del IPC.</t>
  </si>
  <si>
    <t>Realizar seguimiento a la contratación de prestación de servicios profesionales de apoyo a la gestión para garantizar el cumplimiento de la estratégia.</t>
  </si>
  <si>
    <t>Se realizará seguimiento trimestral en el Comité de Gestión y Desempeño para revisar el comportamiento de los topes autorizados frente a las horas extras.</t>
  </si>
  <si>
    <t xml:space="preserve">1. Realizar seguimiento mensual al cause de horas extras por dependencias.
2.Presentar informe de monitoreo de horas extras por dependencias al Comité de Gestión y Desempeño </t>
  </si>
  <si>
    <t>O1202020060464241
O21202020060464119
O1202020060363311
O1202020060363220</t>
  </si>
  <si>
    <t>Mantener los gastos de Viáticos y Gastos de Viaje en un incremento máximo del IPC.</t>
  </si>
  <si>
    <t>Solo se aprobaran gastos de viaticos y viajes para el Secretario de depacho o quien sea autorizado por el  mismo.</t>
  </si>
  <si>
    <t>O211010300102</t>
  </si>
  <si>
    <t>Realizar seguimiento a las vacaciones causadas para que se realice la programación del disfrute de las mismas.</t>
  </si>
  <si>
    <t>Revisar la base de datos del personal para identificar los funcionarios con periodos cumplidos y gestionar el disfrute de las vacaciones para no acumular periodos.</t>
  </si>
  <si>
    <t xml:space="preserve">021202020090696990
</t>
  </si>
  <si>
    <t>Reducir el 1% del valor del bono navideño.</t>
  </si>
  <si>
    <t>Gestionar la entrega de los bonos por un valor de $170.000.</t>
  </si>
  <si>
    <t>O2120202009029291900</t>
  </si>
  <si>
    <t>Fortalecer las alianzas con entidades educativas para el desarrollo de capacitaciones gratuitas.</t>
  </si>
  <si>
    <t>1. Solicitar ofertas académicas gratuitas a las entidades educativas en los temas de interés.
2. Garantizar en los contratos la reducción del 1%</t>
  </si>
  <si>
    <t xml:space="preserve">Realizar la reducción del 1% en las actividades de Bienestar </t>
  </si>
  <si>
    <t>Revisar las actividades con menor impacto para garantizar la reducción del 1%.</t>
  </si>
  <si>
    <t>La entidad no realiza eventos y conmoraciones.</t>
  </si>
  <si>
    <t>La entidad no realizará eventos ni conmemoraciones en cumplimiento con la normatividad legal aplicable vigente en materia de austeridad del gasto.</t>
  </si>
  <si>
    <t>Optimizar los recursos orientados a apoyos educativos para que se ejecuten a través del Fondo Distrital.</t>
  </si>
  <si>
    <t>Comunicar a los funcionarios la oferta  distrital del Fondo Educativo en Administración de Recursos para Capacitación Educativa de los Empleados Públicos del Distrito Capital - FRADEC y el Fondo Educativo del Distrito para hijos de empleados - FEDHE.</t>
  </si>
  <si>
    <t>O2120202008084131</t>
  </si>
  <si>
    <t>Como parte de las medidas de austeridad y optimización de los recursos, se establecerá continuar con las actividades para la disminución en los gastos de telefonia fija y celular.</t>
  </si>
  <si>
    <t>1. Autorizar la linea movil a las dependencias que por la misionalidad lo requiera previa autorización de la Subsecretaria Corporativa (Dirección Administrativa).
2. Realizar campañas para  el buen uso de la telefonía fija.</t>
  </si>
  <si>
    <t>O2120201003033331101</t>
  </si>
  <si>
    <t>Mantener un promedio de consumo anual   de  10.000 para el año 2025,  9.500 para el año 2026 y  9.000 para el año 2027 en galones de combustible para el parque automotor de la entidad.</t>
  </si>
  <si>
    <t>Realizar el seguimiento  al uso de los vehículos , teniendo en cuenta que su uso  es exclusivo para  actividades oficiales del nivel directivo.</t>
  </si>
  <si>
    <t>O23011601070000007790</t>
  </si>
  <si>
    <t>No se asignará presupuesto para la adquisición de vehículos o maquinaria, en cumplimiento de lo establecido en el artículo 17 del Decreto 062 de 2024.</t>
  </si>
  <si>
    <t>En el PAA del año 2025 no esta prevista la adquisición de vehiculos o ampliar el parque automotor de la entidad.</t>
  </si>
  <si>
    <t>O21202020080585951</t>
  </si>
  <si>
    <t xml:space="preserve">Disminuir en 5% el consumo de fotocopias en la vigencia, comparado con el consumo de fotocopiado de la vigencia anterior  </t>
  </si>
  <si>
    <t>Hacer seguimiento de consumo frente a los topes de fotocopiado, según el lineamiento definido por la entidad.</t>
  </si>
  <si>
    <t>La entidad no tiene contratos de publicidad o propaganda personalizada.</t>
  </si>
  <si>
    <t>Continuar aplicando la resolución de austeridad para no celebrar contratos de propaganda personalizada.</t>
  </si>
  <si>
    <t>O2120202008078714199
O2120201004024299991
O2120201003023219996
O2120201004064693998
O2120202006046411200
O2120202008078715999
O2120201003083816099
O2120201003063627099
O2120201004064641007
O2120201003053514007
O2120202008028213000
O2120202008058595100</t>
  </si>
  <si>
    <t>Mantener un incremento de gastos por caja menor sobre el IPC de cada vigencia, teniendo en cuenta que las necesidades para los años 2025, 2026 y 2027 tienden a aumentar respecto al año 2024.</t>
  </si>
  <si>
    <t>Realizar un análisis de gastos para definir las estratégias a implementar y mantener la caja menor para los gastos con carácter  de imprevistos, urgentes, imprescindibles e inaplazables.</t>
  </si>
  <si>
    <t>O2120202008078711099</t>
  </si>
  <si>
    <t>Realizar mantenimiento o reparación de bienes inmuebles o muebles solo cuando sea estrictamente necesario, salvo bienes de interes cultural.</t>
  </si>
  <si>
    <t xml:space="preserve">Garantizar  la optimización de recursos y el cumplimiento de la normativa vigente. </t>
  </si>
  <si>
    <t>O21202020080484612</t>
  </si>
  <si>
    <t>La entidad no tiene suscripciones activas en ninguna plataforma digital o impresa.</t>
  </si>
  <si>
    <t>Continuar aplicando la resolución de austeridad para realizar ninguna suscripción en plataformas digitales o impresas.</t>
  </si>
  <si>
    <t>Telfonía fija: O21202020080484120
Internet: O21202020080484210
Aseo: O21202020090494239
Energía: O21202020080686312
Gas: O21202020080686320
Acueducto: O21202020080686330</t>
  </si>
  <si>
    <t>Realizar el control al consumo de energía de los equipos de cómputo, impresoras  y otros aparatos eléctricos y electrónicos para el uso adecuado y su racionamiento.</t>
  </si>
  <si>
    <t xml:space="preserve">Realizar campañas incentivando el uso eficiente del agua y la energía, charlas y capacitaciones.                                                    Realizar actividades desarrolladas por el PIGA. </t>
  </si>
  <si>
    <t>SECRETARIA DISTRITAL DE DESARROLLO ECONÓMICO</t>
  </si>
  <si>
    <t xml:space="preserve">Optimizacion de los recursos  priorizados para la contratacion de CPS de acuerdo a las necesidades estratégicas de las áreas 
Nota: Para la línea base del valor ejecutado en la vigencia fiscal 2024, se agregó la cifra de $8.510millones, correspondientes a 693 contratos de prestación de servicios suscritos en el último bimestre de la vigencia fiscal 2023, situación que afectó la carga presupuestal en prestación de servicios para el 2024, afectando la media historica en la contratación de prestación de servicios profesionales y de apoyo a la gestión. </t>
  </si>
  <si>
    <t xml:space="preserve">1. Reduccion de tiempos de CPS
2. Unificacion y agregación de necesidades contractuales.
3. Fortalecimiento de habilidades y competencias del talento humano para desarrollar nuevas y mejores actividades complementarias.
4.  Fortalecimiento del uso de tecnologías de la información para optimizar procesos </t>
  </si>
  <si>
    <t xml:space="preserve">Racionalización de autorización de  horas extras, </t>
  </si>
  <si>
    <t>La autorización de horas extras en la SDDE,  sólo se hará efectiva cuando sea estrictamente necesario para atender asuntos del servicio reales e imprescindibles y en ningún caso de carácter permanente.</t>
  </si>
  <si>
    <t>Incentivar la comunicación vía redes para potenciar la comunicación y diminución de desplazamientos, autorizando los desplazamientos estrictamente necesarios.</t>
  </si>
  <si>
    <t>Control de vacaciones anual y no capitalización de periodos sin disfrute de las mismas.</t>
  </si>
  <si>
    <t>Revisión de las medidas para que los servidores disfruten sus periodos de vacaciones al siguiente año de cumplirlas y así evitar que al momento del retiro el servidor tenga periodos acumulados.</t>
  </si>
  <si>
    <t>O21202020090191191</t>
  </si>
  <si>
    <t>Depuración de listado de beneficiarios.</t>
  </si>
  <si>
    <t>Actualización de las bases de datos.</t>
  </si>
  <si>
    <t xml:space="preserve">O212020200992913 </t>
  </si>
  <si>
    <t>Aprovechamiento de capacitaciones con otras entidades.</t>
  </si>
  <si>
    <t xml:space="preserve">Búsqueda de capacitaciones gratuitas ofrecidas por entidades públicas. </t>
  </si>
  <si>
    <t>Control efectivo de las actividades de bienestar autorizadas y realizar procesos de selección para operadores.</t>
  </si>
  <si>
    <t>Adherencia a la invitación de las actividades que realiza el Departamento Administrativo del Servicio Civil- DASC que permite que se amplie la oferta de eventos, sin incrementar el costo ni hacer uso de los recursos de la SDDE.</t>
  </si>
  <si>
    <t>O21202020080484120
O21202020080484131
O21202020080484133
O21202020080484190</t>
  </si>
  <si>
    <t>Realizar la modalidad de contratación.</t>
  </si>
  <si>
    <t>Pasar de contrato de telefonia a un servicio público.</t>
  </si>
  <si>
    <t>O21202020060464114
O21202020080484133
O2120202008078714101
O2120201003033331101</t>
  </si>
  <si>
    <t>Actualizar el Plan de Mantenimiento de la SDDE.</t>
  </si>
  <si>
    <t>*. Asignación de un cupo máximo de consumo mensual de galones, con seguimiento a través del chip instalado en cada vehículo y con este se registran los datos de tanqueo en la SDDE.
*. Control al sistema de ratsreo satelital de los vehículos.</t>
  </si>
  <si>
    <t>O21202020060565115
O21202020080787151
O2120202008098912102
O2120202008098912197</t>
  </si>
  <si>
    <t>Fortalecer los esquemas de planeación para que las urgencias, casos fortuitos y hechos sobrevinientes cada vez disminuyan.</t>
  </si>
  <si>
    <t>Realizar seguimiento al PAA, fortaleciendo el anteproyecto de presupuesto que cubra las necesidade sde bienes y servicio sde la entidad.
Solo serán autorizables las causlaes incluidas en el acto admistrativo de la Caja Menor.</t>
  </si>
  <si>
    <t>O21202020080787151
O2120202008078715202
O2120202008078715203
O2120202008078715602
O2120202008078715402</t>
  </si>
  <si>
    <t>Gestón eficiente del Plan de Mantenimiento de la SDDE.</t>
  </si>
  <si>
    <t>Se ejecutará el Plan de Mantenimiento de acuerdo con lo establecido por la Entidad.</t>
  </si>
  <si>
    <t>O21202020080686312
O21202020080686320
O21202020080686330
O21202020090494239</t>
  </si>
  <si>
    <t>La estrategia se enfocaria en el servicio público de Agua:
*Uso de agua lluvia en la sede principal para el lavado de pisos.
*Inspecciones hidrosanitarias para identificar fugas.
*Piezas comunicativas sobre el uso eficiente del agua.
*Fomentar el uso de pocillo, botellas reutilizables y evitar desperdiciar agua al servirse más de la necesaria.
*En los contratos de arrendamiento especificar el requerimiento de sistemas ahorradores de agua en baterías de baño y grifos.</t>
  </si>
  <si>
    <t>*Coordinar con el arrendandor la colocación de ahorradores en los suministros .
*Coordinar con los arrendadores y con el área de PIGA que permite dentro de las cláusulas de los contratos de arrendamiento, que podemos realizar para ahorrar en el servicio de agua.</t>
  </si>
  <si>
    <t>La reducción del gasto en contratos de prestación de servicios profesionales y de apoyo a la gestión se logrará a través de un análisis continuo de las necesidades, la optimización de los contratos existentes y la búsqueda de alternativas más eficientes, en línea con la meta de reducción definida para cada vigencia.</t>
  </si>
  <si>
    <t>*Revisar los procesos manuales que requieren actividades operativas, con el fin de poder automatizar e incluir herramientas que agilicen la gestión, permitiendo la generacion de controles automaticos que conlleven optimizar el recurso humano.
* Realizar una revisión de las necesidades de contratación con cada una de las áreas, una vez sea aprobado e implementado el rediseño institucional.</t>
  </si>
  <si>
    <t>O211010100102 Horas extras, dominicales, festivos y recargos</t>
  </si>
  <si>
    <t>Limitar las horas extras solo a situaciones del servicio reales e imprescindibles y en ningun caso de carácter permanente.</t>
  </si>
  <si>
    <t>Establecer controles para  identificar alertas tempranas en el incremento de horas extras por funcionario.
Promover que los funcionarios con horas extras disfruten de los compensatorios a los que tienen derecho.
Generar mecanismos que permitan disminuir y evitar actividades extralaborales de los funcionarios en la Entidad, lo cual propende por mejorar la calidad de vida laboral.</t>
  </si>
  <si>
    <t>O2120202010 Viáticos de los funcionarios en comisión</t>
  </si>
  <si>
    <t>Los viáticos y gastos de viaje estarán restringidos únicamente aquellas actividades de relevancia estrategica, en el marco de los planes, programas y proyectos misionales, y en virtud de las funciones propias de la entidad en donde sea requerida la presencia de la SDHT.</t>
  </si>
  <si>
    <t xml:space="preserve">Realizar el analisis de la importancia e impacto de la asistencia presencial al evento por parte de la SDHT.
Propender por el uso de los medios virtuales, en los eventos que lo permitan
</t>
  </si>
  <si>
    <t>O211010300102 Indemnización por vacaciones</t>
  </si>
  <si>
    <t xml:space="preserve">Implementación  de controles administrativos que permitan dar cumplimiento a las programaciones de vacaciones de los funcionarios en la vigencia en la cual se generan.
</t>
  </si>
  <si>
    <t xml:space="preserve">Definir lineamientos y socializarlos a todos los funcionarios sobre el disfrute de vacaciones al cumplimineto de requisitos.
Realizar seguimiento mensual sobre el cumplimiento a la programación de vacaciones en cada vigencia.
Generar alertas con anticipación del disfrute de las vacaciones programadas para cada mes
</t>
  </si>
  <si>
    <t xml:space="preserve">O21202020090696990 Otros servicios de diversión y entretenimiento n.c.p.
</t>
  </si>
  <si>
    <t xml:space="preserve">Cumplir el objetivo requerido en el Decreto 1083 del 2015, </t>
  </si>
  <si>
    <t>Dar cumplimiento a lo estipulado en la normatividad vigente para cada anualidad</t>
  </si>
  <si>
    <t>O21202020090292913 Servicios de educación para la formación y el trabajo</t>
  </si>
  <si>
    <t>Continuar con el fortalecimiento de habilidades y competencias de servidores de la entidad a traves de la oferta gratuita de capacitacion que ofrecen las entidades del orden nacional y distrital</t>
  </si>
  <si>
    <t>Enviar por medios de comunicación de la Entidad la difusion de los cursos virtuales ofertados en el Aula del Saber Distrital, Plataforma PAO de la Alcaldia Mayor de Bogota, Plataforma del DNP y Funcion Publica y ofertas gratuitas de la ESAP</t>
  </si>
  <si>
    <t>Establecer alianzas interinstitucionales sólidas y efectivas que permitan la optimización de recursos a través de la colaboración en actividades similares, contribuyendo al cumplimiento de los objetivos trazados en el PETH para cada vigencia.</t>
  </si>
  <si>
    <t xml:space="preserve">*Establecer acuerdos de colaboración claros y detallados que especifiquen los roles, responsabilidades y recursos que cada institución aportará.
*Desarrollar e implementar planes de trabajo conjuntos que incluyan actividades específicas, cronogramas y responsables.
*Realizar evaluaciones periódicas del impacto de las alianzas en la reducción de recursos y el cumplimiento de objetivos.
</t>
  </si>
  <si>
    <t>Dar continuidad a las actividades conmemorativas ofrecidas por el DASCD y la Caja de Compensación Familiar para la vigencia 2025, teniendo en cuenta que van a costo cero (0).</t>
  </si>
  <si>
    <t>Generar alianzas interinstitucionales con el fin de dar continuidad a los eventos y conmemoraciones.
Vincular en la mayor cantidad de actividades de bienestar al DASC, para no generar costo en las actividades.
Generar campañas de sensibilización y aprovechamiento de las diferentes actividades de bienestar y convenios con entes estales y gubernamentales en el 2025.</t>
  </si>
  <si>
    <t>El rubro de Fondos Educativos no contempla recursos ni valor ejecutado en la Entidad, por cuanto estos fondos educativos se gestionan a través del Departamento Administrativo del Servicio Civil Distrital-DASCD, siendo estos los que cuentan con el recurso en el Distrito.</t>
  </si>
  <si>
    <t>Se realizarán convocatorias a los servidores de carrera administrativa para que conozcan los beneficios y servicios de los fondos educativos mediante los medios institucionales, para su inscripcion al DASCD</t>
  </si>
  <si>
    <t>O21202020080484120 Servicios de telefonía fija (acceso)
O21202020080484131 Servicios móviles de voz</t>
  </si>
  <si>
    <t>Negociar con el operador de telefonía móvil actual para mantener u obtener un plan más económico y que responda de mejor manera con los criterios de calidad.
Garantizar que el nuevo plan cumpla con las necesidades de la entidad, es decir, que tenga la cantidad de líneas requeridas y que ofrezca un servicio de calidad.</t>
  </si>
  <si>
    <t>Reunir información sobre los planes disponibles en el mercado.
Evaluar las necesidades de la entidad.
Realizar una propuesta de negociación.
Monitorear el servicio de manera constante.
Reducir el número de líneas activas en cumplimiento del decreto 062 del 2024.</t>
  </si>
  <si>
    <t>O2120202008078714102 Servicio de mantenimiento y reparación de vehículos automóviles</t>
  </si>
  <si>
    <t>Reducir el costo de mantenimiento del parque automotor de la entidad, con la adquisición de vehículos híbridos.</t>
  </si>
  <si>
    <t>Renovación del parque automotor de la entidad para dar cumplimiento al artículo 9 del Acuerdo Distrital 811 de 2021 en materia de ascenso tecnológico de la flota de transporte oficial</t>
  </si>
  <si>
    <t xml:space="preserve">De acuerdo con las disposiciones generales del Presupuesto Anual del Distrito Capital en cada vigencia, la adquisición de vehículos, maquinaria u otros medios de transporte, requieren concepto de viabilidad presupuestal de la Secretaría Distrital de Hacienda </t>
  </si>
  <si>
    <t xml:space="preserve">Realizar las gestiones administrativas y presupuestales para la renovación del parque automotor.
</t>
  </si>
  <si>
    <t>O23202020088912197-SERVICIOS DE IMPRESIÓN LITOGRÁFICA N.C.P.</t>
  </si>
  <si>
    <t>Implementar en conjunto con Gestión Documental el archivo electrónico de documentos para disminuir el consumo de papel.</t>
  </si>
  <si>
    <t>Asignar cupo de impresión por usuario para el control del tope establecido.
Asignar clave de impresión a cada usuario.
Seguimiento a las áreas que consumen más papel por fotocopiado e impresión.
Fomentar la reproducción de documentos por scanner y su entrega vía electrónica.
Contratar el servicio de fotocopiadoras, impresoras multifuncionales con tecnología avanzada</t>
  </si>
  <si>
    <t>Reducir los recursos presupuestales en los procesos relacionados con la edición e impresión de productos de comunicación en el marco de sus programas, proyectos y políticas institucionales</t>
  </si>
  <si>
    <t>Realizar la difusión de piezas comunicativas de manera digital a través de los canales de comunicación propios de la Entidad (X, Instagram, Facebook y YouTube), apostándole a la interacción directa con los diferentes públicos de interés para la Entidad</t>
  </si>
  <si>
    <t>Para las vigencias 2025-2027 no se utilizarán los recursos para la caja menor</t>
  </si>
  <si>
    <t>Para las vigencias 2025-2027 no se utilizarán los recursos para la caja menor debido a que los recursos utilizados en este ítem serán suplidos, si es posible por una concertación con los entes con los cuales desarrollaremos las labores</t>
  </si>
  <si>
    <t>Propender por la optimización de la gestión de activos bienes e inmuebles de uso de la Entidad a través de intervenciones de mantenimiento y/o reparación según sea el caso</t>
  </si>
  <si>
    <t>La SDHT continuará gestinando las actividades de mantenimineto de los inmuebles  de  las sedes de archivo, atención al ciudadano y sede principal por medio de los arrendadores, en el entendido que dichos inmuebles no son de propiedad de la Entidad.</t>
  </si>
  <si>
    <t>Acceder a contenidos temáticos de injerencia de la misionalidad de la Entidad procurando el uso de herramientas digitales</t>
  </si>
  <si>
    <t xml:space="preserve">La SDHT continuará sin relizar suscripciones físicas y/o electrónicas a publicaciones de contenidos, teniendo en cuenta la facilidad en la búsqueda de información a través de medios virtuales y digitales </t>
  </si>
  <si>
    <t>Incentivar campañas que fomenten el desarrollo de prácticas que contribuyan al eficiente uso del agua y la energía dentro de las actividades cotidianas.
Realizar mantenimiento preventivo a los lavamanos, lavaplatos y sanitarios con el fin de identificar fugas de agua y buscar los mecanismos necesarios para el cambio y renovación de sanitarios en busca de las medidas correctivas de forma oportuna. 
Realizar jornadas de apagado en las noches de las oficinas, televisores y computadores.</t>
  </si>
  <si>
    <t>Realizar la mejora del Sistemas de iluminación.
Cambiar luminarias halógenas a Led.
Realizar campañas sobre el uso eficiente del agua y la energía.
Instalar reductores de agua en los grifos.
Realizar inspecciones periódicas según el plan de mantenimiento a la grifería de los lavamanos, lavaplatos y sanitarios para identificar fugas de agua.
Promover la desconexión de elementos como cargadores de equipos de comunicación y tecnológicos cuando no estén uso.
Seguimiento del consumo de energía durante los apagones programados, tomando el registro de los kilovatios antes del apagón y después del apagón.</t>
  </si>
  <si>
    <t>SECRETARIA DISTRITAL DE CULTURA RECREACION Y DEPORTE</t>
  </si>
  <si>
    <t>1. Respetar los topes definidos para contratación de OPS .</t>
  </si>
  <si>
    <t>&lt;&lt;&lt;&lt;&lt;&lt;&lt;</t>
  </si>
  <si>
    <t>O211010100102 - Horas extras, dominicales, festivos y recargos</t>
  </si>
  <si>
    <t xml:space="preserve">Racionalización de consumo y autorización de horas extras, </t>
  </si>
  <si>
    <t xml:space="preserve">1- La autorización de horas extras en las entidades y organismos distritales sólo se hará efectiva cuando sea estrictamente necesario para atender asuntos del servicio reales e imprescindibles y en ningún caso de carácter permanente. 
2- Optimizar el uso de medios digitales, en los casos que aplique </t>
  </si>
  <si>
    <t>O2120202010 - Viáticos de los funcionarios en comisión</t>
  </si>
  <si>
    <t xml:space="preserve">1. Incentivar la comunicación derivada de eventos mediante el uso de herramientas informáticas y diminución de desplazamientos.
2. Tramitar estrictamente bajo las condiciones y tarifas establecidas en la normatividad vigente. </t>
  </si>
  <si>
    <t>O211010300102 - Indemnización por vacaciones</t>
  </si>
  <si>
    <t>1. Adoptar medidas para que los servidores disfruten sus periodos de vacaciones al siguiente año de cumplirlas y así evitar que al momento del retiro el servidor tenga periodos acumulados
2.  Expedir circular para programación anual de vacaciones</t>
  </si>
  <si>
    <t>O21202020090696590
Otros servicios deportivos y recreativos</t>
  </si>
  <si>
    <t>De acuerdo con el Decreto 062 de 2024, en su artículo 10, en la Secretaría de Cultura, Recreación y Deporte, los bonos navideños que se entreguen a las y los hijos de los empleados públicos que a 31 de diciembre del año en curso sean menores de 13 años, no superarán el valor de seis (6) salarios mínimos diarios legales vigentes. Estos se entregarán al número de niñas y niños que se encuentren en las bases de datos del área de talento humano y que estén en el rango de edad entre los 0 años y menores de 13 años.</t>
  </si>
  <si>
    <t>•  Revisar las bases de datos de las y los hijos de las y los servidores que se actualizan con la información y registros que envían sus padres.
•  Depurar la base de datos de las y los niños que por su edad ya no cumplen con el rango para ser beneficiados con el bono.
•  La SCRD, no supera el valor de seis (6) smdlv que entrega por cada niña o niño.
• El indicador depende del número de funcionarios con hijos en el rango de edad en cada vigencia</t>
  </si>
  <si>
    <t>O21202020090292919 Otros tipos de servicios educativos y de formación,
n.c.p.</t>
  </si>
  <si>
    <t>Gestionar las charlas y capacitaciones que no requieran erogación de recursos para la SCRD, de acuerdo con las necesidades identificadas.</t>
  </si>
  <si>
    <t>• Se divulga y promociona la oferta académica del DASCD.
• Las diferentes áreas de la SCRD, apoyan con su conocimiento algunas charlas informativas de interés para el resto de comunidad institucional.
• Se gestionan cursos con la estrategia gratuita de charlas y capacitaciones de la Caja de Compensación Familiar.
 • Se gestionan charlas con las entidades distritales o nacionales expertas en temas específicos acordes a las necesidades de las diferentes áreas.</t>
  </si>
  <si>
    <t>Participar en la oferta de bienestar del DASCD y gestionar con la Caja de Compensación Familiar actividades que generen bienestar.</t>
  </si>
  <si>
    <t>• Se divulga y promociona la oferta de bienestar del DASCD, para que las y los servidores se beneficien de las actividades.
• Se gestionan actividades con el apoyo de recursos de la Caja de Compensación Familiar, tales como conmemoración del Día de la Mujer o Equidad de Género, conmemoración del Día del Servidor Público Nacional y Distrital, Novena de Navidad, Día de Amor y Amistad.
• Las y los servidores del nivel asistencial y conductores participan de la actividad de celebración, organizada y desarrollada por el DASCD, para el distrito.
• Los recursos que se solicitan, además del IPC, dependerán del número de servidores que se encuentren vinculados.</t>
  </si>
  <si>
    <t> No se realizan eventos y conmemoraciones en la SCRD.</t>
  </si>
  <si>
    <t>La entidad no cuenta con Fondo Educativo, en el marco del Programas de Bienestar e Incentivos, por lo tanto, el artículo no se aplica</t>
  </si>
  <si>
    <t>O21202020080484131
Servicios móviles de voz
O21202020080484120</t>
  </si>
  <si>
    <t>Comunicación interna a los servidores de la entidad a quienes se les había asignado línea y equipo celular, solicitándoles que justificaran el uso de dichos equipos
Identificación de los servicios que no se están utilizando o que se están utilizando en exceso.</t>
  </si>
  <si>
    <t xml:space="preserve">Telefonía Celular 
- Continuar con el desmonte y no renovación de planes de telefonía celular diferentes a los usados para atención al público
Telefonía Fija
- Realizar la revisión del plan existente y búsqueda de mejoras
- Revisar las facturas y el uso mensual de la telefonía fija
</t>
  </si>
  <si>
    <t>Facturación contrato vigente / no se tiene un rubro especifico
O2120201003033331101
Gasolina motor corriente
O2120202008078714102
Servicio de mantenimiento y reparación de vehículos automóviles</t>
  </si>
  <si>
    <t>Revisión de  los acuerdos con las empresas para mejorar las condiciones u obtener descuentos en los términos que se tienen.
Establecimiento de rutas más eficientes evitando recorridos largos o innecesarios que incrementen el consumo de combustible.
Mantenimiento preventivo para evitar reparaciones costosas por fallas imprevistas. de acuerdo con las recomendaciones del fabricante para prolongar la vida útil del vehículo.</t>
  </si>
  <si>
    <t>Vehículos contratados
- Efectuar programación de servicios de transporte según necesidades de las áreas y conforme a los lineamientos dados en la circular de uso del servicio.
Combustible para vehículo Oficial
- Llevar el control a través de la planilla de control de consumo de gasolina, por parte del Almacenista.
- Hacer seguimiento a los recorridos registrado por parte del conductor.
- Parametrizar el tope de suministro del combustible en el aplicativo del contratista que administra el Almacenista.
Mantenimiento vehículo Oficial
- Realizar un plan de mantenimiento del vehículo de la SCRD</t>
  </si>
  <si>
    <t xml:space="preserve">La entidad no cuenta con gastos de Adquisición de vehículos y maquinaría, por lo tanto, el artículo no se aplica </t>
  </si>
  <si>
    <t>O2120201003023212901
Papel bond</t>
  </si>
  <si>
    <t>Campañas de sensibilización dentro de la SCRD  sobre los beneficios de reducir el uso de papel, tanto en términos de costos como de impacto ambiental.</t>
  </si>
  <si>
    <t>Resmas de papel para impresión
- Promover las impresiones a doble cara y a modo económico a la comunidad institucional. 
- Capacitar sobre el uso del aplicativo ORFEO y la firma electrónica al interior de la entidad.
- Guardar y gestionar los documentos en formato digital.
- Fomentar el envío de comunicaciones por correo electrónico.
- Establecer el uso de papel ecológico</t>
  </si>
  <si>
    <t>La entidad no cuenta con gastos de Publicidad distrital, por lo tanto, el artículo no se aplica</t>
  </si>
  <si>
    <t>La entidad no cuenta con Cajas Menores, por lo tanto, el artículo no se aplica</t>
  </si>
  <si>
    <t>O2120202008078711001
Servicio de mantenimiento y reparación de productos metálicos estructurales y sus partes</t>
  </si>
  <si>
    <t>Realización de inspecciones periódicas a la infraestructura para identificar a tiempo cualquier novedad y tomar las acciones correctivas necesarias, evitando así costos mayores</t>
  </si>
  <si>
    <t>- Ejecutar del plan de mantenimiento
- Atender las solicitudes de mantenimiento en la mesa de servicio</t>
  </si>
  <si>
    <t xml:space="preserve">La entidad no cuenta con gastos de Suscripciones, por lo tanto, el artículo no se aplica </t>
  </si>
  <si>
    <t>O21202020080686330
Servicios de distribución de agua por tubería (a comisión o por contrato)
O21202020080686312
Servicios de distribución de electricidad (a comisión o por contrato)
O21202020090494239
Servicios generales de recolección
de otros desechos</t>
  </si>
  <si>
    <t>Revisión periódicamente las facturas de agua para identificar picos de consumo y analizar qué actividades pueden estar generando desperdicio.
Capacitación al personal de aseo para que reporte de forma oportuna cualquier desperfecto en las redes 
Revisión periódicamente las facturas de energía eléctrica para identificar picos de consumo y analizar qué actividades pueden estar generando desperdicio.
Capacitación al personal de aseo para que reporte de forma oportuna cualquier desperfecto en las redes
Divulgación de prácticas que reduzcan la cantidad de residuos excesivos toma de decisiones de compra que favorezcan la sostenibilidad.</t>
  </si>
  <si>
    <t>Servicio de acueducto y alcantarillado 
 - Generar campañas de sensibilización y responsabilidad frente al consumo eficiente del recurso Agua a la comunidad institucional.
- Hacer seguimiento a los consumos registrados en la factura en la entidad.
- Cumplir con las actividades propuestas en el componente de uso y ahorro eficiente del agua del Plan Institucional de Gestión Ambiental - PIGA.  
Servicio de energía eléctrica
 - Generar campañas de sensibilización y responsabilidad frente al consumo eficiente del recurso Energía a la comunidad institucional.
- Hacer seguimiento preventivo de las instalaciones eléctricas en la entidad.
- Cumplir con las actividades propuestas en el componente de uso y ahorro eficiente de energía del Plan Institucional de Gestión Ambiental- PIGA. 
- Coordinar con el equipo de vigilancia el apagado de luces en zonas comunes y oficinas de cada sede después de finalización del horario laboral.
Servicio de recolección de residuos solidos
 - Generar campañas de sensibilización y responsabilidad frente al reciclaje por parte de la comunidad institucional.
- Hacer seguimiento separación en la fuente (canecas de colores)
- Cumplir con las actividades propuestas en el componente de reciclaje del Plan Institucional de Gestión Ambiental- PIGA</t>
  </si>
  <si>
    <t>1. Realizar gestiones con las áreas de la SDP con el fin de dar cumplimiento a lo establecido en la normativa distrital y nacional.
2. Optimizar el uso del parque automotor administrado por la Dirección Administrativa, garantizando una adecuada programación y un control efectivo en el uso del servicio de transporte, con el ánimo de disminuir las horas extras de los conductores  y mejorar la eficiencia en la ejecución de estos recursos.</t>
  </si>
  <si>
    <r>
      <rPr>
        <sz val="10"/>
        <rFont val="Aptos Narrow"/>
        <family val="2"/>
      </rPr>
      <t xml:space="preserve">1. Realizar mesas de trabajo con las áreas que realizan los reportes de horas extras.
2.1. Elaborar una programación diaria de la flota vehicular del parque automotor administrado por la Dirección Administrativa, con el fin de verificar las horas de servicio prestadas en cada jornada.
2.2. Presentar un reporte mensual sobre el uso del servicio de transporte de los vehículos asignados a los Directivos de la SDP, con el objetivo de reflejar su utilización y fomentar la optimización del servicio, reduciendo las horas de uso.
</t>
    </r>
    <r>
      <rPr>
        <sz val="10"/>
        <color rgb="FF00B0F0"/>
        <rFont val="Aptos Narrow"/>
        <family val="2"/>
      </rPr>
      <t xml:space="preserve">
</t>
    </r>
  </si>
  <si>
    <t>O21202020060464241
O2120202010</t>
  </si>
  <si>
    <t>1. Se dará aplicación a lo establecido en la normatividad vigente en la SDP para autorizar los viáticos y gastos de viaje estrictamente necesarios atendiendo a las Necesidades del 
servicio, así como las actividades de relevancia para la ciudad y la Entidad.</t>
  </si>
  <si>
    <t>1. Garantizar que los criterios evaluados para la aprobación de los viáticos estén justificados y ajustados a la misionalidad de la entidad.</t>
  </si>
  <si>
    <t xml:space="preserve">1. Continuar con el cumplimiento de la programación de vacaciones de los servidores de la SDP. </t>
  </si>
  <si>
    <t xml:space="preserve">1.1. Se realizarán campañas con los Directivos y jefes de área para concertar vacaciones en los equipos de trabajo y llevar control de acumulación propendiendo a que tomen su descanso de vacaciones una vez completada la causación del periodo.  </t>
  </si>
  <si>
    <t>O21202020090696620</t>
  </si>
  <si>
    <t xml:space="preserve">1. Establecer las medidas de control enfocadas en garantizar que, en ejercicio de la autonomía administrativa y presupuestal de la SDP, el valor asignado para cada uno de los hijos de los funcionarios no supere el valor de seis (6) salarios mínimos diarios legales vigentes como lo dispone la norma.
2. Control de los criterios establecidos para el otorgamiento del bono a las hijas e hijos beneficiarios de los servidores.
</t>
  </si>
  <si>
    <t xml:space="preserve">1.1. Realizar la verificación en los aplicativos internos en aras de garantizar la cobertura de los hijos de los funcionarios que tengan acceso a dicho beneficio.
2.1. Se realizará una estrategia comunicativa con el fin de socializar los criterios para el otorgamiento del bono navideño.
</t>
  </si>
  <si>
    <t>O21202020090292913</t>
  </si>
  <si>
    <t xml:space="preserve">1. Fortalecer y desarrollar competencias funcionales y comportamentales a los servidores de la Secretaría Distrital de Planeación, a partir de procesos de formación en los ejes del Plan Nacional de Formación y Capacitación.
2. Promover la actualización de conocimientos de los servidores de la SDP, en temáticas relacionadas con los procesos misionales, estratégicos, de apoyo y evaluación, a través del plan de capacitación interna.
</t>
  </si>
  <si>
    <t xml:space="preserve">1.1. Garantizar que los costos asociados cubran las necesidades del desarrollo los programas de capacitación.
2.1. Mantener la política de uso del formato carta de compromiso con los servidores, que permite garantizar que la persona que se inscribe al programa de formación asista.
2.2. Incluir en el documento técnico de la contratación del servicio de formación los perfiles académicos con alta calidad quienes van a desarrollar la formación.
</t>
  </si>
  <si>
    <t xml:space="preserve">"O23011605560000007636 
O21202020090292913
O21202020090696620
O212020200701030371332
O23011745992024016209019"
</t>
  </si>
  <si>
    <t>1. Fortalecer la planeación y la gestión de recursos de las actividades de bienestar.</t>
  </si>
  <si>
    <t xml:space="preserve">1.1. Mantener el uso del formato carta compromiso para las inscripciones a las actividades de bienestar garantizando que la persona que se inscribe asista.
1.2. Realizar depuración de elementos esenciales y no esenciales para el desarrollo de cada actividad, en aras de disminuir el costo de las actividades.
1.3. No se destinarán recursos para la conmemoración del día de los secretarios, conductores y otras actividades que sean coordinadas por el DASCD.
</t>
  </si>
  <si>
    <t>No se cuenta con recursos asignados para este concepto.</t>
  </si>
  <si>
    <t xml:space="preserve">La SDP, no administra los fondos educativos FRADEC Y FEDHE, estos dependen del Departamento Administrativo del Servicio Civil Distrital </t>
  </si>
  <si>
    <t>O21202020080484120
O21202020080484131</t>
  </si>
  <si>
    <t>1. Monitorear el comportamiento del servicio de telefonía celular en el mercado, con el fin de establecer los planes más favorables para la entidad y de esta manera reducir los costos asociados a este rubro.</t>
  </si>
  <si>
    <t xml:space="preserve">1.1. Gestionar con los diferentes proveedores de telefonía o con la misma ETB, un plan de telefonía celular más económico, sin desmejorar las condiciones contratadas actualmente.
1.2. La SDP se abstendrá de renovar o adquirir nuevos teléfonos celulares y planes de telefonía móvil, internet y datos para los servidores públicos de cualquier nivel.
</t>
  </si>
  <si>
    <t>O2120202008078714102
O21202020080585230
O2120201003033331101</t>
  </si>
  <si>
    <t xml:space="preserve">1. Establecer las medidas de control de consumo de combustible y servicios de mantenimiento, así como la optimización del servicio de monitoreo de los vehículos de la Secretaría Distrital de Planeación. </t>
  </si>
  <si>
    <t xml:space="preserve">1.1. Hacer un análisis del kilometraje por vehículo trimestralmente, a través del chip de combustible con el ánimo de establecer variaciones de consumo. 
1.2. Diseñar un acuerdo de servicios que permita optimizar el uso del parque automotor según las necesidades de la entidad.  
</t>
  </si>
  <si>
    <t>O23201010030701</t>
  </si>
  <si>
    <t xml:space="preserve">1. Realizar un plan de mantenimiento preventivo del parque automotor de acuerdo con los recursos disponibles. </t>
  </si>
  <si>
    <t xml:space="preserve">1.1. Dar cumplimiento al plan de mantenimiento preventivo. </t>
  </si>
  <si>
    <t xml:space="preserve">1. Ejecutar acciones encaminadas al cumplimiento del lineamiento establecido en la Guía No. 1 “Cero Papel en la Administración Pública”, expedida por el Ministerio de las TIC. </t>
  </si>
  <si>
    <t xml:space="preserve">1.1. Fortalecer el uso de herramientas virtuales para el intercambio de documentos, como son el correo electrónico y la herramienta de gestión documental SIPA.
1.2. Sustitución de los documentos en físico por soportes y medios electrónicos, que no implica la eliminación del 100% del uso de documentos en físico, utilizando lo estrictamente lo necesario.  
</t>
  </si>
  <si>
    <t>O21202020060464112
O21202020080282130
O2120202008078712001</t>
  </si>
  <si>
    <t>1. Continuar con la utilización de los recursos de caja menor estrictamente para los gastos urgentes, imprevistos, inaplazables, imprescindibles y necesarios para el buen funcionamiento de la entidad.</t>
  </si>
  <si>
    <t>1.1. Aplicar controles en las solicitudes, identificando si cuenta con la debida justificación para clasificarla como imprevistos, urgentes, imprescindibles e inaplazables y enmarcados dentro de las políticas de racionalización del gasto</t>
  </si>
  <si>
    <t>O2120201003053542007
O2120201003063622007
O2120201003063622007
O2120201003063632009
O2120201003063633007
O2120201003073711301
O2120201003083812199
O2120201004024291101
O2120201004024291239
O2120201004024292199
O2120201004024292299
O2120201004024299991
O2120201004034391402
O2120201004064693998
O2120202008078715299
O23011745992024016209007
O23011745992024016210011</t>
  </si>
  <si>
    <t xml:space="preserve">1. Enmarcar las acciones de mantenimiento locativo y de mobiliario de conformidad con la normatividad vigente en materia de seguridad y salud en el trabajo. </t>
  </si>
  <si>
    <t xml:space="preserve">1.1. Elaborar y ejecutar el plan de mantenimiento de acuerdo con la normatividad vigente. </t>
  </si>
  <si>
    <t>O232010100502030101</t>
  </si>
  <si>
    <t>1. Renovar las licencias de Software de acuerdo con el monitoreo del uso y adquirir nuevas de acuerdo con un análisis de necesidad.</t>
  </si>
  <si>
    <t xml:space="preserve">1.1. Realizar el análisis de necesidades de las áreas en términos de funcionalidad del software y cantidad de licencias que requieren.
1.2. Elaborar procesos de contratación óptimos y eficientes para obtener ahorros y economías de escala.
</t>
  </si>
  <si>
    <t>O21202020080686312
O21202020080686330
O21202020090494239</t>
  </si>
  <si>
    <t>1. Desarrollar las acciones necesarias enmarcadas en el plan institucional ambiental-PIGA.</t>
  </si>
  <si>
    <t xml:space="preserve">1.1. Ejecutar las acciones contempladas en programa de uso eficiente del agua, uso eficiente de energía, gestión integral de residuos, consumo sostenible y gestión del cambio climático y programa de comunicación, formación y sensibilización.                                          </t>
  </si>
  <si>
    <t>SECRETARÍA DE LA MUJER</t>
  </si>
  <si>
    <t xml:space="preserve">La Secretaría Distrital de la Mujer dará cumplimiento a la circular externa 002 de 10 de enero de 2025 de la SHD, en la que se establecen las medidas del Plan de Austeridad en el Gasto Distrital 2025-2027. </t>
  </si>
  <si>
    <t>1) Reducir en la vigencia 2025 el 5% en los proyectos que tengan definidos productos de fortalecimiento institucional según la herramienta PMR.
2) Para las vigencias 2026 y 2027 se adaptaran las medidas que permitan un incremento maximo equivalente al IPC causado en la vigencia anterior.</t>
  </si>
  <si>
    <t>IPC (2025)</t>
  </si>
  <si>
    <t>IPC (2026)</t>
  </si>
  <si>
    <t xml:space="preserve">Reconocimiento y pago de horas extras únicamente al empleo de conductor y por necesidades reales e imprescindibles para la adecuada prestación del servicio. </t>
  </si>
  <si>
    <t>- Reconocimiento y pago de horas extras únicamente al empleo de conductor y por necesidades reales e imprescindibles para la adecuada prestación del servicio.
- Acciones de sensibilización para el nivel directivo que hace uso de los servicios de los conductores, en cuanto a la optimización del tiempo.</t>
  </si>
  <si>
    <t xml:space="preserve">La Secretaría Distrital de la Mujer no destina recursos para el pago de viáticos y gastos de viaje durante las comisiones de servicios otorgadas a las y los servidores de la Entidad, en la medida en que los mismo son asumidos por los gobiernos, organizaciones e instituciones organizadoras de los eventos. </t>
  </si>
  <si>
    <t xml:space="preserve">Reconocimiento en dinero de las vacaciones causadas y no disfrutadas únicamente con ocasión de retiro definitvo de las y los servidores. </t>
  </si>
  <si>
    <t xml:space="preserve">- Reconocimiento en dinero de las vacaciones causadas y no disfrutadas únicamente con ocasión de retiro definitvo de las y los servidores.
- Acciones de sensibilización para la programación y disfrute de periodos acumulados de vacaciones, en particular para el nivel directivo con el fin de evitar el aumento por este concepto, conforme lo ocurrido en la vigencia 2024. </t>
  </si>
  <si>
    <t>Si bien número de bonos otorgados depende de las hijas e hijos de las y los servidores de planta que cumplan las condiciones para ser beneficiarios (as) del mismo, se propenderá por mantener el valor de los mismos en el tope indicado en la Circular No. 062 de 2024</t>
  </si>
  <si>
    <t>Mantener el valor de los mismos en el tope indicado en la Circular No. 062 de 2024</t>
  </si>
  <si>
    <t xml:space="preserve">Propender por la inclusión de actividades de capacitación que puedan ser brindadas desde la misionalidad de la entidad o el DASCD, con el fin de obtener una reducción en el presupuesto destinado para el efecto. </t>
  </si>
  <si>
    <t xml:space="preserve">- Hacer uso del Aula de Saber Distrital para la realización de cursos y otras actividades de capacitación.
- Gestionar la realización de capacitaciones dictadas por las áreas misionales, como estrategia para optimizar las competencias laborales entre las mismas. </t>
  </si>
  <si>
    <t>Incluir dentro del Plan de Bienestar de cada vigencia, actividades programadas por el Departamento Administrativo del Servicio Civil Distrital - DASCD, tales como la celebración del día de la secretaria, día del conductor, Juegos Deportivos Distritales, entre otros.
Sin embargo, no se establece un indicador de austeridad para esta vigencia dado que, las actividades incluidas en el plan de bienestar responden al diagnóstico de identificación de necesidades realizado al interior de la entidad.</t>
  </si>
  <si>
    <t xml:space="preserve">- Incluir dentro del Plan de Bienestar de cada vigencia, al menos dos (2) actividades programadas por el Departamento Administrativo del Servicio Civil Distrital - DASCD.
- Gestionar actividades de bienestar a costo cero mediante la articulación con el equipo de Seguridad y Salud en el Trabajo de la Entidad. </t>
  </si>
  <si>
    <t>La Dirección de Talento Humano no tiene dispuesto dentro de su presupuesto ningún recurso para adelantar algún tipo de recepción, fiesta, conmemoración o condecoración, que además incluya cualquier servicio o suministro de alimentos, exceptuando aquellas definidad en el programa de bienestar e incentivos para las y los servidores, los cuales en todo caso observarán los criterios de austeridad en el gasto.
Las actividades realizadas a través del operador logísitico corresponden a jornadas misionales relacionados con los servicios de la entidad.</t>
  </si>
  <si>
    <t xml:space="preserve">La Dirección de Talento Humano no tiene dispuesto dentro de su presupuesto ningún recurso para adelantar algún tipo de recepción, fiesta, conmemoración o condecoración, que además incluya cualquier servicio o suministro de alimentos, exceptuando aquellas definidad en el programa de bienestar e incentivos para las y los servidores, los cuales en todo caso observarán los criterios de austeridad en el gasto. </t>
  </si>
  <si>
    <t>La Secretaría Distrital de la Mujer no tiene destinados recursos para el financiamiento de educación formal para las y los servidores públicos que conforman la planta de personal de la Entidad.</t>
  </si>
  <si>
    <t xml:space="preserve">
O232020200884222 Servicios de acceso a Internet de banda ancha
O232020200884131 Servicios móviles de voz</t>
  </si>
  <si>
    <t>$84.226.823</t>
  </si>
  <si>
    <t>$95.652.000</t>
  </si>
  <si>
    <t>Buscando mejorar el servicio de telefonía fija y con el fin de dar atención al Decreto 310 de 2021, la Secretaría Distrital de la Mujer desde el año 2022  adelantó la adquisición de una solución de telefonía IP para suplir la necesidad de comunicación fija con el Distrito, la Nación y las mujeres del Distrito Capital a las cuales presta sus servicios, dismunuyendo los valores acosiados a este servicio.
No se establece meta para telefonía en cuanto este servicio está contratado para garantizar  las acciones misionales de la entidad.</t>
  </si>
  <si>
    <t>O2120201003033331101 (combustible)
O2120202008078714102 (mantenimiento)</t>
  </si>
  <si>
    <t>La asignación de los vehículos se realiza de conformidad con la estructura orgánica de la Entidad, garantizando que el Despacho y cada una de las Subsecretarías como cabezas del Nivel Directivo, cuenten con apoyo de transporte para sus actividades administrativas y misionales. Ello atendiendo los criterios normativos relacionados con la austeridad del gasto. Por otra parte, desde la Subsecretaría de Gestión Corporativa, se suscribió la Circular No. 009 del 11 de abril de 2022, donde se establecen los lineamientos para el uso adecuado y correcto de los vehículos de la Secretaría Distrital de la Mujer, fortaleciendo la gestión sobre austeridad y transparencia del gasto público</t>
  </si>
  <si>
    <t>Continuar con las medidas establecidas en la Circular interna No. 009 del 11 de abril de 2022, donde se establecen los lineamientos para el uso adecuado y correcto de los vehículos de la Secretaría Distrital de la Mujer, fortaleciendo la gestión sobre austeridad y transparencia del gasto público</t>
  </si>
  <si>
    <t>La Secretaría Distrital de la Mujer no adquirió este tipo de bienes y no se tiene proyectado hacerlo en la siguiente vigencia, de hecho, se aumentó la vida útil de los vehículos de la entidad.</t>
  </si>
  <si>
    <t>O232020200885951</t>
  </si>
  <si>
    <t>Se continuará con la aplicación de la política de cero papel.</t>
  </si>
  <si>
    <t>1. Imprimir únicamente los documentos que por la actividad misional adelantada sean necesarios, tales como folletos, cartillas, entre otros.
2. Promover el uso de correo electrónico y ORFEO como herramienta de radicación oficial.
3. Gestionar los documentos electrónicos y la conformación de expedientes electrónicos.
4. Promover la impresión a doble cara o en papel reciclable, solo en los casos en que sea imperativo.</t>
  </si>
  <si>
    <t>La Secretaría Distrital de la Mujer no realiza contratos de publicidad distrital.</t>
  </si>
  <si>
    <t>La Secretaría Distrital de la Mujer no cuenta con caja menor</t>
  </si>
  <si>
    <t>O230117450220240310
O230117450220240313
O230117450220240308
O230117459920240316
O230117450220240310
O230117450220240310
O23011601020000007673
O23011601020000007675
O23011601050000007671
O23011605560000007662</t>
  </si>
  <si>
    <t>Se realizará la optimización de los insumos utilizados para el mantenimiento y reparaciones de los espacios que requieren ser intervenidos en los bienes inmuebles que hacen parte de la Entidad. Igualmente se realizará el seguimiento constante del mantenimiento y uso de los bienes muebles con los cuales se ejecutan las diferentes actividades de la Entidad.
Nota: no es posible incluir una meta de ahorro para este concepto por cuanto el presupuesto que se se ha destinado regularmente es mínimo y estrictamente necesario para garantizar la prestación de los servicios de la entidad, adicionalmente, el objetivo de la entidad es incrementar el número de sedes como casas de igualdad y centros en los que se puedan atender a más mujeres en todas sus diversidades.</t>
  </si>
  <si>
    <t>Se llevará control de las actividades de mantenimiento y reparaciones  que se realicen, permitiendo únicamente aquellas necesarias para garantizar la prestación de servicios, así como dar cumplimiento a las condiciones mínimas de accesibilidad establecidas en la Norma NTC 4067, atendiendiento a su vez diferentes requerimientos hechos por los entes de control a la entidad.
Se realizará la compra de elementos o insumos netamente necesarios que se requieran  para los mantenimientos y reparaciones.
Se realizará campañas de sensibilización para el cuidado y buen uso de los bienes inmuebles o muebles que hacen parte de la Entidad.</t>
  </si>
  <si>
    <t>La Secretaría Distrital de la Mujer no cuenta con este tipo de gastos.</t>
  </si>
  <si>
    <t>No se realizarán suscripciones</t>
  </si>
  <si>
    <t>O21202020080686312 - Energia - Funcionamiento
O21202020080686330 - Acueducto - Funcionamiento
O21202020090494110 - Alcantarillado - Funcionamiento
O21202020090494229 - Aseo - Funcionamiento
O232020200886312 - Energia - Inversión
O232020200886330 - Acueducto - Inversión
O232020200994110 - Alcantarillado - Inversión
O232020200994239 - Aseo - Inversión</t>
  </si>
  <si>
    <t>La Secretaría Distrital de la Mujer realizará  campañas y estrategias pedagógicas con el objetivo de sensibilizar a la comunidad institucional para promover el ahorro de agua y energía, además de monitorear el consumo generando alertas cuando se presente un aumento de este.
Sin embargo, no se se establece una meta de austeridad para este concepto dado que se pretende aumentar el número de sedes, además, desde 2023 se viene aumentando el número de actividades presenciales que se realizan en la entidad.</t>
  </si>
  <si>
    <t>La Secretaría Distrital de la Mujer realizará campañas de sensibilización para promover el ahorro de agua y energía, promocionando buenas prácticas de consumo como:
 - Aprovechar la luz natural mediante adecuaciones en ventanas y cortinas.
 - Apagar computadoras, impresoras y otros equipos al final de la jornada. 
 - Configurar computadoras para que entren en modo ahorro de energía después de un período de inactividad. 
 - Realizar inspecciones periódicas en tuberías y conexiones que permita identificar, prevenir y corregir fugas de recurso hídrico. 
- Regular el uso de agua en labores de limpieza, evitando desperdicios. 
- Colocar avisos en baños, cocinas y áreas comunes con consejos prácticos para el ahorro de agua y energía.
Adicionalmente, se realizará el seguimiento a los consumos de agua y energía de las diferentes sedes, generando alertas al personal de la sede cada vez que se presenten cambios significativos en los consumos de los recursos agua y energía.</t>
  </si>
  <si>
    <r>
      <rPr>
        <sz val="10"/>
        <color rgb="FF000000"/>
        <rFont val="Aptos Narrow"/>
        <family val="2"/>
      </rPr>
      <t xml:space="preserve">Dentro de este componente, se ha fijado una meta de austeridad que busca un crecimiento máximo estimado del 5.20% para la vigencia 2025, del 3,23% para la viegncia 2026, y del 3,00% para la viegncia 2027 frente a la ejecución del año inmediatamente anterior. Sin embargo, de acuerdo a los compromisos y metas fijadas en el marco del Plan de Desarrollo “Bogotá Camina Segura”, el Departamento Administrativo del Servicio Civil Distrital presentará ante la próxima </t>
    </r>
    <r>
      <rPr>
        <i/>
        <sz val="10"/>
        <color rgb="FF000000"/>
        <rFont val="Aptos Narrow"/>
        <family val="2"/>
      </rPr>
      <t>Comisión para la Calidad del Gasto</t>
    </r>
    <r>
      <rPr>
        <sz val="10"/>
        <color rgb="FF000000"/>
        <rFont val="Aptos Narrow"/>
        <family val="2"/>
      </rPr>
      <t xml:space="preserve">, las apuestas y necesidades especificas que garanticen el funcionamiento y ejecución de los proyectos de inversión programados para la vigencia 2025-2027, con miras a replantear la meta solicitada. </t>
    </r>
  </si>
  <si>
    <t xml:space="preserve">Implementar un seguimiento de los gastos de los contratos adjudicados para la prestación de servicios profesionales y de apoyo a la gestión de personas naturales.  </t>
  </si>
  <si>
    <t>Se aplicara una reducción del 2% sobre el valor pagado respecto a la vigencia anterior, hasta llegar a 2027</t>
  </si>
  <si>
    <t>Se autorizaran  horas extras sólo  cuando así lo impongan las necesidades del servicio del Departamento, ajustándose a las estrictamente necesarias y procurando que las actividades se desarrollen dentro de la jornada laboral ordinaria.</t>
  </si>
  <si>
    <t>O21</t>
  </si>
  <si>
    <t>En el Departamento Administrativo no se han otorgado comisiones de servicios que implique el pago de viáticos y gastos de viaje por lo que no se contempla el pago de estas.</t>
  </si>
  <si>
    <t>Se aplicara una reducción del 1% sobre el valor pagado respecto a la vigencia anterior, hasta llegar a 2027</t>
  </si>
  <si>
    <t>Se efectuara el pago de compensación por vacaciones en dinero, únicamente a los(as) funcionarios(as) que se retiren definitivamente de la entidad
Se mantedrán controles de seguimiento para que los(as) funcionarios(as) tomen su periodo de vacaciones dentro de la anualidad correspondiente.</t>
  </si>
  <si>
    <t>O21202020090696511 - Servicios de promoción de eventos deportivos y recreativos</t>
  </si>
  <si>
    <t>Se contempla como uno de los items del contrato, los bonos navideños para los hijos de los servidores, menores de 12 años, activos al 31 de diciembre. Para el año 2024 se hizo uso del factor de calidad que hace parte del contrato; por lo que se buscará este tipo de estrategias o apoyos para cumplir con este artículo.</t>
  </si>
  <si>
    <t>Se contempla como un ítem dentro del contrato, sin embargo se buscará apoyo contractual o por medio de gestión para dar este bono.</t>
  </si>
  <si>
    <t>O21202020090292913 - Servicios de educación para la formación y el trabajo</t>
  </si>
  <si>
    <t>Se establecen las actividades a desarrollar en el PIC para ser contratados, sin embargo se buscará usar alternativas por medio de ofertas institucionales de las diferentes entidades.</t>
  </si>
  <si>
    <t>Se establecen las actividades a desarrollar en el PIC, se buscarán ofertas de la Subdirección de Bienestar del DASCD, de Secretaría de la mujer, Secretaría de Planeación, Secretaría General, Veeduría distrital, el DAFP, etc.</t>
  </si>
  <si>
    <t>Se establecen las actividades a desarrollar en el PETH para ser contratados, sin embargo se buscará usar alternativas por medio de ofertas institucionales de las diferentes entidades.</t>
  </si>
  <si>
    <t>Se establecen las actividades a desarrollar en el PETH, se buscarán ofertas de la Subdirección de Bienestar del DASCD, de Secretaría de Ambiente, del IDRD, el DAFP, etc.</t>
  </si>
  <si>
    <t>Se contempla como uno de los items del contrato con el fin de realizar el cierre de gestión y reconocimiento a los mejores servidores, se propondrán diferentes tipos de eventos para disminuir los precios y obtar por el más barato.</t>
  </si>
  <si>
    <t>Realizar la cotización de diferentes formas de realizar el reconocimiento y cierre de gestión para optar por el más barato.</t>
  </si>
  <si>
    <t>O21202020090292512 - Servicios de educación superior nivel pregrado universitaria</t>
  </si>
  <si>
    <t>Difundir e incentivar a los servidores a participar de las convocatorias a los fondos educativos FRADEC y FEDHE, administrados por la Subdirección de Bienestar del DASCD.</t>
  </si>
  <si>
    <t>O21202020080484131 - Servicios móviles de voz
O21202020080484133 - Servicios móviles de datos, excepto los servicios</t>
  </si>
  <si>
    <t>No se tiene contemplada la adquisición de planes de celular para directivos (voz y/o datos)</t>
  </si>
  <si>
    <t>O2120201003033331101 - Gasolina motor corriente
O2120202008078714199 - Servicio de mantenimiento y reparación de vehículos automotores n.c.p.</t>
  </si>
  <si>
    <t>Reducir el número desplazamientos que realiza cada uno de los vehículos.
Reducir el número de horas de trabajo de cada vehículo.
con lo que además de disminuir la cantidad de combustible y del costo del mismo, el número de mantenimientos preventivos y correctivos tenderá a la baja y por ende su valor.</t>
  </si>
  <si>
    <t>Realizar programación semanal de los vehículos
Priorizar los eventos y actividades institucionales que requieran servicio de transporte</t>
  </si>
  <si>
    <t>O23201010030701 - Vehículos automotores, remolques y semirremolques; y sus partes, piezas y accesorios</t>
  </si>
  <si>
    <t>No se tiene presupuestada la adquisición de vehículos, maquinaria u otros medios de transporte</t>
  </si>
  <si>
    <t>O2120201003023212901 - Papel bond
O21202020080585951 - Servicios de copia y reproducción</t>
  </si>
  <si>
    <t>1. Fomentar el uso de la tecnología en lugar de papel.
2. Reutilización de papel
3. Sensibilización y capacitación
4. Implementación de políticas verdes
5. Optimización de los procesos internos</t>
  </si>
  <si>
    <r>
      <t>Impresión a doble cara:</t>
    </r>
    <r>
      <rPr>
        <sz val="10"/>
        <color rgb="FF000000"/>
        <rFont val="Aptos Narrow"/>
        <family val="2"/>
      </rPr>
      <t xml:space="preserve"> Fomentar la impresión a doble cara (duplex) para reducir el uso de papel.</t>
    </r>
    <r>
      <rPr>
        <b/>
        <sz val="10"/>
        <color rgb="FF000000"/>
        <rFont val="Aptos Narrow"/>
        <family val="2"/>
      </rPr>
      <t xml:space="preserve">
Impresión bajo demanda: </t>
    </r>
    <r>
      <rPr>
        <sz val="10"/>
        <color rgb="FF000000"/>
        <rFont val="Aptos Narrow"/>
        <family val="2"/>
      </rPr>
      <t>Establecer controles de impresión bajo demanda, es decir, imprimir solo lo necesario.</t>
    </r>
    <r>
      <rPr>
        <b/>
        <sz val="10"/>
        <color rgb="FF000000"/>
        <rFont val="Aptos Narrow"/>
        <family val="2"/>
      </rPr>
      <t xml:space="preserve">
Establecer límites de impresión:</t>
    </r>
    <r>
      <rPr>
        <sz val="10"/>
        <color rgb="FF000000"/>
        <rFont val="Aptos Narrow"/>
        <family val="2"/>
      </rPr>
      <t xml:space="preserve"> Crear políticas que limiten la cantidad de papel que se puede imprimir por usuario y dependencia.</t>
    </r>
    <r>
      <rPr>
        <b/>
        <sz val="10"/>
        <color rgb="FF000000"/>
        <rFont val="Aptos Narrow"/>
        <family val="2"/>
      </rPr>
      <t xml:space="preserve">
Concienciar al personal: </t>
    </r>
    <r>
      <rPr>
        <sz val="10"/>
        <color rgb="FF000000"/>
        <rFont val="Aptos Narrow"/>
        <family val="2"/>
      </rPr>
      <t>Promover campañas de concienciación sobre el uso eficiente del papel y su impacto ambiental.</t>
    </r>
    <r>
      <rPr>
        <b/>
        <sz val="10"/>
        <color rgb="FF000000"/>
        <rFont val="Aptos Narrow"/>
        <family val="2"/>
      </rPr>
      <t xml:space="preserve">
Formación sobre herramientas digitales:</t>
    </r>
    <r>
      <rPr>
        <sz val="10"/>
        <color rgb="FF000000"/>
        <rFont val="Aptos Narrow"/>
        <family val="2"/>
      </rPr>
      <t xml:space="preserve"> Capacitar a los funcionarios y contratistas sobre el uso de herramientas digitales y soluciones tecnológicas que permitan reducir la dependencia del papel.</t>
    </r>
    <r>
      <rPr>
        <b/>
        <sz val="10"/>
        <color rgb="FF000000"/>
        <rFont val="Aptos Narrow"/>
        <family val="2"/>
      </rPr>
      <t xml:space="preserve">
Políticas de compra sostenible: </t>
    </r>
    <r>
      <rPr>
        <sz val="10"/>
        <color rgb="FF000000"/>
        <rFont val="Aptos Narrow"/>
        <family val="2"/>
      </rPr>
      <t>Adquirir papel reciclado o de bajo impacto ambiental, y preferir proveedores que fomenten la sostenibilidad.</t>
    </r>
    <r>
      <rPr>
        <b/>
        <sz val="10"/>
        <color rgb="FF000000"/>
        <rFont val="Aptos Narrow"/>
        <family val="2"/>
      </rPr>
      <t xml:space="preserve">
Uso de formularios electrónicos</t>
    </r>
    <r>
      <rPr>
        <sz val="10"/>
        <color rgb="FF000000"/>
        <rFont val="Aptos Narrow"/>
        <family val="2"/>
      </rPr>
      <t>: Reemplazar los formularios físicos por formularios electrónicos que se puedan completar y enviar sin necesidad de imprimir.</t>
    </r>
  </si>
  <si>
    <t>No se tiene contemplado la celebración de contratos de publicidad</t>
  </si>
  <si>
    <t>Se mantendrá la política adoptada por el Departamento desde el año 2021 de no constituir caja menor</t>
  </si>
  <si>
    <t>O2120202005040754790 - Otros servicios de terminación y acabado de edificios
O2120202008078715999 - Servicio de mantenimiento y reparación de otros equipos n.c.p.</t>
  </si>
  <si>
    <t>Se ponderaran y priorizaran las actividades del plan de mantenimiento que se llevaran a cabo en cada vigencia, buscando que con su ejecución se genere el mayor impacto posible.
Se realizaran actividades de orden y limpieza, en pro de generar una cultura del cuidado y apropiación institucional.</t>
  </si>
  <si>
    <t>Priorización de las actividades de mantenimiento a realizar por cada vigencia.
Adelantar una jornada institucional de ornato y limpieza por vigencia</t>
  </si>
  <si>
    <t>No se tiene contemplada la suscripciones a bases de datos electrónicas, periódicos o revistas especializadas</t>
  </si>
  <si>
    <t>O21202020080686312 - Servicios de distribución de electricidad (a comisión o por contrato)
O21202020080686330 - Servicios de distribución de agua por tubería (a comisión o por contrato)
O21202020090494110 - Servicios de alcantarillado y tratamiento de aguas residuales
O21202020090494239 - Servicios generales de recolección de otros desechos</t>
  </si>
  <si>
    <t>1. Implementación de los programas del Plan Institucional de Gestión Ambiental (PIGA)
Uso eficiente del agua.
Uso eficiente de la energía.
2. Monitoreos a los consumos
3. Campañas de comunicación interna.</t>
  </si>
  <si>
    <r>
      <t>Inspección general:</t>
    </r>
    <r>
      <rPr>
        <sz val="10"/>
        <color rgb="FF000000"/>
        <rFont val="Aptos Narrow"/>
        <family val="2"/>
      </rPr>
      <t xml:space="preserve"> Revisión de sistemas hidrosanitarios y eléctricos garantizando correcto funcionamiento.</t>
    </r>
    <r>
      <rPr>
        <b/>
        <sz val="10"/>
        <color rgb="FF000000"/>
        <rFont val="Aptos Narrow"/>
        <family val="2"/>
      </rPr>
      <t xml:space="preserve">
Inspección comportamental</t>
    </r>
    <r>
      <rPr>
        <sz val="10"/>
        <color rgb="FF000000"/>
        <rFont val="Aptos Narrow"/>
        <family val="2"/>
      </rPr>
      <t>: Revisión y seguimiento al uso de energía en computadores y tomas eléctricas.</t>
    </r>
    <r>
      <rPr>
        <b/>
        <sz val="10"/>
        <color rgb="FF000000"/>
        <rFont val="Aptos Narrow"/>
        <family val="2"/>
      </rPr>
      <t xml:space="preserve">
Seguimiento a los registros:</t>
    </r>
    <r>
      <rPr>
        <sz val="10"/>
        <color rgb="FF000000"/>
        <rFont val="Aptos Narrow"/>
        <family val="2"/>
      </rPr>
      <t xml:space="preserve"> Seguimiento y control de los registros de facturación de agua y energía.</t>
    </r>
    <r>
      <rPr>
        <b/>
        <sz val="10"/>
        <color rgb="FF000000"/>
        <rFont val="Aptos Narrow"/>
        <family val="2"/>
      </rPr>
      <t xml:space="preserve">
Capacitación y sensibilización: </t>
    </r>
    <r>
      <rPr>
        <sz val="10"/>
        <color rgb="FF000000"/>
        <rFont val="Aptos Narrow"/>
        <family val="2"/>
      </rPr>
      <t>Ejecución de actividades de educación ambiental en la promoción de implementación de buenas prácticas dirigidas a funcionarios y contratistas.</t>
    </r>
    <r>
      <rPr>
        <b/>
        <sz val="10"/>
        <color rgb="FF000000"/>
        <rFont val="Aptos Narrow"/>
        <family val="2"/>
      </rPr>
      <t xml:space="preserve">
Participación activa:</t>
    </r>
    <r>
      <rPr>
        <sz val="10"/>
        <color rgb="FF000000"/>
        <rFont val="Aptos Narrow"/>
        <family val="2"/>
      </rPr>
      <t xml:space="preserve"> Fomentar que los funcionarios y contratistas propongan ideas y participen en iniciativas que mejoren el desempeño ambiental del departamento.</t>
    </r>
  </si>
  <si>
    <t>La Secretaría de Integración Social realizará la contratación de los servicios profesional y de apoyo a la gestión garantizando la optimización de los mismos, de acuerdo con lo pactado en la vigencia 2024, sin afectar la gestión y misionalidad de la entidad.</t>
  </si>
  <si>
    <t>Realizar seguimiento periódico sobre los recursos asignados a los contratos de prestación de servicios profesionales y de apoyo a la gestión
El incremento de los contratos de prestación de servicios de profesionales y de apoyo a la gestión se realizaran de acuerdo con el IPC para cada vigencia</t>
  </si>
  <si>
    <t xml:space="preserve">"O211010100102_Horas extras, dominicales, festivos y recargos
O231010100102_Horas extras, dominicales, festivos y recargos"
</t>
  </si>
  <si>
    <t>• La Dirección Corporativa continuará autorizando las horas extras solo en aquellos casos imprescindibles para la adecuada prestación de los servicios misionales y administrativos, siempre y cuando los  jefes inmediatos del personal reuqerido justifique la necesidad respectiva.
• El reconocimiento de recargos nocturnos, dominicales y festivos, seguirán siguiendo reconocidos solo  para las servicios que operan por turnos.</t>
  </si>
  <si>
    <t>• Realizar el seguimiento a las condiciones requeridas para generar horas extras y recargos.
• Verificar la autorización de horas por el ordenador del gasto, previa solicitud y justificacion por parte del jefe de la dependencia en donde se origina la necesidad de las horas extras.
• Verificar y aplicar recargos, solo en las dependencias que funcionen por turnos.
• Aplicar métodos de seguimiento y control, a través de planillas que informen las actividades realizadas.
• Implementar lo indicado en la circular No. 009 de 2023 expedida por el Ministerio del Trabajo, por medio de la cual se reiteran los criterios a tener en cuenta para efectos de poder tramitar y autorizar el trabajo suplementario al interior de la Secretaría Distrital de Integración Social.</t>
  </si>
  <si>
    <t>O21202020060464220_Servicios de transporte terrestre de pasajeros, diferente del transporte local y turístico de pasajeros
O21202020060464241_Servicios de transporte aéreo de pasajeros, excepto los servicios de aerotaxi
O2120202010_Viáticos de los funcionarios en comisión</t>
  </si>
  <si>
    <t>Aplicar criterios de racionalización en la autorización de viáticos y gastos de viaje</t>
  </si>
  <si>
    <t>• Hacer uso de las herramientas tecnológicas para preferir eventos o reuniones virtuales sobre actividades que impliquen desplazamiento físico y que generen costo.</t>
  </si>
  <si>
    <t xml:space="preserve"> O211010300102 _  Indemnización por vacaciones</t>
  </si>
  <si>
    <t xml:space="preserve">Realizar seguimiento permanente para evitar que se acumulen períodos de vacaciones de los servidores de la entidad  y velar para que las vacaciones interrumpidas o aplazadas se disfruten completas de manera oportuna. </t>
  </si>
  <si>
    <t>*Elaborar un informe periódico con las personas que acumulen más de dos períodos de vacaciones.
*Reiterar mediante comunicacion interna, que no se debe acumular más de tres períodos causados de vacaciones, porque estos prescriben y por austeridad en el gasto publico.
*Reiterar mediante oficio que, en caso de que el servidor no solicite sus vacaciones, cuando haya acumulado más de dos períodos, la entidad de oficio las podrá otorgar, garantizando el derecho al descanso del servidor.
*Concientizar a los directivos con personal de planta a cargo para que permitan el disfrute de las vacaciones de las personas a las que ya se les han pagado.
*En caso de que por necesidades del servicio, se aplazacen o interrumpan las vacaciones, se debe indicar en la misma solicitud la fecha del disfrute (en lo posible debe ser en la misma vigencia) y asi minimizar  los pagos o erogaciones adicionales por concepto de indemnizacion de  vacaciones.</t>
  </si>
  <si>
    <t xml:space="preserve">O21202020090292913_Servicios de educación para la formación y el trabajo
O21202020090696511_Servicios de promoción de eventos deportivos y recreativos
O232020200883118_Servicios de gestión y administración empresarial (oficina central)
Nota: Las anteriores pospres, cuentan con recursos programados para financiar conceptos adicionales a los bonos navidaños </t>
  </si>
  <si>
    <t xml:space="preserve">Mantener el cumplimiento a lo establecido en el Decreto 062 de 2024, a lo que respecto al valor del bono navideño y a la población beneficiaria de los mismos. </t>
  </si>
  <si>
    <t xml:space="preserve">Identificar la población beneficiaria de los bonos, mediante la actualización permanente de la base de datos, con la información de los hijos de los funcionarios. </t>
  </si>
  <si>
    <t>O21202020090292913_Servicios de educación para la formación y el trabajo</t>
  </si>
  <si>
    <t xml:space="preserve">Promover alianzas con instituciones públicas y privadas que permitan la capacitación de servidores de manera gratuita. </t>
  </si>
  <si>
    <t>*Desarrollar capacitaciones a costo cero (0) para los servidores y servidoras de la entidad
*Continuar con la socialización y estimular la participación de los servidores y servidoras de la entidad, en actividades de Capacitación de entidades externas como el DASCD</t>
  </si>
  <si>
    <t>O232020200883118_Servicios de gestión y administración empresarial (oficina central)
Nota: La pospre cuenta con recursos programados para financiar conceptos adicionales a las actividades de bienestar</t>
  </si>
  <si>
    <t>Acceder a las actividades de Bienestar ofertadas por el Departamento Administrativo del Servicio Civil Distrital - DASCD</t>
  </si>
  <si>
    <t xml:space="preserve">Socializar la información allegada por el Departamento Administrativo del Servicio Civil Distrital, a través de correo electrónico institucional y en las reuniones con los Gestores de Talento Humano de la SDIS. </t>
  </si>
  <si>
    <t>O21202020090292913_Servicios de educación para la formación y el trabajo
O21202020090696511_Servicios de promoción de eventos deportivos y recreativos
O232020200883118_Servicios de gestión y administración empresarial (oficina central)
Nota: Las anteriores pospres, cuentan con recursos programados para financiar conceptos adicionales a eventos y conmemoraciones</t>
  </si>
  <si>
    <t xml:space="preserve">La Entidad solo realiza eventos establecidos en el plan de Bienestar para cada vigencia. </t>
  </si>
  <si>
    <t>Aplicar los criterios de austeridad en los eventos contempladas en el plan de bienestar.</t>
  </si>
  <si>
    <t>No aplica, toda vez que la entidad no cuenta con un fondo educativo</t>
  </si>
  <si>
    <t xml:space="preserve">O21202020080484131_Servicios móviles de voz
O21202020080484120_Servicios de telefonía fija (acceso)
Nota: Las anteriores pospres cuentan con recursos programados para financiar conceptos asociados a la caja menor </t>
  </si>
  <si>
    <t xml:space="preserve">Verificar periódicamente que las líneas telefónicas, se encuentren activas y su localización corresponda a las unidades operativas y sedes administrativas de la Entidad. </t>
  </si>
  <si>
    <t xml:space="preserve">• Inventariar el número de líneas de telefonía celular en la entidad y garantizar que ningun directivo o asesor tenga linea telefonica financiada por la SDIS. Estas solo podrán ser destinadas para atender los servicios sociales de la entidad. 
• Revisar y analizar los planes actuales de las líneas telefónicas, para encontrar mejores ofertas en el mercado.
• Cancelar líneas telefónicas de celular que no sean usadas por los servicios sociales que presta la sdis                                                                                                                                                                       </t>
  </si>
  <si>
    <t>O232020200664114- Servicios de transporte terrestre especial local de pasajeros
Nota: el valor ejecutado corresponde unicamente a los vehículos asignados a los directivos de la SDIS, tal como lo indica el Decreto 062 de 2024; sin embargo, el valor total de la pospre es mucho mayor ya que incluye el presupuesto asignado a los grupos de vans, camionetas, buses y taxis</t>
  </si>
  <si>
    <t>• Establecer un sistema de control de las salidas fuera del perímetro urbano, que se encuentren con la autorización correspondiente.
• Optimizar el uso racional de los vehículos conforme a las necesidades transversales de la entidad.</t>
  </si>
  <si>
    <t>• Las autorizaciones para salidas fuera del perímetro urbano se deberán seguir solicitando a través del supervisor del contrato de transporte.
• Continuar con el registro del uso de los vehículos oficiales para monitorear su utilización
• Hacer uso de los vehículos que no se encuentren en servicio del directivo, para atender las necesidades misionales de la entidad de tal manera que se desarrollen acciones para optimizar el servicio de transporte y la asuteridad del gasto</t>
  </si>
  <si>
    <t xml:space="preserve">No aplica, toda vez que la entidad no realiza compra vehículos ni maquinaria </t>
  </si>
  <si>
    <t xml:space="preserve">O232020200885951_Servicios de copia y reproducción
Nota: La pospre cuentan con recursos programados para financiar conceptos asociados a la caja menor </t>
  </si>
  <si>
    <t>Desarrollar una campaña institucional de sensibilización enfocada hacia la consolidación de una cultura cero papel, evitando el uso de fotocopiado, multicopiado o impresión.</t>
  </si>
  <si>
    <t xml:space="preserve">• Programar capacitaciones para desestimular el uso de fotocopiado, multicopiado o impresión, privilegiando procesos de digitales en concordancia con la normativa archivística. 
• Establecer un cupo máximo mensual de copias  en cada una de las unidades operativas que cuenten con este servicio.
• Continuar con el  cobro de fotocopias para la atención de asuntos de interés particular en las comisarias de familia. </t>
  </si>
  <si>
    <t xml:space="preserve">No aplica, toda vez que la SDIS no contrata campañas publicitarias </t>
  </si>
  <si>
    <t>O2320201003033331101_Gasolina motor corriente
O232020200662133_Comercio al por menor de prendas de vestir, artículos de piel y accesorios de vestir, en establecimientos no especializados
O232020200662151_Comercio al por menor de libros, periódicos, revistas y artículos de papelería, en establecimientos no especializados
O232020200662153_Comercio al por menor de juegos y juguetes, en establecimientos no especializados
O232020200662165_Comercio al por menor de artículos de ferretería y herramientas manuales, en establecimientos no especializados
O232020200662173_Comercio al por menor de productos farmacéuticos, en establecimientos no especializados
O232020200662199_Comercio al por menor de otros productos n.c.p., en establecimientos no especializados
O232020200664112_Servicios de transporte terrestre local regular de pasajeros
O232020200882130_Servicios de documentación y certificación jurídica
O23202020088363201_Venta de espacios para avisos y propaganda en periódicos y revistas (excepto a comisión)
O232020200884120_Servicios de telefonía fija (acceso)
O232020200885951_Servicios de copia y reproducción
O232020200886312_Servicios de distribución de electricidad (a comisión o por contrato)
O232020200886320_Servicios de distribución de gas por tuberías (a comisión o por contrato)
O232020200886330_Servicios de distribución de agua por tubería (a comisión o por contrato)
O232020200887151_Servicios de mantenimiento y reparación de electrodomésticos
O232020200994239_Servicios generales de recolección de otros desechos
O232020200996990_Otros servicios de diversión y entretenimiento n.c.p.
O232020200997990_Otros servicios diversos n.c.p.
 Nota: Las anteriores pospres, cuentan con recursos programados para financiar conceptos adicionales a la caja menor, tales como Servicios públicos, fotocopiado, transporte, mantenimiento, entre otros.</t>
  </si>
  <si>
    <t xml:space="preserve">Promover el uso eficiente de las cajas menores por parte de los funcionarios y contratistas a cargo de este rubro, con el fin de asegurar su uso eficiente, limitándolo exclusivamente a gastos imprevistos, urgentes, imprescindibles e inaplazables, de acuerdo con la reglamentación vigente. </t>
  </si>
  <si>
    <t>• Generar y divulgar los lineamientos para el adecuado uso de las cajas menores.
• Programar capacitaciones relacionadas con el correcto uso de las cajas menores a las dependencias encargadas.</t>
  </si>
  <si>
    <t xml:space="preserve">O23202020088715701_Servicio de mantenimiento y reparación de ascensores
O23202020088715202_Servicio de mantenimiento y reparación de motores, transformadores y generadores eléctricos
O232020200883213_Servicios de arquitectura para proyectos de construcciones no residenciales
O2320201004024292299_Herramientas n.c.p. para construcción
O23202020088711003_Servicio de mantenimiento y reparación de calderas generadoras de vapor de agua, sus partes y piezas, (excepto calderas de agua caliente para calefacción central)
Nota: Las anteriores pospres cuentan con recursos programados para financiar conceptos adicionales a los servicios de mantenimiento, tales como el suministro e instalación de calderas, entre otros. </t>
  </si>
  <si>
    <t>1. Diagnóstico y Evaluación Integral
2. Priorización y Planificación de Intervenciones
3. Optimización Contractual y Gestión Eficiente de Recursos
4. Incorporación de Tecnología y Buenas Prácticas</t>
  </si>
  <si>
    <t>1. Diagnóstico y Evaluación Integral
Realizar un diagnóstico total o parcial (en función de los recursos disponibles) de la infraestructura y definir indicadores de desempeño.
Elaborar un informe base que sirva para priorizar intervenciones.
2. Priorización y Planificación de Intervenciones
Establecer criterios de priorización basados en la criticidad y el potencial de ahorro.
Diseñar e implementar  un cronograma de intervenciones (mantenimiento preventivo y correctivo, adecuación) en función de los recursos disponibles.
3. Optimización Contractual y Gestión Eficiente de Recursos
Revisar y ajustar los pliegos de condiciones y obligaciones contractuales para incentivar la eficiencia.
Implementar mecanismos de control y seguimiento para asegurar el uso racional de los recursos.
4. Incorporación de Tecnología y Buenas Prácticas
Utilizar sistemas digitales para la solicitud, control y seguimiento de las actividades.</t>
  </si>
  <si>
    <t>O21202020080383611_Servicios integrales de publicidad</t>
  </si>
  <si>
    <t xml:space="preserve">No se tiene previsto adelantar nuevas suscripciones </t>
  </si>
  <si>
    <t xml:space="preserve">No se realizarán suscripciones adicionales a la revisa CONSTRUDATA. </t>
  </si>
  <si>
    <t xml:space="preserve">O232020200886312_Servicios de distribución de electricidad (a comisión o por contrato)
O232020200886330_Servicios de distribución de agua por tubería (a comisión o por contrato)
O232020200994110_Servicios de alcantarillado y tratamiento de aguas residuales
O232020200994239_Servicios generales de recolección de otros desechos
Nota: Las anteriores pospres cuentan con recursos programados para financiar conceptos asociados a la caja menor </t>
  </si>
  <si>
    <t>• Promover medidas enfocadas a la eficiencia hídrica y energéticas en la Entidad, mediante la promoción del uso racional del recurso y la implementación de tecnologías de bajo consumo.
• Promover la implementación de medidas tecnológicas, administrativas y operacionales que mejoren el adecuado manejo, separación en la fuente, recolección, transporte, aprovechamiento, tratamiento y/o disposición final de todos los residuos generados en el desarrollo misional de la Entidad.</t>
  </si>
  <si>
    <t>• Realizar seguimiento a la gestión de los daños y/o fugas que han sido comunicadas al área responsable de la SDIS.
• Divulgar en las mesas locales y técnicas ambientales, el análisis comparativo de consumo de agua per cápita de la vigencia actual, en relación a la vigencia anterior por Subdirección.
• Realizar seguimiento al estado y funcionabilidad de los sistemas de captación de aguas lluvias – SCALL, instalados en las unidades operativas y/o administrativas propias de la entidad.
• Instalar y/o sustituir sistemas hidrosanitarios no ahorradores de agua por sistemas hidrosanitarios ahorradores, en las unidades operativas y administrativas propias, que ingresen en procesos de construcción, mantenimiento o mejoramiento integral, de conformidad con la programación establecida por la entidad.
• Realizar seguimiento a la gestión de los daños eléctricos que pueden incidir en el incremento de energía y que han sido comunicados al área responsable de la SDIS
• Divulgar en las mesas locales y técnicas ambientales el análisis de comparativo de consumo de energía per cápita de la vigencia actual en relación a la anterior, por Subdirección
• Realizar inspecciones en las unidades administrativas y operativas propias y tercerizadas, para verificar el no uso de aparatos eléctricos restringidos (cafeteras, calentadores de ambiente, secadores y planchas para el cabello, ventiladores portátiles).
• Instalar y/o sustituir sistemas lumínicos no ahorradores de energía por sistemas lumínicos ahorradores, en las unidades operativas y administrativas propias, que ingresen en procesos de construcción, mantenimiento o mejoramiento integral de conformidad con la programación establecida por la entidad.
• Realizar auditoría(s) energética(s) a unidades administrativas y/o operativas propias de la SDIS, conforme a los lineamientos de la Resolución 40412 de 2024.
• Realizar la entrega de los residuos aprovechables generados en las Unidades Operativas y administrativas a las Asociaciones Recicladoras de Oficio (ARO).
• Mantener vigentes los Acuerdos de Corresponsabilidad con Asociaciones Recicladoras de Oficio (ARO), para la gestión de residuos aprovechables.
• Gestionar los recursos que han sido asignados para la instalación y reposición de contenedores para la correcta segregación de residuos.
• Implementar plan piloto de compostaje para el aprovechamiento de los residuos orgánicos generados en unidades operativas propias de la SDIS.
• Realizar seguimiento a la entrega oportuna de la información relacionada con la gestión integral de residuos de construcción y demolición, a las unidades operativas generadoras de este tipo de residuo.</t>
  </si>
  <si>
    <t>Entidad: SECRETARIA DISTRITAL DE AMBIENTE SDA</t>
  </si>
  <si>
    <t>Mantener el presupuesto asignado para la contratación de prestación de servicios profesionales y de apoyo a la gestión sin presentar para este concepto un crecimiento máximo equivalente al IPC causado en la vigencia anterior.</t>
  </si>
  <si>
    <t>Establecer para cada área un techo presupuestal de contratación de prestación de servicios profesionales y de apoyo a la gestión, equivalente a la ejecución más inflación causada en la vigencia anterior</t>
  </si>
  <si>
    <t>O211010100102 Horas extras domicales y festivos</t>
  </si>
  <si>
    <t>Se mantendrán los controles determinados en el procedimiento y los requisitos establecidos artículos 34 al 37 del Decreto 1042 de 1978 para generación de horas extras.</t>
  </si>
  <si>
    <t xml:space="preserve">1. Controles estrictos en el seguimiento para causar horas extras por parte de los servidores de la SDA, el reconocimiento de las horas extras solo debe presentarse en caso necesario plenamente justificado. 
2.La autorización por los jefes inmediatos se genera y sustenta con la verificación de las planillas, reportes y entregables realizados en el horario fuera de la jornada laboral.
3.Gestionar el cronograma correspondiente a los descansos compensados con el fin de que los funcionarios de la SDA a terminar la vigencia tengan agotado dicho tiempo y así evitar la generación de un pago por el no disfrute de este tiempo. </t>
  </si>
  <si>
    <t>prospe O232020200664241- Servicio de transporte aereo
prospe O232020200663111-Servicios de alojamiento
prospe O2120202010 Viacticos</t>
  </si>
  <si>
    <t>Adelantará las comisiones de servicio de servidores públicos, conforme a la normatividad vigente, las cuales deberán estar debidamente justificadas y cumplir con los requisitos preceptuados en las normas. Racionalización en la autorización de viáticos y gastos de viaje.</t>
  </si>
  <si>
    <t>Requerir autorización del Alcalde Mayor, previa verificación de la disponibilidad presupuestal para el reconocimiento de viáticos y gastos de viaje; para las comisiones del servicio al exterior del (la) Secretaria(o) de Despacho y de los demás servidores públicos de cualquier nivel jerárquico.
Aprobar las comisiones de servicios al interior y exterior del país o autorizaciones de desplazamiento, sólo cuando respondan a necesidades del servicio de la entidad, previamente valoradas y autorizadas por el jefe de la dependencia, según corresponda.
Los gastos por concepto los viáticos y pasajes nacionales e internacionales, serán estrictamente autorizadas bajo las condiciones y tarifas establecidas de la normatividad vigente.
Autorizar viáticos, gastos de viaje y gastos de desplazamiento solo si no están cubiertos por la entidad que organiza el evento. 0,00%</t>
  </si>
  <si>
    <t>Prospe O21101010010802 Prima de Vacaciones
Prospe O21101010010802 Bonificación Especial de recreación</t>
  </si>
  <si>
    <t>Control de vacaciones de cumplimiento anual.</t>
  </si>
  <si>
    <t>Adoptar medidas para que los servidores disfruten sus periodos de vacaciones al siguiente año de cumplirlas y así evitar que al momento del retiro el servidor tenga periodos acumulados.</t>
  </si>
  <si>
    <t>O2120200090696511 Servicios de recreación y eventos deportivos</t>
  </si>
  <si>
    <t xml:space="preserve"> $                       4.450.000</t>
  </si>
  <si>
    <r>
      <t>Establecer las medidas de control enfocadas en garantizar que el valor asignado para cada uno de los hijos de los funcionarios no supere el valor de seis (6) salarios mínimos diarios legales vigentes como lo dispone la norma</t>
    </r>
    <r>
      <rPr>
        <sz val="12"/>
        <color rgb="FF000000"/>
        <rFont val="Arial"/>
        <family val="2"/>
      </rPr>
      <t>.</t>
    </r>
  </si>
  <si>
    <t>La ejecución del gasto está asociada al número de niños beneficiarios, el cual fluctúa con los movimientos de la planta de personal.</t>
  </si>
  <si>
    <t>O21202020090292913 Servicios de educación para la formación y el trabajo
O232020200992913 SERVICIOS DE EDUCACIÓN PARA LA FORMACIÓN Y EL TRABAJO</t>
  </si>
  <si>
    <r>
      <t>Incrementar controles y seguimiento para que los servidores que se inscriban a los cursos contratados y asistan cumplidamente</t>
    </r>
    <r>
      <rPr>
        <sz val="10"/>
        <color rgb="FF000000"/>
        <rFont val="Arial"/>
        <family val="2"/>
      </rPr>
      <t xml:space="preserve">.  </t>
    </r>
  </si>
  <si>
    <t>Mantener la política de uso del formato Acta de compromiso y autorización de actividades con los servidores, que permite garantizar que la persona que se inscribe al programa de formación asista.
Búsqueda de capacitaciones gratuitas ofrecidas por entidades gubernamentales.</t>
  </si>
  <si>
    <t>O2120200090696511 Servicios de recreación y eventos deportivos
O232020200663391 SERVICIOS DE CATERING PARA EVENTOS</t>
  </si>
  <si>
    <t>Realizar actividades de bienestar a cero costos.</t>
  </si>
  <si>
    <t>No se destinarán recursos para la conmemoración del día de los secretarios, conductores y otras actividades que sean coordinadas por el DASCD.
Adherencia a la invitación de las actividades que realiza el Departamento Administrativo del Servicio Civil- DASC que permite que se amplie la oferta de eventos sin incrementar el costo ni hacer uso de los recursos de la entidad.
Optimizar el presupuesto confirmando únicamente los inscritos a la actividad y los saldos son utilizados para ampliar coberturas o números de actividades.</t>
  </si>
  <si>
    <t>O232020200663391
SERVICIOS DE CATERING PARA EVENTOS
O232020200885961
SERVICIOS DE ORGANIZACIÓN Y ASISTENCIA DE CONVENCIONES
O232020200883619
OTROS SERVICIOS DE PUBLICIDAD</t>
  </si>
  <si>
    <t xml:space="preserve">A través de la Oficina Asesora de Comunicaciones (OAC), no se ejecuta ninguna recepción, fiesta, agasajo o conmemoración con cargo al presupuesto de la entidad.
La OAC tiene a cargo la supervisión del contrato de operador logístico de la Secretaría Distrital de Ambiente, el cual cuenta con presupuesto de diferentes proyectos de inversión para la ejecución de eventos institucionales que responden a la misión de la entidad y a las metas del Plan de Desarrollo.
 </t>
  </si>
  <si>
    <t>En cumplimiento del decreto de Austeridad del Gasto, no se realizará la producción de material promocional, ni de carácter impreso.</t>
  </si>
  <si>
    <t xml:space="preserve">La SDA, no administra los fondos educativos FRADEC Y FEDHE, estos dependen del Departamento Administrativo del Servicio Civil Distrital  </t>
  </si>
  <si>
    <t>Los fondos educativos solo se tendran en cuenta para educación no formal (cursos, talleres cortos)</t>
  </si>
  <si>
    <t>Servicio público Telefonía fija O21202020080484120
Servicio público de Telefonía móvil O21202020080484190</t>
  </si>
  <si>
    <t>Control efectivo de consumo de planes y verificación del uso racional y finalidad de estos.</t>
  </si>
  <si>
    <t>Gestionar con los diferentes proveedores de telefonía, un plan de celular más económico, sin desmejorar las condiciones contratadas actualmente.
La SDA se abstendrá de renovar o adquirir nuevos teléfonos celulares y planes de telefonía móvil, internet y datos para los servidores públicos de cualquier nivel.
Asignar el servicio de teléfono celular con cargo al presupuesto asignado para el nivel directivo que, debido a las funciones desempeñadas requieren disponibilidad inmediata y comunicación ágil y permanente.</t>
  </si>
  <si>
    <t>O2120201003033331101 Gasolina Motor Corriente.
O2120201003033336103 Disel OIL Acpm</t>
  </si>
  <si>
    <t>Control efectivo del consumo de combustible parque automotor.</t>
  </si>
  <si>
    <t>Control a través de chip para registrar el consumo de combustible en las estaciones de combustible contratadas.
Control al sistema de rastreo satelital de los vehículos.
Mediante el aplicativo del GPS se verifica como delimitación el perímetro urbano de la ciudad de Bogotá.</t>
  </si>
  <si>
    <t xml:space="preserve">La entidad no tiene prevista la compra de vehículos y maquinaria.
Realizar un plan de mantenimiento preventivo del parque automotor de acuerdo con los recursos disponibles.  </t>
  </si>
  <si>
    <t>Dar cumplimiento al plan de mantenimiento preventivo</t>
  </si>
  <si>
    <t>Controlar el consumo de resmas de papel en el marco de las acciones de la política de “Cero papel”, utilizando las herramientas de revisión electrónica y fortaleciendo los sistemas de información.</t>
  </si>
  <si>
    <t>Imprimir y propender por la utilización de las hojas por ambas caras, imprimir a un solo espacio, revisar, validar, corregir y diseñar antes de imprimir; en el envío de los documentos de manera electrónica y la impresión en calidad borrador para minimizar el gasto de tinta, con el fin de reducir el uso de las impresoras, tinta y papel.
Socializaciones   de concientización a todo el personal de la SDA sobre la importancia del uso eficiente del papel, así como el seguimiento respectivo a todas las actividades gestionadas desde cada área de la entidad.</t>
  </si>
  <si>
    <t>O232020200883620
SERVICIOS DE VENTA O ALQUILER DE ESPACIO O TIEMPO PUBLICITARIO A COMISIÓN</t>
  </si>
  <si>
    <t>La Secretaría Distrital de Ambiente no destinada erogaciones ni presupuesto para publicidad,  la entidad ejecuta campañas, acciones y actividades de divulgación institucional y de comunicación pública en torno al tema ambiental, con el objetivo de dar a conocer las actuaciones institucionales, garantizando el derecho ciudadano de acceso a la información.</t>
  </si>
  <si>
    <t>Se fortalecerá la divulgación de mesajes institucionales, a través de los canales de comunicación con que cuenta la entidad y las redes sociales.</t>
  </si>
  <si>
    <t>O2120201002072719002 Estandartes y banderas
O2120201003013191499 Artículos de madera n.c.p.
O2120201003023219997 Artículos n.c.p. de cartón y papel
O2120201003053549999 Productos químicos n.c.p.
O2120201003063627099 Artículos  de caucho n.c.p.
O2120201003073719998 Productos de vidrio n.c.p.
O2120201003083899997 Artículos n.c.p. para protección
O2120201004024299991 Artículos n.c.p. de ferretería y cerrajería
O2120201004064693999 Accesorios eléctricos n.c.p.
O21202020060868021 Servicios locales de mensajería nacional
O21202020080282130 Servicios de documentación y certificación jurídica
O21202020080585330 Servicios de limpieza general
O2120202008078711099 Servicio de mantenimiento y reparación de otros productos metálicos elaborados n.c.p.
O2120202008078715299 Otros servicios de mantenimiento y reparación de maquinaria y aparatos eléctricos n.c.p.</t>
  </si>
  <si>
    <t>Optimización en la gestión de gastos incluidos en la caja menor.</t>
  </si>
  <si>
    <t>Aplicar controles en las solicitudes, identificando si cuenta con la debida justificación para clasificarla como imprevistos, urgentes, imprescindibles e inaplazables y enmarcados dentro de las políticas de racionalización del gasto.</t>
  </si>
  <si>
    <t>SERVICIOS DE MANTENIMIENTO Y CUIDADO DEL PAISAJE1-100-F001  VA-RECURSOS DISTRITO SERVICIO DE MANTENIMIENTO Y REPARACIÓN DE OTROS EQUIPOS N.C.P.1-100-F001  VA-RECURSOS DISTRITO</t>
  </si>
  <si>
    <t>Gestión eficiente del plan de mantenimiento de la entidad, focalizados en lo preventivo.</t>
  </si>
  <si>
    <t>Realizar los mantenientos preventivos correspondientes en las instalaciones de la SDA, las cuales fueron intervenidas dureante la vigencia 2024 con el fin de no requerir mantenimineto de tipo correctivo que genere costos adicionales.</t>
  </si>
  <si>
    <t>La Oficina Asesora de Comunicaciones no realiza ningún contrato de suscripción a periódicos o revistas de carácter físico o virtual.</t>
  </si>
  <si>
    <t>Servicio público energía O21202020080686312
Servicio público Acueducto O21202020080686330
Servicio público Aseo O21202020090494239</t>
  </si>
  <si>
    <t>Control de consumo y corrección de fugas por cada uno de los servicios públicos.</t>
  </si>
  <si>
    <t>Ejecutar las acciones contempladas en los programas uso eficiente del agua y uso eficiente de energía implementados a través del PIGA.</t>
  </si>
  <si>
    <t xml:space="preserve">La contratación de servicios personales en 2023 fue 89% del presupuesto de inversión y la de 2024 fue el 77%.
Para 2025, la entidad propone reducir el porcentaje de contratación de servicios personales al 74% del total del presupuesto de inversión.
</t>
  </si>
  <si>
    <t>Realizar contratación de servicios personales que no sobrepase el porcentaje del año anterior</t>
  </si>
  <si>
    <t>Racionalización de las horas extras de todo el personal, solamente aprobadas para los conductores.</t>
  </si>
  <si>
    <t>Los conductores se programan en el horario laboral, no se programan actividades adicionales.</t>
  </si>
  <si>
    <t>O2120202010 Viáticos de los funcionarios en comisión
O21202020060464241 Servicios de transporte aéreo de pasajeros, excepto los servicios de aerotaxi
O21202020060464220 Servicios de transporte terrestre de pasajeros, diferente del transporte local y turístico de pasajeros</t>
  </si>
  <si>
    <t>Planificación previa de los desplazamientos.
Dar aplicación a lo establecido en la normatividad vigente para autorizar los viáticos y gastos de viaje estrictamente necesarios atendiendo a las necesidades del  servicio.</t>
  </si>
  <si>
    <t xml:space="preserve">Los viajes nacionales e internacionales se harán solamente en clase económica
Programar los desplazamientos con suficiente anticipación para acceder a mejores tarifas de transporte y desarrollar otras estrategias que permitan ahorrar en la compra de tiquetes.
Autorizar viáticos, gastos de viaje y gastos de desplazamiento solo si no están cubiertos por la entidad que organiza el evento
</t>
  </si>
  <si>
    <t>Las vacaciones no deben ser acumuladas, ni interrumpidas, solo por necesidades del servicio; la indemnización de vacaciones se pagará únicamente por retiro del funcionario.</t>
  </si>
  <si>
    <t>Programar las vacaciones de todos los servidores y no se autorizan para que se acumulen.</t>
  </si>
  <si>
    <t>O21202020090696620 Servicios de apoyo relacionados con el deporte y la recreación</t>
  </si>
  <si>
    <t>Solamente otorgarán con cargo a su presupuesto un bono navideño por un valor máximo de seis (6) salarios mínimos diarios legales vigentes por cada hijo o hija de los servidores públicos que a 31 de diciembre del año en curso sea menor de 13 años.</t>
  </si>
  <si>
    <t>Aplicar la normatividad vigente con relación a la entrega de bonos.</t>
  </si>
  <si>
    <t>Se coordinan las capacitaciones con otras entidades y organismos distritales para disminuir costos y no se han causado gastos por alquileres de auditorios o espacios. Adicionalmente se han privilegiado el uso de tecnologías de la información y las telecomunicaciones TICS, para restringir uso de papelería y otros elementos.</t>
  </si>
  <si>
    <t>Realizar las capacitaciones de manera virtual , realizar gestiones con las entidades distritales y nacionales para que no se generen costos.
Difundir la información sobre las capacitaciones que se realicen gratuitas en plataformas como Soy 10.
Cultivar una cultura de intercambio de conocimientos</t>
  </si>
  <si>
    <t xml:space="preserve">Dentro del plan de bienestar formulado por la entidad, se incluyen las actividades programadas por el Departamento Administrativo del Servicio Civil Distrital -DASCD; como son la conmemoración día de los secretarios y conductores y se promueve la participación de los funcionarios de la entidad en ellas. </t>
  </si>
  <si>
    <t>Usar eficientemente los recursos y gestionar aportes por parte de la Caja de Compensación.
Programar actividades que generen bienestar pero que no generen costos</t>
  </si>
  <si>
    <t>No se realizan eventos o conmemoraciones</t>
  </si>
  <si>
    <t>No se programan eventos o conmemoraciones</t>
  </si>
  <si>
    <t>No se realizan gastos relacionados con fondos educativos</t>
  </si>
  <si>
    <t>No se tiene previsto programar gastos por este rubro</t>
  </si>
  <si>
    <t>O21202020080484131 Servicios móviles de voz</t>
  </si>
  <si>
    <t xml:space="preserve">El servicio de teléfono fijo se encuentra controlado para llamadas a larga distancia y celular con asignación de códigos, el valor pagado se ha mantenido estable por varias vigencias.
En la vigencia 2024 se eliminó una línea celular por lo cual solamente se cuenta con una línea celular asignada a la Oficina de Atención al Ciudadano, con plan cerrado.
</t>
  </si>
  <si>
    <t>Revisar tarifas pagadas y renegociar planes y tarifas con las empresas que prestan el servicio.</t>
  </si>
  <si>
    <t>O2120201003033331101 Gasolina motor corriente
O2120202008078714102 Servicio de mantenimiento y reparación de vehículos automóviles</t>
  </si>
  <si>
    <t>La Entidad tiene dos vehículos oficiales, que tienen instalado sistema de monitoreo satelital para realizar controles. Se tienen instalados chips para registrar el consumo de combustible y se tienen establecieron topes semanales y mensuales.</t>
  </si>
  <si>
    <t>Realizar controles mensuales a los consumos de combustibre.
Realizar controles a los recorridos realizados por los vehículos.
Presentar para aprobación la posiilidad de sacar del servicio el vehículo más antiguo que genera los mayores costos de mantenimiento.</t>
  </si>
  <si>
    <t>No se adquieren vehículos o maquinaria</t>
  </si>
  <si>
    <t>O21202020080585951 Servicios de copia y reproducción</t>
  </si>
  <si>
    <t>Se tienen asignados topes para el número de copias de cada una de las dependencias, las fotocopias han venido disminuido. Se evitan al máximo las impresiones. En la vigencia 2024 no se suscribió contrato de fotocopiado</t>
  </si>
  <si>
    <t>No se realizan gastos de publicidad</t>
  </si>
  <si>
    <t>O2120201003023212899 Papeles n.c.p.
O2120201003063627098 Artículos de caucho n.c.p. para escritorio
O2120201003083812199 Muebles metálicos n.c.p. para oficina
O2120201004024299994 Artículos de aluminio n.c.p.
O21202020060464112 Servicios de transporte terrestre local regular de pasajeros
O21202020080282130 Servicios de documentación y certificación jurídica
O21202020080585951 Servicios de copia y reproducción
O2120202008078715999 Servicio de mantenimiento y reparación de otros equipos n.c.p.
O230117450120240059 Fortalecimiento del proceso de actualización del inventario de uso Público y Bienes Fiscales en Bogotá D.C</t>
  </si>
  <si>
    <t>Los gastos de caja menor se han disminuido, se ciñe estrictamente a los gastos que tiene carácter de imprevistos, urgentes, imprescindibles e inaplazables.</t>
  </si>
  <si>
    <t>Revisar y analizar los gastos autorizados para caja menor para determinar los rubros en los cuales se pueden disminuir los gastos.
Aplicar controles verificando que tenga la debida justificación .</t>
  </si>
  <si>
    <t>O2120201004024299991 Artículos n.c.p. de ferretería y cerrajería</t>
  </si>
  <si>
    <t>Los gastos para mantenimiento y reparaciones locativas son mínimas, no se tiene previsto realizar reparaciones, solamente las que puedan afectar el normal funcionamiento de la Entidad.</t>
  </si>
  <si>
    <t>Revisar detalladamente los insumos que se requerien para realizar las adecuaciones para determinar estrictamente lo que se requiera.</t>
  </si>
  <si>
    <t>No se tienen suscripciones</t>
  </si>
  <si>
    <t>O21202020060969112 Servicios de distribución de electricidad (por cuenta propia)
O21202020090494110 Servicios de alcantarillado y tratamiento de aguas residuales</t>
  </si>
  <si>
    <t>Se realizan campañas de sensibilización que promueven el uso eficiente y el consumo de los servicios públicos de agua y energía y la gestión integral de residuos sólidos.</t>
  </si>
  <si>
    <t xml:space="preserve">Realizar inspecciones de seguimiento y/o mantenimiento general a los sistemas hidrosanitarios del DADEP.
Realizar seguimiento y mantenimiento general a las redes eléctricas y luminarias de las áreas administradas por el DADEP.
</t>
  </si>
  <si>
    <t>Implementar estrategia orientada a que los funcionarios de la Unidad programen vacaciones dentro de la anualidad.</t>
  </si>
  <si>
    <t xml:space="preserve">Mantener el principio de anualidad presupuestal solicitando a los funcionarios la programación de las vacaciones dentro de la misma anualidad </t>
  </si>
  <si>
    <t>O21202020080484120 / O21202020080484131</t>
  </si>
  <si>
    <t>Dar el uso eficiente a las lineas que se encuentran en uso.</t>
  </si>
  <si>
    <t>Hacer seguimiento a las  lineas  de uso misional.
Disminuir los planes de datos de las lineas vigentes.</t>
  </si>
  <si>
    <t>0.05%</t>
  </si>
  <si>
    <t>O2120201003053513001 / O2120201003023212801</t>
  </si>
  <si>
    <t>O21202020080686311 /O21202020080686320 / O21202020080686330</t>
  </si>
  <si>
    <t xml:space="preserve">Implementar una estrategia para racionalizar el uso de servicios públicos en las sedes de la Unidad  </t>
  </si>
  <si>
    <t xml:space="preserve">1.	Desarrollar una campaña de 
sensibilización frente al uso y ahorro eficiente del agua y de la energía en el 100% de las sedes de la Unidad 
2.	Inspección del estado de las redes hidrosanitarias y eléctricas del 100% de las sedes BOMBEROS DE BOGOTÁ 
3.	Sustituir el 92% de los sistemas no ahorradores de agua y de baja eficiencia identificados en la inspección del estado de las redes hidrosanitarias y eléctricas de las sedes de la UAE CUERPO OFICIAL DE BOMBEROS DE BOGOTÁ.
4.	Implementar un sistema piloto de aprovechamiento de agua lluvia en una estación de bomberos.
5.	Implementar un sistema de energía alternativa en una de las sedes de la entidad.
</t>
  </si>
  <si>
    <t>O21202020080282199 / O21202020080383111 / O21202020080383112 / O21202020080383113 / O21202020080383121 / O21202020080383611 / O21202020080383990 / O232020200991199 / O232020200883129</t>
  </si>
  <si>
    <t>Optimizar la contratación de servicios profesionales y apoyo a la gestión, en los proyectos que tengan definidos productos de fortalecimiento institucional según la herramienta PMR o en aquellos que incluyan la contratación de acciones relacionadas con su equivalente en el presupuesto de Gastos de Inversión.</t>
  </si>
  <si>
    <t>Para la vigencia 2025, se expiden CDPs con destino a la Secretaría de Hacienda Distrital - Dirección Distrital de Presupuesto, en cumplimiento de la Circular SDH-000002 del 10 de enero de 2025. Esto respalda el ahorro correspondiente al 5% en la contratación de acciones incluidas en el presupuesto de Gastos de Inversión del proyecto 8175, así como el 1% en el rubro “Adquisición de Bienes y Servicios” del Presupuesto de Gastos de Funcionamiento. Parte de dicho porcentaje se ha derivado de los contratos de prestación de servicios dentro del Presupuesto de Funcionamiento. Adicionalmente, para las vigencias 2026 y 2027, se contempla fortalecer la capacitación y eficiencia del personal interno, con el objetivo de disminuir la necesidad de contratar servicios externos.</t>
  </si>
  <si>
    <t>Aprobar horas extras solo cuando sea estrictamente necesario y no haya forma de realizar el trabajo dentro del horario regular</t>
  </si>
  <si>
    <t>Se ha implementado un procedimiento más estricto para la autorización de horas extras, las cuales ahora deberán contar con una segunda aprobación por parte del Director de Gestión Corporativa.</t>
  </si>
  <si>
    <t>Incentivar la participación en eventos y reuniones de manera virtual siempre que sea posible, evitando los viajes innecesarios.</t>
  </si>
  <si>
    <t>Solo autorizar viajes cuando sean absolutamente necesarios para el cumplimiento de metas o proyectos clave</t>
  </si>
  <si>
    <t xml:space="preserve">O211010300102 </t>
  </si>
  <si>
    <t>Fomentar la planificación anticipada de las vacaciones de los servidores públicos, evitando la acumulación de compensaciones de vacaciones no tomadas</t>
  </si>
  <si>
    <t>Mediante la Circular 028 de 2024, se impartieron directrices a los funcionarios con tres o más periodos de vacaciones causadas y no disfrutadas, instándolos a programar el disfrute de las mismas. Además, se les exhorta a los demas funcionarios a tomar sus días de descanso antes de que se acumulen periodos con el diligenciamiento de la programacion de vacaciones.</t>
  </si>
  <si>
    <t xml:space="preserve"> NA 
</t>
  </si>
  <si>
    <t>Priorizar la capacitación a través de plataformas en línea, lo que reduce costos logísticos y de desplazamiento</t>
  </si>
  <si>
    <t>Se comunica e invita a los funcionarios a acceder a la oferta educativa del DASC y el Aula Saber, adicionalmente, se continuara fomentando acuerdos con instituciones educativas que permitan un acceso más económico a programas de formación.</t>
  </si>
  <si>
    <t>O21202020090292919 / O21202020090696990</t>
  </si>
  <si>
    <t>Optimizar los recursos destinados a bienestar sin sacrificar el bienestar de los servidores</t>
  </si>
  <si>
    <t>Se continuará fortaleciendo la colaboración con la Manzana Liévano para optimizar los recursos de la Secretaría General, la Secretaría de Gobierno y la Secretaría Jurídica, con el fin de incorporar actividades de bienestar de manera conjunta.</t>
  </si>
  <si>
    <t xml:space="preserve">O21202020080484131 </t>
  </si>
  <si>
    <t>Incentivar el uso de aplicaciones y plataformas digitales para reducir la dependencia de la telefonía móvil tradicional.</t>
  </si>
  <si>
    <t>Se promoverá el uso de aplicaciones y plataformas digitales como alternativa a la telefonía móvil tradicional.</t>
  </si>
  <si>
    <t>O2120201003033331101 / O2120201003063611101 / O2120202008078714199 / O2180151</t>
  </si>
  <si>
    <t>Continuar implementando un mantenimiento preventivo para evitar reparaciones costosas que surgen debido a la falta de mantenimiento regular.</t>
  </si>
  <si>
    <t>Realizar inspecciones regulares para asegurarse de que los vehículos están en buenas condiciones y no presentan fallas costosas que puedan surgir de un mantenimiento deficiente</t>
  </si>
  <si>
    <t>O21202020070373290</t>
  </si>
  <si>
    <t>Continuar con la política de “0 papel” y fomentar aún más el uso de herramientas digitales para evitar la impresión innecesaria.</t>
  </si>
  <si>
    <t>Se seguirá promoviendo el uso de impresiones a doble cara, limitándolas a los casos estrictamente necesarios. Las revisiones se realizarán de manera digital, no se aprobarán impresiones a color y se mantendrá el monitoreo del consumo según las claves asignadas. Además, se continuará incentivando la reducción de impresiones innecesarias, favoreciendo el uso de documentos digitales siempre que sea posible.</t>
  </si>
  <si>
    <t>3.23%</t>
  </si>
  <si>
    <t>O2120201003063633011 / O21202020060464112 / O21202020080282130 / O21202020080383151 / O2120202008038363202 / O21202020080585951 / O2120202008078711001 / O2120202008098911001</t>
  </si>
  <si>
    <t>Autorizar la caja menor únicamente para gastos urgentes e imprescindibles.</t>
  </si>
  <si>
    <t>Implementar una revisión de los gastos hechos con caja menor para asegurarse de que se ajusten a los criterios de austeridad</t>
  </si>
  <si>
    <t>O2120202008098911001</t>
  </si>
  <si>
    <t>Validar  que la suscripcion sea relevante y útil.</t>
  </si>
  <si>
    <t xml:space="preserve">Para el año 2024, se procedió con la suscripción a una herramienta de consulta juridica en el marco de los acuerdos sindicales. No obstante, se evaluarán nuevas opciones en el mercado con el fin de optimizar la suscripción para las vigencias 2026 y 2027.
</t>
  </si>
  <si>
    <t>Secretaría Distrital de Seguridad Convivencia y Justicia</t>
  </si>
  <si>
    <t>1. Cumplir con los lineamientos establecidos en el Decreto 062 de 2024 y la Circular Externa 000002 del 10 de enero de 2025, emitida por la Secretaría de Hacienda Distrital, garantizando su aplicación en todos los procesos pertinentes.</t>
  </si>
  <si>
    <t>1.1. Asegurar que cualquier incremento se limite al porcentaje máximo equivalente al IPC estimado para cada año, conforme a los supuestos macroeconómicos definidos, con el fin de mantener el equilibrio financiero y la sostenibilidad presupuestaria.</t>
  </si>
  <si>
    <t>1. Mantener el valor pagado de horas extras de los servidores del nivel asistencial de la parte administrativa.</t>
  </si>
  <si>
    <t>1. 1. Modificar la circular de autorización de horas extras autorizando máximo 30 horas extras a los servidores que desarrollen actividades prioritarias de la entidad.
1.2. Recomendar a la Dirección de Recursos Físicos y Gestión Documental que la prestación de los servicios de los conductores sea especialmente en el apoyo de actividades misionales de la entidad.
1.3. Establecer controles periódicos de las horas extras causadas, informando a los responsables de cada una de las dependencias.
1.4. Enviar periódicamente a la Dirección de Recursos Físicos y Gestión Documental la relación de compensatorios causados por los conductores, con el fin de realizar la programación de estos descansos o que se tengan en cuenta en la compensación de los tiempos de descanso de semana santa y fin de año.</t>
  </si>
  <si>
    <t>1. Fortalecer los controles de viáticos priorizando las comisiones de servicios de los servidores del Cuerpo de Custodia y Vigilancia.</t>
  </si>
  <si>
    <t>1.1. Solicitar al inicio de cada vigencia a la Dirección de la Cárcel Distrital de Varones y Anexo Mujeres y a la Dirección del Centro Especial de Reclusión la programación de cursos para la acreditación ACA, con el fin de realizar la proyección de viáticos en la vigencia.
1.2. Recomendar que los servidores del Cuerpo de Custodia y Vigilancia que se encuentren en comisión cerca de las sedes de la entidad se desplacen en vehículos del parque automotor de la entidad.
1.3. Continuar realizando acuerdos para que el alojamiento de las comisiones del Cuerpo de Custodia y Vigilancia sea proporcionado por la Escuela de Penitenciaria Nacional – EPN – INPEC.
1.4. Reconocer a los servidores públicos en comisión, viáticos hasta del 50%, de acuerdo con lo establecido en el artículo 2 del Decreto 303 del 5 de marzo de 2024, revisando que el valor de los viáticos sea acorde a lo que devengan en promedio los servidores en el sistema de turnos.
1.5. Realizar acuerdos con las entidades externas para que cubran los gastos de transporte y estadía de los servidores públicos, para aquellas comisiones con destino internacional.
1.6. Cuando los gastos de las comisiones al exterior por asistencia indispensable de servidores públicos de la entidad sean asumidos por la entidad, requerir de la autorización de la Secretaría General de la Alcaldía Mayor de Bogotá D. C., de acuerdo con el artículo 8 del Decreto 062 del 9 de febrero de 2024.</t>
  </si>
  <si>
    <t>1. Promover la reducción en la acumulación de periodos de vacaciones de los servidores públicos de la entidad.</t>
  </si>
  <si>
    <t>1.1. Sugerir a los responsables de las dependencias que los servidores públicos programen el periodo de vacaciones causado para el siguiente periodo.
1.2. Autorizar a los servidores públicos la acumulación máxima de dos (2) periodos de vacaciones, solamente por necesidades del servicio.</t>
  </si>
  <si>
    <t>1. Mantener el valor asignado de bonos navideños, los cuales actualmente no superan los seis (6) salarios mínimos legales diarios vigentes.</t>
  </si>
  <si>
    <t>1.1. Otorgar bonos a los hijos o hijas de los servidores, que se encuentren debidamente caracterizados en la Dirección de Talento Humano.
1. 2. Realizar control de los criterios establecidos para el otorgamiento del bono a las hijas e hijos beneficiarios de los servidores soportados con los documentos necesarios en los que se demuestre el parentesco, edad y condición de discapacidad cuando aplique este último.
1.3. Abrir convocatoria de inscripción que permita establecer el número real de beneficiarios de los bonos.</t>
  </si>
  <si>
    <t>1. Desarrollar la oferta de capacitación al interior de la entidad, mediante las alianzas de capacitaciones que ofrecen las diferentes entidades del Estado.</t>
  </si>
  <si>
    <t>1.1. Articular la oferta de capacitaciones con diferentes entidades, como el Departamento Administrativo del Servicio Civil Distrital – DASCD, la Secretaría General, El Departamento Administrativo de la Función Pública, la Comisión Nacional del Servicio Civil – CNSC, el SENA, entre otros, evitando la duplicidad y optimizando recursos.
1.2. Conservar el uso del acta de compromiso y autorización de descuento por nomina, como requisito para la inscripción en las actividades de capacitación, garantizando la asistencia de los servidores al programa de formación en el cual se inscribieron.</t>
  </si>
  <si>
    <t>1. Desarrollar la oferta de actividades con diferentes entidades distritales, evitando la duplicidad y optimizando recursos.</t>
  </si>
  <si>
    <t>1. Realizar eventos deportivos y recreativos, mediante alianzas administrativas con el Departamento Administrativo del Servicio Civil Distrital DASCD y la Caja de Compensación Familiar.
2. Conservar el uso del acta de compromiso y autorización de descuento por nomina como requisito para los servidores que se inscriban para participar en las actividades de bienestar garantizando que la persona que se inscribe asista.
3. Proponer la contratación de las actividades de bienestar mediante vigencias futuras.</t>
  </si>
  <si>
    <t>1. Propender por la disminución de costos de los eventos sin deteriorar la calidad de los servicios del Plan de Bienestar e incentivos de la entidad.</t>
  </si>
  <si>
    <t>1. 1. Procurar la unificación de varios eventos que se presenten en fechas cercanas, para así disminuir costos y gastos administrativos.
1. 2. Seguir buscando convenios con la Caja de Compensación Familiar para la financiación de eventos.
1. 3. No asignar recursos para la conmemoración del día del secretario, día del conductor y otras actividades que sean coordinadas por el DASCD.</t>
  </si>
  <si>
    <t>O21202020090292511
O21202020090292512
O21202020090292521
O21202020090292522</t>
  </si>
  <si>
    <t>1. Mantener el programa de financiación de la educación formal para los servidores públicos a los cuales se les ha otorgado este estímulo, procurando la reducción presupuestal del 5% en cada vigencia.</t>
  </si>
  <si>
    <t>1. 1. Continuar con la financiación educativa solamente de los servidores públicos que actualmente han sido beneficiarios del estímulo en el último semestre de la vigencia anterior, siempre y cuando continúen cumpliendo con la condición del nivel sobresaliente en la evaluación de desempeño del último año de servicio.
1. 2. Iniciar la gestión con el Fondo Educativo de Administración de Recursos para Capacitación Educativa de los Empleados Públicos del Distrito Capital – FRADEC para la promoción de la capacitación formal de los servidores de la entidad, a través de los servicios que ellos prestan.</t>
  </si>
  <si>
    <t xml:space="preserve">O23011605540000007777
O21202020080484150
O230117459920240314 </t>
  </si>
  <si>
    <t xml:space="preserve">Mantener restricciones y realizar seguimiento mensual a la actividad de las extensiones que tienen habilitado el servicio de llamadas a celular, LDN y/o LDI para evitar que el uso no autorizado de estos servicios genere gastos innecesarios. Únicamente se habilitan llamadas a celular y LDN mediante el uso de clave a extensiones de colaboradores con temas misionales críticos por autorización justificada del jefe de la dependencia.
Fomentar el uso más extendido de Microsoft Teams como solución de comunicación para llamadas internas y externas, reduciendo la necesidad de utilizar la línea telefónica fija para llamadas que pueden hacerse a través de esta plataforma, promoviendo esta herramienta como el canal principal para la mayoría de las comunicaciones, especialmente entre empleados y sedes diferentes. </t>
  </si>
  <si>
    <t xml:space="preserve">Realizar revisiones mensuales de los informes de llamadas de las extensiones para asegurarse de que no se estén realizando llamadas no autorizadas. 
Realizar capacitaciones periódicas a los colaboradores para familiarizarlos con todas las funcionalidades de Microsoft Teams. </t>
  </si>
  <si>
    <t>Aplicar acciones que permitan el uso eficiente de los vehículos institucionales al servicio de la Entidad.</t>
  </si>
  <si>
    <t>Actualización de Resolución de administración del parque automotor institucional y procedimiento de servicio de transporte, en los cuales se incluyen acciones para optimizar el uso de los vehículos institucionales.</t>
  </si>
  <si>
    <t xml:space="preserve">Renovar el parque automotor de la Entidad, mediante procesos de permuta, que permitan ofrecer los bienes dados de baja, catalogados como servibles a cambio de vehículos con las características técnicas requeridas para el funcionamiento de la Entidad, sin generar gastos por adquisición a la Secretaría.  </t>
  </si>
  <si>
    <t xml:space="preserve">Adelantar procesos de permuta que permitan actualizar el parque automotor de la Entidad. </t>
  </si>
  <si>
    <t xml:space="preserve">
O23011605540000007777
021202020070373124</t>
  </si>
  <si>
    <t>Mantener restricciones de impresión a color, generar reportes de impresión por usuario/dependencia, y realizar seguimiento trimestral a las impresiones para evitar que el uso no autorizado de estos servicios genere gastos innecesarios. Se habilita el servicio mediante cuotas de impresión y el uso de clave a colaboradores, y los requerimientos de cuotas de impresión superior para temas misionales críticos por autorización justificada del jefe de la dependencia. Los reportes de impresión se remitirán a la OAP para su análisis y articulación con el PIGA y la política de uso eficiente de papel.
Fomentar el uso más extendido de herramientas colaborativas como Microsoft SharePoint y Microsoft Teams como solución para compartir y colaborar en documentos de manera digital en procesos en los cuales sea viable por temas normativos, reduciendo la necesidad de utilizar el servicio de impresión.</t>
  </si>
  <si>
    <t xml:space="preserve">Realizar revisiones trimestrales de los reportes de impresión para asegurarse de que no se estén realizando impresiones superiores a las autorizadas, y remitir a la OAP para su análisis y articulación con el PIGA y la política de uso eficiente de papel.
Realizar capacitaciones periódicas a los colaboradores para familiarizarlos con todas las funcionalidades de las herramientas colaborativas como Microsoft SharePoint y Microsoft Teams para reducir la necesidad de utilizar el servicio de impresión </t>
  </si>
  <si>
    <t>O21201010030106    
O21201010030208
O21201010030404
O21201010030405
O21201010030406
O2120101004010106
O2120201002072791108
O2120201003013191499
O2120201003023212999
O2120201003023219999
O2120201003023222004
O2120201003023262005
 O2120201003033331101
O2120201003033338004
O2120201003053542009</t>
  </si>
  <si>
    <t xml:space="preserve">No aplica.
La ejecución de la Cajas Menores en la entidad en las últimas vigencias no ha alcanzado siquiera el 3% de lo destinado para su constitución.  Este hecho demuestra la naturaleza ocasional de los gastos a realizar, por lo que no aplican estrategias de reducción de gastos, salvo tratar de garantizar que en los contratos a suscribir de adquisición de bienes y servicios se incluyan el mayor número de ítems que garanticen la menor probabilidad de ocurrencia de gastos imprevistos. </t>
  </si>
  <si>
    <t>O23011745992024031413034</t>
  </si>
  <si>
    <t xml:space="preserve">La Secretaría Distrital de Seguridad, Convivencia y Justicia es un organismo de nivel central del Orden Distrital, creado mediante el Acuerdo 637 de 2016 del Concejo de Bogotá, según el cual, con cargo a los recursos de la Secretaría Distrital de Seguridad, Convivencia y Justicia, se proveerán los bienes y servicios que la entidad requiere para el cabal cumplimiento de su misión, y que las autoridades competentes requieran para optimizar la seguridad de todos los habitantes de Bogotá.
Es de esta forma que Bogotá, cuenta con su propia Cárcel, la cual administra y mantiene en condiciones idóneas para la garantía de los derechos humanos de la población sindicada que es remitida a ella. Es así, que fue certificada como la primera Cárcel de Sur América certificada por la Asociación Americana de Prisiones - ACA.
Con base en lo anterior, la Secretaría Distrital de Seguridad, Convivencia y Justicia, en el marco de sus competencias, adelanta acciones tendientes al mejoramiento, adecuación y mantenimiento de la infraestructura actual de los bienes inmuebles de propiedad o que estén a su cargo, entre los cuales se encuentra la Cárcel Distrital de Varones y Anexo de Mujeres, con el fin de fortalecer las capacidades operativas de las autoridades de seguridad, convivencia y justicia de la ciudad que operan en dichas instalaciones, así como garantizar los derechos humanos de la población sindicada que es remitida a ella, por lo que de manera recurrente la SDSCJ continua contratando la adecuación, mejoramiento y el mantenimiento de estas instalaciones en aras de garantizar la continua y adecuada operación del servicio que actualmente se presta en esta infraestructura, acorde a al normatividad carcelaria y de derechos humanos de la población privada de la libertad. </t>
  </si>
  <si>
    <t xml:space="preserve">Realizar campañas de concientización del uso eficiente de los servicios públicos con el fin de disminuir el consumo de los mismos. </t>
  </si>
  <si>
    <t xml:space="preserve">Realizar una campaña trimestral con relación al uso eficiente de los servicios públicos. </t>
  </si>
  <si>
    <t>Unidad Administrativa Especial Cuerpo Oficial de Bomberos</t>
  </si>
  <si>
    <t xml:space="preserve">Implementar mecanismos de seguimiento y control al uso de impresoras.
Por otro lado, se están realizando implementaciones tecnológicas como Log+ y Opera+ con el propósito de minimizar el uso de papel en las estaciones.
Realizar campañas que fomenten la aplicación de la política de Cero papel.
</t>
  </si>
  <si>
    <t>Socializar la política de Cero Papel en la entidad.
Realizar campañas enfocadas a la disminucion del papel e impresiones
Implementar aplicativos de documentación digital</t>
  </si>
  <si>
    <t>1.	Desarrollar una campaña de 
sensibilización frente al uso y ahorro eficiente del agua y de la energía en el 100% de las sedes de la Unidad 
2.	Inspección del estado de las redes hidrosanitarias y eléctricas del 100% de las sedes BOMBEROS DE BOGOTÁ 
3.	Sustituir el 92% de los sistemas no ahorradores de agua y de baja eficiencia identificados en la inspección del estado de las redes hidrosanitarias y eléctricas de las sedes de la UAE CUERPO OFICIAL DE BOMBEROS DE BOGOTÁ.
4.	Implementar un sistema piloto de aprovechamiento de agua lluvia en una estación de bomberos.
5.	Implementar un sistema de energía alternativa en una de las sedes de la entidad.</t>
  </si>
  <si>
    <t>Generar autorización máxima de 90 horas extras mensuales para toda la entidad, estrictamente necesarias para atender asuntos del servicio reales e imprescindibles y en ningún caso de carácter permanente a fin de reducir el número de horas extras pagadas y legalizadas</t>
  </si>
  <si>
    <t xml:space="preserve">Reducir el 11% anual de horas extras en cada vigencia teniendo en cuenta la línea base de la unidad de medida de la vigencia inmediatamente anterior. </t>
  </si>
  <si>
    <t>Para los casos de excepción, se solicitará autorización cuando sea indispensable la asistencia presencial de servidores/as públicos/as de cualquier nivel jerárquico, se justificará la respectiva comisión de servicios si es al exterior conforme lo expresa el decreto</t>
  </si>
  <si>
    <t>La entidad actualmente no genera gastos de viáticos por cuanto no cuenta con rubro de viáticos</t>
  </si>
  <si>
    <t xml:space="preserve">Pagar vacaciones en dinero únicamente por causal de retiro. Por lo anterior se realizará una reducción del 1% anual para la compensación de vacaciones correspondientes a un (1) año previa disponibilidad presupuestal y autorización previa del jefe </t>
  </si>
  <si>
    <t>Generar alertas a los servidores/as y jefes inmediatos, a fin de evitar la acumulación de vacaciones y se identificaran las causas que han llevado a la suspensión de vacaciones por parte de los servidores/as y priorizar sólo aquellas en las que no existe la posibilidad de detener el desarrollo de sus actividades o la posibilidad de un reemplazo y en el que se justifique la necesidad del servicio por parte del jefe inmediato.</t>
  </si>
  <si>
    <t>O211010200401 Compensar</t>
  </si>
  <si>
    <t xml:space="preserve">La entidad viene dando cumplimiento en cuanto al criterio estipulado en el artículo respecto a la edad de los menores. Asimismo, se cuenta con el programa de bienestar para la entrega de bonos de los niños que se tengan caracterizados, por un valor de cada bono que no superan los 6 salarios mínimos diarios legales vigentes </t>
  </si>
  <si>
    <t>En el marco del programa de Bienestar, se asignan los bonos para los niños que al 31 de diciembre de 2025 tengan 12 años 11 meses y 29 días y niños o jóvenes con discapacidad menores de 18 años, con el objetivo principal de contribuir al bienestar y desarrollo integral de los hijos/as de los servidores/as públicos/as de la entidad.</t>
  </si>
  <si>
    <t>O21202020090292919      Otros tipos de servicios educativos y de formación</t>
  </si>
  <si>
    <t>Existe una constante articulación de la oferta de capacitaciones con diferentes entidades, tales como el Departamento Administrativo del Servicio Civil Distrital -DASCD, la Secretaria General. El Departamento Administrativo de la Función Pública, La comisión nacional del Servicio Civil – CNSC, la ESAP, entre otros, evitando la duplicidad y optimizando recursos.</t>
  </si>
  <si>
    <t xml:space="preserve">La entidad actualmente considera e integra la oferta transversal de otros entidades públicas y privadas buscando ahorrar costos y optimizar recursos. 
Los recursos asignados al Plan Institucional de Capacitación son optimizados en cuanto a la destinación de los mismos, ya que están dirigidos a temas específicos de capacitación para los servidores/as públicos/as del IPES. </t>
  </si>
  <si>
    <t>O21202020090696590    Otros servicios deportivos y recreativos</t>
  </si>
  <si>
    <t xml:space="preserve">
El IPES no realiza ninguna actividad indicada en el art 13 de decreto 062 de 2024, con excepción de la ejecución de las actividades incluidas en el programa de bienestar. 
</t>
  </si>
  <si>
    <t>La entidad no realiza, ni tiene planeadas recepciones, fiestas, agasajos, conmemoraciones o condecoraciones y que además incluyan el servicio o suministro de alimentos, que impliquen erogaciones con cargo al presupuesto. Se realizan las actividades que estén definidas en el programa de bienestar e incentivos para los/las servidores/as públicos/as, las cuales en todo caso observarán los criterios de austeridad del gasto adoptados en el presente decreto</t>
  </si>
  <si>
    <t xml:space="preserve">La entidad no cuenta con gastos de fondos educativos por lo tanto el artículo no se aplica </t>
  </si>
  <si>
    <t>O21202020080484120      Servicios de telefonía fija (acceso)</t>
  </si>
  <si>
    <t xml:space="preserve">Se redujeron la cantidad de líneas telefónicas a partir de un análisis previo sobre la necesidad de las mismas y su distribución en el edificio asegurando la atención a la ciudadanía. </t>
  </si>
  <si>
    <t xml:space="preserve">Las líneas telefónicas son asignadas a las dependencias y a los procesos misionales de la entidad para su funcionamiento y atención a la ciudadanía. Se tiene un plan fijo contrato con un operador garantizando el servicio. 
Se tiene restringidas las llamadas internacionales y no se cuenta con planes de telefonía móvil. 
</t>
  </si>
  <si>
    <t>O2120201003033331101    Gasolina motor corriente
O2120202008078714199    Servicio de mantenimiento y reparación de vehículo
O232020200662291        Comercio al por menor de combustibles para vehícul
O23202020088714199      Servicio de mantenimiento y reparación de vehículo</t>
  </si>
  <si>
    <t>Conforme lo estipula el decreto El mantenimiento del parque automotor se adelantará de acuerdo con el plan programado para el año, a partir de los históricos de esta actividad y buscando economía en su ejecución con la aplicación del 1% de austeridad 
Actualmente la entidad cuenta con un contrato de combustible que controla el suministro a los vehículos por medio de un chip y tiene un límite establecido de consumo diario que no permite el llenado por cantidades mayores a las establecidas, de acuerdo a los parámetros técnicos establecidos para los recorridos y vehículos del acuerdo marco de precios. Lo anterior permite dar cumplimiento a lo estipulado en el decreto para austeridad</t>
  </si>
  <si>
    <t xml:space="preserve">Actualmente la entidad viene realizando reducción en los gastos mantenimientos ejecutados los cuales se van realizando de acuerdo a la situación particular de cada vehículo, es decir, que los mantenimientos se hacen efectivos de acuerdo a las necesidades presentadas y la programación para el año
La entidad actualmente cumple con el requisito de austeridad  en temas de consumo de gasolina y se lleva un seguimiento </t>
  </si>
  <si>
    <t xml:space="preserve">Dado que la entidad no cuenta con vehículos suficientes para atender los requerimientos de movilidad y traslado para el desarrollo de las actividades misionales, se adelantará un proceso de adquisición de un vehículo. </t>
  </si>
  <si>
    <t xml:space="preserve">1.	Se solicitará concepto de viabilidad presupuestal de la Secretaría Distrital de Hacienda.
2.	Se adelantará un proceso de selección objetiva para la adquisición de vehículos con sus debidos estudios demostrando la conveniencia y el ahorro para la entidad.
</t>
  </si>
  <si>
    <t xml:space="preserve">Se establecerá un cupo máximo de impresiones por subdirección, con el fin de controlar y reducir el uso de papel. Además, se llevará un registro detallado del número de impresiones realizadas por cada colaborador/a, permitiendo un seguimiento y evaluación continua del consumo de papel. Finalmente se promoverá el uso de medios digitales </t>
  </si>
  <si>
    <t xml:space="preserve">Reducir el 1% en el consumo de papel en la entidad teniendo como base la unidad de medida del año inmediatamente anterior, a partir de la generación de cupos de impresión por dependencia. </t>
  </si>
  <si>
    <t>O232020200883611 Servicios integrales de publicidad</t>
  </si>
  <si>
    <t>Fortalecer las alianzas de comunicación a fin de reducir el valor del contrato de divulgación de la información institucional con base en el valor de contrato de la vigencia. No se realizarán impresiones y reproducción de piezas comunicativas.</t>
  </si>
  <si>
    <t>Reducir el 5% en el valor contratado para la divulgación de la información relacionada con el cumplimiento de funciones. Se priorizará el uso de los diversos medios de comunicación tales como la página web y las Redes Sociales, que se encuentran a disposición de la ciudadanía en general.</t>
  </si>
  <si>
    <t>La caja menor la cual se ceñirá estrictamente a los gastos que tengan carácter de imprevistos, urgentes, imprescindibles e inaplazables y enmarcados dentro de las políticas de racionalización del gasto.</t>
  </si>
  <si>
    <t>Informar a las dependencias sobre las necesidades priorizadas para el uso de la caja menor a fin de reducir el 1%.</t>
  </si>
  <si>
    <t>*O2320202005030253290    Otras obras de ingeniería civil</t>
  </si>
  <si>
    <t xml:space="preserve">los mantenimientos se realizan de acuerdo a las priorzadas en los plan de mantenimiento de las Plazas Distritales de Mercado y las alternativas comerciales para asegurar su funcionamiento y cumplimiento a las normas sanitarias. </t>
  </si>
  <si>
    <t xml:space="preserve">Implemetar los planes de mejoramiento y embellecimineto de las Distritales de Mercado.
Atender las mantenimiento y  emergencias en las alternativas comerciales. </t>
  </si>
  <si>
    <t xml:space="preserve">La entidad no cuenta con gastos de Suscripciones por lo tanto el artículo no se aplica </t>
  </si>
  <si>
    <t xml:space="preserve">O21202020080686330      Servicios de distribución de agua por tubería
O232020200886330        Servicios de distribución de agua por tubería
O21202020080686312      Servicios de distribución de electricidad
O232020200886312        Servicios de distribución de electricidad
O232020200886320        Servicios de distribución de gas por tuberías </t>
  </si>
  <si>
    <t>Fortalecer la concientización en los colaboradores de la entidad respecto a ahorro y uso eficiente de los recursos de agua y energía eléctrica, aportando en una reducción del 1.6 % teniendo como línea base el gasto generado por este concepto de la vigencia inmediatamente anterior</t>
  </si>
  <si>
    <t xml:space="preserve">Realizar una campaña anual enfocada en los beneficios del ahorro y uso eficiente de agua dirigido a los colaboradores de la Entidad (Sede administrativa).
Elaborar un informe semestral de seguimiento y control a los servicios públicos de agua y energía eléctrica para establecer medidas de control. 
</t>
  </si>
  <si>
    <t>N.A.  
Se registran totales. Corresponde con lo reportado en SIDEAP y SIVICOF.
Nota: Se registran los valores reportados en el formato CB-0017.</t>
  </si>
  <si>
    <t>Los contratos de prestación de servicios profesionales y de apoyo a la gestión se ajustará máximo con un incremento del IPC causado de cada vigencia.
NOTA:Teniendo en cuenta que la reducción del 2023 frente al 2024 fue superior al 10% , se asume como meta para el 2025 que la linea base del año 2024 corresponde solo a una reducción del 10% frente al 2023, que llevado a precios corrientes cresponde a $123.748.891.145 , mas el incremento del IPC.</t>
  </si>
  <si>
    <t>Realizar seguimiento mensual a la contratación de prestación de servicios profesionales de apoyo a la gestión para garantizar el cumplimiento de la estratégia.</t>
  </si>
  <si>
    <t>O23011605560000007824</t>
  </si>
  <si>
    <t>Se realizo la reducción del 8,5% para el recurso de inversión en las actividades de Bienestar</t>
  </si>
  <si>
    <t>Realizar las actividades de bienestar de acuerdo con el presupuesto asignado correspondiente a cada vigencia, el cual no superará el incremento del IPC.</t>
  </si>
  <si>
    <t>La entidad no realiza eventos y conmemoraciones.</t>
  </si>
  <si>
    <t>Funcionamiento - Factores constututivos de salario - horas extras</t>
  </si>
  <si>
    <t xml:space="preserve">Es importante aclarar que la misonalidad de la Entidad  es la coordinacion y la ejecucion de accines para la Gestion del Riesgo  es imposible crear esttrategias para la disminucion del pago de Recagos, esto  con el fin de cumplir con los  objetivos institucionales y con la atención de emergencias y desastres que requiere la ciudad, toda vez que el personal a cargo de la Subdirección para el Manejo de Emergencias y Desastres debe estar las 24 horas del día brindando atención oportuna. </t>
  </si>
  <si>
    <t xml:space="preserve">Para la vigencia 2025, la subdireccion de emergencia realizara la programacion de  los turnos del mes  siguiente,  con el   a fin   de que los funcionarios no sobrepasen las 190 horas  mensuales disminuyendo el pago de horas extras   solo se pague lo conserniente a recargos </t>
  </si>
  <si>
    <t>Actualmente la entidad no con cuenta con rubro de viaticos</t>
  </si>
  <si>
    <t>Se continuarán con las alianzas tanto nacionales como internaciones para el fortalecimiento de competencias formativas de los servidores públicos del IDIGER a costo cero (0).</t>
  </si>
  <si>
    <t>Funcionamiento -Remuneracion no cosntitutiva de factor salarial - Indemnizacion por Vaciones</t>
  </si>
  <si>
    <t>Para la vigencia 2025- 2027 El Idiger realizara campañas de senbilizacion con el fin de que los funcionarios tomen los periodos que tienen pendientes evitando su acumulacion. de mas de dos periodos</t>
  </si>
  <si>
    <t xml:space="preserve">Los funcionarios no podran aculmular mas de dos periodos de vacaciones  y si se interrumpen deberan ser justificas y se deberan tomar en la misma vigencia en la que se solicitaron para evitar reliquidaciones </t>
  </si>
  <si>
    <t>Funcionamiento - Otros servicios deportivos y recreativos</t>
  </si>
  <si>
    <t>Se verificará la caracterización de los niños menores de 13 años y menores de 18 años en condición de discapacidad, con el fin de depurar a que población no le corresponde el beneficio en la vigencia 2025</t>
  </si>
  <si>
    <t>Caracterizar a la poblacion de niños del IDIGER.</t>
  </si>
  <si>
    <t>Funcionamiento - servicios de apoyo educativo</t>
  </si>
  <si>
    <t>En el marco del plan de austeridad 2025-2027 , se desarrollará una estrategia para el Plan Institucional de Capacitación 2025 de IDIGER, basada en el uso eficiente de los recursos y plataformas distritales disponibles. Estas plataformas ofrecen una amplia variedad de cursos, los cuales se integrarán en la planificación de las capacitaciones del personal. Además, se explorarán alianzas interadministrativas con otras entidades del sector público, con el fin de acceder a condiciones preferenciales y mejores precios en la contratación de cursos externos. Paralelamente, se realizará una investigación de nuevas plataformas que permitan optimizar los costos de formación, garantizando la calidad del aprendizaje y el cumplimiento de los objetivos institucionales, en línea con las directrices de austeridad.</t>
  </si>
  <si>
    <t>Se optimizarán los recursos en temas de capacitación con las alianzas que ofrece el Departamento Administrativo de Servicio Civil Distrital, el Departamento Administrativo de la Función Publica, la Comisión Nacional de Servicio Civil y La Escuelas Superior de Administración Pública en sus plataformas de capacitación.</t>
  </si>
  <si>
    <t>Se contará con la oferta de actividades en relación a bienestar  a costo cero (0) que ofertan las diferentes instituciones y cajas de compensación.</t>
  </si>
  <si>
    <t>Participar en la celebración de día de la secretaria y del conductor que oferta el DACSD
Participar en las Olimpiadas del DACSD, y solo contratar actividades deportivas a bajo costo.
En convenio con la caja de compensación realizar actividades del día de la familia y cierre de gestión.</t>
  </si>
  <si>
    <t>Se contara con la oferta de actividade en realcion a conmeoraciones y eventos a costo cero (0) que ofertan las diefnetes instituciones y cajas de compensacion .</t>
  </si>
  <si>
    <t>Participar en las actividades de conmemoración de día de genero con el acompañamiento de la caja compensación.  
Dia del orgullo gay, temas de diversidad y la no violencia a las contra las mujeres se contará con el apoyo de las diferentes instituciones a costo (0).</t>
  </si>
  <si>
    <t xml:space="preserve">La  entidad no dispone de fondos educativos propios, la gestión se realiza a través del Fondo Educativo en Administración de Recursos para Capacitación Educativa de los Empleados Públicos del Distrito Capital (FRADEC). Este fondo ofrece créditos educativos que pueden ser condonados en su totalidad, en función de la prestación de servicios y el mérito académico.   </t>
  </si>
  <si>
    <t>Continuar con la oferta de FRADEC que imparte el Departamento Admisnitrativo de Sercivio Civil Distrital</t>
  </si>
  <si>
    <t>INVERSION
O232020200884190 Otros servicios
de telecomunicaciones</t>
  </si>
  <si>
    <t>Realizar seguimiento mensual al consumo de las líneas telefonicas con el fin de identificar su utilidad.</t>
  </si>
  <si>
    <t>* Desactivacion de líneas telefonicas que presenten bajo consumo
* Cambiar a planes más económicos</t>
  </si>
  <si>
    <t>INVERSION
O23202020088714199 Servicio de
mantenimiento y reparación de
vehículos automotores n.c.p</t>
  </si>
  <si>
    <t>* Realizar seguimiento a los vehículos para determinar el estado de cada uno de esto</t>
  </si>
  <si>
    <t>*Realizar los mantenimientos preventivos, para evitar daños mayores, que impliquen altos costos para la Entidad</t>
  </si>
  <si>
    <t>O21202020070373125 -Servicios de arrendamiento sin opción de compra de equipos de telecomunicaciones sin operario</t>
  </si>
  <si>
    <t>En el marco del plan de austeridad 2025-2027 , se ejecutaran estrategias para poder dar cumpliemiento a la  reduccion de impresión y fotocopiado para la vigencia  2025, basada en el uso eficiente de los recursos y el incremento de herramientas digitales para el resguardo y presentacion de la informacion, evitando asi el aumento en cuanto a impresion y fotocopiado</t>
  </si>
  <si>
    <t>Establecer un tope de impresiones  por dependencia para evitar que se incrementen las impresiones en la entidad.
Establecerpoliticas donde se especifique el manejo de documento digitales, con el fin de disminuir la impresión de documentos 
Dar cumplimiento a las politicas de cero papel.
Uso de herramientas colaborativas de google para las versiones finales de los documentos.
Impresión de documentos doble cara</t>
  </si>
  <si>
    <t xml:space="preserve">FUNCIONAMIENTO
1. O21202020060363399 Otros servicios de suministro de
comidas
2, O21202020080282130 Servicios de documentación y
certificación jurídica
3, O2120202008078715999 Servicio de mantenimiento y
reparación de otros equipos n.c.p.
4, O2120202008098912197 Servicios de impresión litográfica
n.c.p.
</t>
  </si>
  <si>
    <t>No se tiene programada la apertura de caja menor</t>
  </si>
  <si>
    <t>FUNCIONAMIENTO E INVERSION
O21202020080585330 Servicios de limpieza general
INVERSION 
Servicios generales de construcción de otros edificios no residenciales</t>
  </si>
  <si>
    <t>*Establecer inspecciones mensuales para identificar problemas potenciales y evitar llegar a procedimientos correctivos
*Realzar mantenimientos preventivos de los bienes, empezando por procesos de limpieza para asegurar su correcto funcionamiento.</t>
  </si>
  <si>
    <t>* Ejecutar plan de mantenimiento de infraestructura y aseo
*Sustituír piezas desgastadas o dañadas de un bien antes de que puedan presentar fallas</t>
  </si>
  <si>
    <t xml:space="preserve">
FUNCIONAMIENTO
1, O21202020080686312 Servicios de distribución de
electricidad (a comisión o por bcontrato)
2. O21202020080686330 Servicios de distribución de agua
por tubería (a comisión o por
contrato)
3. O21202020090494239 Servicios generales de recolección
de otros desechos</t>
  </si>
  <si>
    <t>*Concientización y buenas prácticas: Envío de material informativo y promoción del apagado de equipos en horas no laborales.
Flexibilidad laboral: Priorización del teletrabajo en días de restricciones por racionamiento
*Reconversión tecnologica 
* Mantenimiento preventivo y correctivo de redes sanitarias
*Campañas de concientización sobre el ahorro de agua
* optimización de procesos para el ahorro de recursos naturales
*Capacitaciones sensibilización getión de residuos</t>
  </si>
  <si>
    <t>*Implementacion de horario de ahorro de energía: Apagón diario de 12:00 a 2:00 pm.
*Modernización de la iluminación: Sustitución de reflectores halógenos por LED solares y reparación de luminarias dañadas
*Reducción de pérdidas por fugas a través de inspecciones y reparaciones
* Sustitución de actividades de lavado y adaptación de las actividades a través de la implementación del teletrabajo en días de racionamiento
* Capacitaciones de gestión de Residuos</t>
  </si>
  <si>
    <t xml:space="preserve">INSTITUTO DE DESARROLLO URBANO </t>
  </si>
  <si>
    <t>O232020200883990</t>
  </si>
  <si>
    <t>Para los contratos de prestación de servicios profesionales y de apoyo a la Gestión, a partir del plan de reducción del gasto en la contratación de prestación de servicios profesionales y de apoyo a la gestión, efectuado en la vigencia 2024 en cumplimiento del artículo 6 del Decreto Distrital 062 de 2024, se presentó una disminución del valor para PSP en la vigencia 2024, en relación con lo ejecutado en la vigencia 2023, en un porcentaje del 32.54%  superando el valor del 10% establecido en el mencionado decreto. Por lo anterior en la vigencia 2025, este gasto tendrá un incremento máximo del IPC causado en la vigencia anterior correspondiente al 5.2% según el lineamiento impartido, cuya base para la medición será el presupuesto ejecutado en este componente en la vigencia 2023.
Por otro lado, es importante aclarar que en la vigencia 2023, se adicionaron los contratos PSP, para garantizar la operación en los primeros meses de 2024, lo que ayudo a que en esa vigencia la entidad pudiera cubrir sus necesidades de PSP con el recorte realizado, pues se suscribieron contratos a 9 meses promedio.
Es importante precisar que la entidad soporta su operación y el cumplimiento de los objetivos estratégicos y misionales con el apoyo de la contratación de prestación de servicios por lo que en aras de garantizar el cumplimiento de las metas del Plan de Desarrollo 2025-2027 no es factible reducir un mayor valor al que ya se había realizado en la vigencia anterior.</t>
  </si>
  <si>
    <t>* Para las vigencias 2025 - 2027 se utilizara como estrategia que el concepto de gasto para PSP tendra un crecimiento máximo equivalente al IPC causado en la vigencia anterior.
* Se evaluara la  necesidad de nuevas contrataciones o renovaciones, priorizando modalidades que optimicen costos.</t>
  </si>
  <si>
    <t>Incremento maximo del  IPC causado vigencia anterior</t>
  </si>
  <si>
    <t>Este ítem no es objeto de austeridad, toda vez que, las horas extras aumentan con el incremento salarial, como también la visita a las obras es igual o en mayor magnitud.</t>
  </si>
  <si>
    <t xml:space="preserve">No aplica </t>
  </si>
  <si>
    <t>0.00%</t>
  </si>
  <si>
    <t>Este ítem no es objeto de austeridad, ya que el reconocimiento de viáticos y gastos de viaje depende del decreto nacional que aumenta dicho reconocimiento año a año.</t>
  </si>
  <si>
    <t>Gestión para que los funcionarios tomen las vacaciones y estén al día en dicho concepto.</t>
  </si>
  <si>
    <t>Circular con los lineamientos de la toma de vacaciones a todos los funcionarios de planta.</t>
  </si>
  <si>
    <t>O21202020090696590</t>
  </si>
  <si>
    <t>Este ítem no es objeto de austeridad, ya que el Instituto no sabe cuántos niños, hijos de funcionarios, menores de 13 años, va a tener a final de año.</t>
  </si>
  <si>
    <t>O21202020090292913 (Funcionamiento)
O23101010021201 (Inversión)</t>
  </si>
  <si>
    <t>Artículo no objeto de austeridad, porque hace parte de las metas del 5° objetivo estratégico del Plan Estratégico Institucional, como también del Plan de Desarrollo y así dar cumplimiento a la meta propuesta.</t>
  </si>
  <si>
    <t>O21202020090696590 (Funcionamiento)
O23101010021201 (Inversión)</t>
  </si>
  <si>
    <t xml:space="preserve">Artículo no objeto de austeridad, por cuanto el IDU cuenta con un contrato cuyo objeto es "SERVICIO DE ORGANIZACIÓN, ADMINISTRACIÓN, EJECUCIÓN Y DEMÁS ACCIONES NECESARIAS PARA LA REALIZACIÓN DE EVENTOS Y REUNIONES QUE REQUIERA EL IDU", sin embargo,  este contrato se suscribe con la finalidad de atender eventos y reuniones de índole misional, en cumplimiento de los objetivos y metas de la entidad, no asociadas a fiestas o recepciones. </t>
  </si>
  <si>
    <t xml:space="preserve">No se cuenta con recursos asignados por este concepto. </t>
  </si>
  <si>
    <t>O21202020080484131 - Servicios moviles de voz</t>
  </si>
  <si>
    <t>1. Reducción de planes y paquetes:
Optar por planes de telefonía más básicos que cubran únicamente las necesidades esenciales.
2. Contratación de proveedores más económicos:
Realizar un análisis comparativo de tarifas y servicios entre diferentes proveedores.
Negociar tarifas más bajas con el proveedor actual basándose en la comparación con la competencia.</t>
  </si>
  <si>
    <t>1. Informar sobre la política de austeridad y la importancia de contratar planes más básicos de servicio de telefonía.
2. Implementar una política que incentive a los Directivos a utilizar sus celulares personales para comunicaciones laborales cuando sea apropiado. Esto permitirá disminuir los costos asociados con los planes de telefonía corporativos.</t>
  </si>
  <si>
    <t>50.00%</t>
  </si>
  <si>
    <t>70.00%</t>
  </si>
  <si>
    <t>80.00%</t>
  </si>
  <si>
    <t>O23011745992024011304011 - Fortalecimiento Institucional - Sedes Adecuadas</t>
  </si>
  <si>
    <t>1. Revisión del estado y mantenimiento efectuados al parque automotor de mayor antigüedad
2. Revisión de las solicitudes de servicios no atendidas de las diferentes áreas
3. Evaluar la necesidad de reposición de vehículos
4. Teniendo en cuenta que en el  año 2025 no se plantea realizar reposición de vehículos, el indicador de austeridad del año 2026 se calcula frente al valor del año 2024.</t>
  </si>
  <si>
    <t>1. Informe técnico de los vehículos más antiguos
2. Análisis costo beneficio de los mantenimientos requeridos frente a los costos reposición
3. Establecer el número óptimo de vehículos requeridos para atender la necesidad</t>
  </si>
  <si>
    <t xml:space="preserve">O21202020080585951 - Servicios de copia y reproduccion    </t>
  </si>
  <si>
    <t>1. Fomentar el uso de documentos digitales y reducir al mínimo el uso de papel.
2. Capacitar a los funcionarios y contratistas sobre las ventajas y el uso adecuado de herramientas digitales.
Crear campañas internas para concienciar sobre la importancia de la reducción del uso de papel y la adopción de prácticas sostenibles.
3. Evaluar y reestructurar el uso de impresoras y otros equipos de oficina para maximizar su eficiencia y reducir costos.</t>
  </si>
  <si>
    <t>1. Promover el uso de plataformas en la nube (Google Drive) para que los funcionarios y contratistas puedan acceder fácilmente a la información necesaria sin necesidad de imprimirla.
2. Implementar una política de cero impresión, excepto en casos absolutamente necesarios.
3. Proporcionar orientación sobre cómo evitar la impresión innecesaria y utilizar alternativas digitales.</t>
  </si>
  <si>
    <t>O2120201003013143101-Tableros de partículas de madera aglomerada
O2120201003013191401-Marcos de madera para cuadros y espejos
O2120201003023214813-Papeles impregnados y revestidos incluso autoadhesivos
O2120201003023215102-Cartón acanalado corrugado
O2120201003023270101-Libretas y análogos
O2120201003053549951-Impermeabilizantes no asfalticos
O2120201003063627099-Artículos de caucho ncp
O2120201003063692009-Películas plásticas autoadhesivas papel contac
O2120201003063699061-Figuras decorativas y artísticas de material plástico
O2120201003063699065-Artículos moldeados de polivinilo
O2120201003083816098-ARTÍCULOS DE MADERA N.C.P. PARA ESCRITORIO
O2120201003083816099-PARTES Y ACCESORIOS DE MADERA N.C.P. PARA MUEBLES
O2120201003083891205-Fechadores y numeradores
O2120201004024292199-Herramientas ncp para carpintería
O2120201004024299203-Cerraduras para puertas
O2120201004024299207-Llaves para cerraduras y candados
O2120201004024299991-Artículos ncp de ferretería y cerrajería
O2120201004044481698-Aparatos electrodomésticos n.c.p.
O2120201004054517003-Partes, accesorios y elementos para máquinas electrónicas
O2120201004054518001-Partes, piezas y acceso bienes subclases 45141,45142,45160
O21202010040545269-Otros dispositivos periféricos de entrada o salida
O21202010040545272-Unidades removibles de almacenamiento
O2120201004064641003-Baterías de pilas
O2120201004064641007-Pilas alcalinas
O2120201004064693998-Aparatos eléctricos n.c.p.
O21202020070373290-Servicios de arrendamiento o alquiler de otros productos n.c
O21202020080282130-Servicios de documentación y certificación jurídica
O21202020080383620-SERVICIOS DE VENTA O ALQUILER DE ESPACIO O TIEMPO PUBLICITAR
O21202020080585330-Servicios de limpieza general
O21202020080585953-Servicios de envío
O2120202008078715299-Otros servicios de mantenimiento y reparación de maquinaria
O2120202008078715403-Servicio de mantenimiento y reparación de equipo de medición
O2120202008078715501-Servicios de mantenimiento y reparación de equipos electrónicos
O2120202008078724001-Restauración y reparación de muebles
O2120202008078729001-SERVICIO DE MANTENIMIENTO Y REPARACIÓN DE BICICLETAS Y OTROS
O2120202008098912197-Servicios de impresión litográfica n.c.p.
O2120202010-Viáticos de los funcionarios en comisión</t>
  </si>
  <si>
    <t>1. Establecer límites claros y estrictos para los gastos que se pueden realizar con caja menor.
2. Mantener un registro detallado y actualizado de todos los gastos realizados con caja menor.
3. Optar por alternativas más económicas cuando sea posible.
4. Promover una cultura de responsabilidad fiscal y austeridad.
5. Teniendo en cuenta que la ejecución del 2024 fue atípica porque sólo se tuvo caja menor por 3 meses, el indicador de austeridad para las vigencias requeridas, se debe calcular sobre el valor ejecutado en el año 2023.</t>
  </si>
  <si>
    <t>1. Comunicar la política que detalle qué tipos de gastos son permitidos con caja menor y cuáles no.</t>
  </si>
  <si>
    <t xml:space="preserve">O2120202008078715299 - Otros servicios de mantenimiento y reparación de maquinaria </t>
  </si>
  <si>
    <t>1. Mantenimiento preventivo:
Implementar un programa de mantenimiento preventivo para evitar reparaciones costosas.
Realizar inspecciones periódicas para identificar problemas antes de que se conviertan en grandes averías.
2. Capacitación interna:
Capacitar al personal de mantenimiento interno en tareas básicas de mantenimiento y reparación para reducir la dependencia de servicios externos.
Promover una cultura de cuidado y responsabilidad hacia los bienes inmuebles y muebles.
3. La mayor parte del año 2024 los mantenimientos se realizaron con personal contratado directamente, pero a partir del año 2025 se requiere adelantar un proceso de contratación para realizar los mantenimientos periódicos que requiere la sede y los equipos, por lo que no se refleja una reducción</t>
  </si>
  <si>
    <t>1. Realizar inspecciones trimestrales o semestrales para evaluar el estado de los bienes inmuebles y muebles. Documentar los hallazgos y planificar acciones correctivas según sea necesario.
2. Evaluar y seleccionar proveedores de servicios con base en la calidad y el costo de sus servicios.</t>
  </si>
  <si>
    <t>O21202020080282130 - Servicios de documentacion y certificacion juridica</t>
  </si>
  <si>
    <t>1. Analizar el uso actual y la relevancia de cada suscripción para determinar cuáles son esenciales y cuáles se pueden cancelar.
2. Buscar alternativas gratuitas o de bajo costo que ofrezcan servicios y contenido similar.
3. Las suscripciones anuales se requieren para la consulta de información técnica y jurídica para el cumplimiento de la misionalidad y las mismas tienen costos que se incrementan anualmente</t>
  </si>
  <si>
    <t>1. Investigar y evaluar alternativas gratuitas o más económicas que puedan reemplazar las suscripciones actuales.
2. Informar a los funcionarios y contratistas sobre nuevas formas de acceder a la información, validando las alternativas disponibles. Fomentar una cultura de ahorro y eficiencia en el uso de recursos de información.</t>
  </si>
  <si>
    <t>O21202020080686312 - Servicios de distribucion de electricidad a comision o por
O21202020080686330 - Servicios de distribucion de agua por tuberia a comision o</t>
  </si>
  <si>
    <t>1. Implementar medidas de eficiencia energética para reducir el consumo de electricidad. Fomentar el uso de tecnologías y equipos de bajo consumo energético.
2. Implementar prácticas de ahorro de agua y tecnologías eficientes en el uso de este recurso. Promover la concienciación entre los funcionarios y contratistas sobre la importancia de reducir el consumo de agua.</t>
  </si>
  <si>
    <t>1. Reemplazar equipos obsoletos por alternativas más eficientes en términos de consumo energético.
2. Seguir con el manejo de sensores de movimiento para la iluminación en áreas comunes y oficinas.
3. Realizar campañas internas para educar a los funcionarios y contratistas sobre la importancia del ahorro de energía y agua.
4. Implementar programas de reciclaje y reutilización para reducir el consumo de recursos y la generación de residuos.</t>
  </si>
  <si>
    <t>FONDO DE  PRESTACIONES ECONÓMICAS ,CESANTIAS Y PENSIONES-  UNIDAD EJECUTORA 1</t>
  </si>
  <si>
    <t>La entidad se ajustará a las directrices de la Secretaria Distrital de Hacienda, en cumplimiento del Decreto 062 de 2024</t>
  </si>
  <si>
    <t>Mantener el indicador de austeridad establecido respecto a la reducción del gasto en CPS, mediante seguimiento mensual y reportar a la Secretaría Distrital de Hacienda su cumplimiento</t>
  </si>
  <si>
    <t>O211010100101</t>
  </si>
  <si>
    <t xml:space="preserve">Las horas extras serán autorizadas con el aval de la persona a quien se preste el servicio para atender asuntos reales e imprescindibles, esto es, en ningún
caso de carácter permanente, cuyo valor reconocido, no podra exceder los topes establecidos por la Ley.
</t>
  </si>
  <si>
    <t>Para el otorgamiento de horas extras se debe contar con la aprobación del servidor a quien se preste el servicio, quien certificará que efectivamente se trata de asuntos imprescindibles  y por la dinámica de la prestación del servicio, sin que en ningún caso pueda superar el IPC.</t>
  </si>
  <si>
    <t>La entidad por medida de austeridad procurará no reconocer valor por concepto de Viáticos y Gastos de Viaje, saLvo disposición normativa exPresa que asi lo exija.</t>
  </si>
  <si>
    <t>La entidad no autorizará a servidores activos  la compensación en dinero de vacaciones causadas.</t>
  </si>
  <si>
    <t xml:space="preserve">Programación de vacaciones y seguimiento al cumplimiento de este, procurando que los servidores salgan al disfrute de vacaciones causadas en las respectivas vigencias. </t>
  </si>
  <si>
    <t>El bono navideño para los hijos de los funcionarios se entregará conforme con lo estipulado en la norma Distrital (Acuerdo 062 de 2024), respetando las condiciones y  montos máximos establecidos , sin afectar la calidad del beneficio.
Definir el monto del bono para los funcionarios de acuerdo  el plan de austeridad, garantizando que sea menor al valor otorgado el año pasado, sin comprometer el bienestar básico de los funcionarios.
En lo posible, el bono para los funcionarios se entregará de forma virtual (en lugar de físico), mediante vales electrónicos o tarjetas prepagas; esto permitirá reducir gastos en impresión, logística y distribución, maximizando el uso del presupuesto disponible.</t>
  </si>
  <si>
    <t>El bono navideño para los hijos de los funcionarios se entregará conforme con lo estipulado en la norma Distrital (Acuerdo 062 de 2024), respetando las condiciones y  montos máximos establecidos , sin afectar la calidad del beneficio y acorde con el presupuesto asignado para esos efectos.
Definir el monto del bono para los funcionarios de acuerdo  el plan de austeridad, garantizando que sea menor al valor otorgado el año pasado, sin comprometer el bienestar básico de los funcionarios.
En lo posible, el bono para los funcionarios se entregará de forma virtual (en lugar de físico), mediante vales electrónicos o tarjetas prepagas; esto permitirá reducir gastos en impresión, logística y distribución, maximizando el uso del presupuesto disponible.</t>
  </si>
  <si>
    <t xml:space="preserve">Deberá responder a las  necesidades de capacitación institucional previamente definidas, de acuerdo con las consultas a los servidores, el Plan Estrategico Institucional y atendiendo a los compromisos previstos en el Acuerdo Laboral con las organizaciones sindicales </t>
  </si>
  <si>
    <t>Revisión de la oferta pública de  capacitaciones, privilegiar el uso de las TICs para el desarrollo  de capacitaciones virtuales con las  entidades distritales y nacionales, apoyo de la caja de compensacion y ARL, aprovechar el potencial y la formación técnica de los servidores para que sean agentes de formación institucional en la transferencia de conocimientos.</t>
  </si>
  <si>
    <t xml:space="preserve"> -Establecer alianzas con otras entidades para la ejecución de actividades que permitan reducir los costos
-Promover el desarrollo de actividades virtuales en espacios de la entidad o del Distrito que sean gratuitos o con costos reducidos, 
-Realizar una planificación de actividades priorizadas para asegurar  que las actividades respondan a las necesidades identificadas en el Plan de Bienestar.
</t>
  </si>
  <si>
    <t>Consolidar actividades  de bienestar en un solo evento masivo o en menor cantidad de días, lo que permitirá reducir costos asociados al desarrollo de estos .
Implementar formularios electrónicos y plataformas online para inscripciones, registros y convocatorias, evitando el uso de materiales impresos y mejorando la eficiencia en la gestión de los participantes.
Hacer que los eventos sean más breves y enfocados, eliminando actividades no esenciales y optimizando los tiempos de ejecución para reducir costos de organización.</t>
  </si>
  <si>
    <t xml:space="preserve">El FONCEP no destinará recursos presupuestales para llevar a cabo eventos que impliquen fiestas, agasajos u otros por fuera de las actividades del Plan de Bienestar y del debido desarrollo de las funciones misionales, como por ejemplo las actividades para la ejecución de la Política de Atención al Pensionado, dirigidas a este grupo de valor y en consonancia con la misionalidad; así como la celebración del Día Nacional de las Personas de la Tercera Edad y del Pensionado, enmarcado en la Ley 271 de 1996.
Desde el área de Talento Humano se manejarán estrategias como:
Establecer alianzas con otras entidades para la ejecución de actividades que permitan reducir los costos
Promover el desarrollo de actividades virtuales, en espacios de la entidad o del distrito que sean gratuitos o con costos reducidos, evitando alquileres de lugares.
Realizar una planificación de actividades bien definida y priorizada, para asegurar que las activdiades más importantes reciban mayor presupuesto y que otras se realicen con un presupuesto mínimo.
</t>
  </si>
  <si>
    <t xml:space="preserve">Las actividades que desarrolle el equipo de comunicaciones dirigidas a sus grupos de valor serán, principalmente, a partir de la gestión con otras entidades y se darán en cumplimiento de la Polítia de Atención al Pensionado y/o de la misionalidad institucional.
El área de Talento Humano implementara acciones:
Consolidar actividades  de bienestar en un solo evento masivo o en menor cantidad de días, lo que permitirá compartir gastos en catering, logística, personal y otros.
Implementar formularios electrónicos y plataformas online para inscripciones, registros y convocatorias, evitando el uso de materiales impresos y mejorando la eficiencia en la gestión de los participantes.
Hacer que los eventos sean más breves y enfocados, eliminando actividades no esenciales y optimizando los tiempos de ejecución para reducir costos de organización.
</t>
  </si>
  <si>
    <t>O21202020080484120
O21202020080484133</t>
  </si>
  <si>
    <t xml:space="preserve">Manener el consumo de telefonía fija tomando como línea base el promedio de los dos últimos años inmediatamente anteriores. La medición se hará el pesos sobre valores facturados
No  adquirir planes ni equipos de telefonía móvil
</t>
  </si>
  <si>
    <t xml:space="preserve"> La Oficina de Informática y Sistemas implementa y supervisa las restricciones en llamadas a destinos nacionales, internacionales y a celulares, asegurando el cumplimiento de las políticas de austeridad
Solicitar descuentos anuales al proveedor de telefonía fija</t>
  </si>
  <si>
    <t xml:space="preserve">O2120201004064641004
O2120201004064693998
O2120201004094912996
O2120202008078714102 
O2120202008078715299
O2120201003033331101
O2120201003033336103
</t>
  </si>
  <si>
    <t>Optimizar el uso de vehículos y generar controles de seguimiento
Registro y seguimiento al consumo de combustible
Evaluar la pertinencia de contar con vehículos en alquiler "Prestación de Servicios de Transporte Terrestre"
La medición se realizará por el  valor del consumo de combustible y mantenimientos de los vehículos en el taller más un incremento máximo del IPC y tomando como línea base el promedio de  consumo de los dos años inmediatamente anteriores</t>
  </si>
  <si>
    <t>La asignación y uso de vehículos oficiales o contratados mediante procesos de selección objetiva con cargo a recursos de la entidad estarán autorizados exclusivamente para servidores públicos del nivel directivo
Realizar monitoreo a los vehículos a través del GPS
Capacitación a conductores sobre manejo defensivo y ecoeficiente
Instalación de dispositivos tipo Chip para seguimiento y control del consumo de combustible
Asignar tope máximo de consumo de combustible por vehículo</t>
  </si>
  <si>
    <t>Evitar la adquisición de vehículos</t>
  </si>
  <si>
    <t>Manener el consumo de los servicios de  reprografía tomando como línea base el promedio de los dos últimos años más  un incremento que no supere el IPC del anterior. La medición se hará el pesos
La medición se realizará por el  valor del consumo de  los servicios de reprografía  más un incremento máximo del IPC y tomando como línea base el promedio de  consumo de los dos años inmediatamente anteriores</t>
  </si>
  <si>
    <t xml:space="preserve">Atender las solicitudes de documentos y/o expedientes por medio de los documentos que ya se tienen digitalizados y en algunos casos cargados en el gestor documental. 
Orientar a los usuarios para que consulten los documentos digitales. 
Llevar control del servicio de reprografía por usuario a través de un software instalado para tal fin. 
Publicación de piezas de comunicación de temas de austeridad en el manejo del servicio de reprografía. 
Solicitar a la OIS mediante GLPI, la activación de clave para el uso de las impresoras de modo que cada usuario deba ingresarla para imprimir o realizar cualquier otra actividad. 
Preferir el envío de comunicaciones externas, por medio del servicio de Notificación Electrónica Certificada. 
Incluir acciones positivas dentro del Plan Institucional de Gestión Ambiental-PIGA orientadas al buen uso de los recursos. 
</t>
  </si>
  <si>
    <t>Desde el equipo de Comunicaciones, el FONCEP no destina recursos ni  celebra contratos de publicidad y/o propaganda personalizada. La estrategia de comunicaciones consiste en el la divulgación oportuna de información de interés para los grupos de valor mediante el uso orgánico de los canales con los que cuenta la entidad: correo electrónico, sitio web y teléfono, por ejemplo.</t>
  </si>
  <si>
    <t>Preferir los canales digitales para divulgar información de interés con los grupos de valor institucionales, teniendo en cuenta que se trata de personas adultos mayores, en tanto los canales de preferencia serán correo electrónico, teléfono y sitio web</t>
  </si>
  <si>
    <t>O2120201003023211599  O2120201003063627099  O2120201003073711201 O2120201003083891201 O2120201004024299207 O2120201004024299210 O2120201004054513003 O21202020060464112 O21202020080282130 O21202020080585290 O2120202008078712001 O2120202008078715299 O2180151</t>
  </si>
  <si>
    <t>Disminuir 0.5% el valor anual del presupuesto proyectado   para la constitucion de la caja menor en cada vigencia con el fin de contener el posible gasto.</t>
  </si>
  <si>
    <t>Dentro de la planeacion del presupuesto de la caja menor evaluar los gastos por cada rubro con el fin de establecer un  presupuesto que s eajuste a las posibles necesidades y ajustar los presupuesto a la misma.</t>
  </si>
  <si>
    <t xml:space="preserve"> Desde el equipo de Comunicaciones, el FONCEP no destina recursos para la suscripciones a bases de datos electrónicas, periódicos o revistas especializadas. </t>
  </si>
  <si>
    <t>El equipo de comunicaciones se informa mediante el uso de medios confiables de información disponibles digitalmente y/o de manera gratuita.</t>
  </si>
  <si>
    <t>O21202020080686312</t>
  </si>
  <si>
    <t>Cumplir con las metas propuestas en el PIGA formulado para el periódo 2024-2028 para los programas de agua y energía
(La entidad no cuenta cons ervicio de gas domiciliario)
Metas PIGA:
AGUA_: Mantener durante el periodo de vigencia del PIGA un consumo promedio de agua que no supere el 5%, equivalente al registro en metros cúbicos en las sedes de FONCEP, tomando como línea base los 987 m3  promedio por periodo de facturación del año 2024.
ENERGIA_: Mantener durante el periodo de vigencia del PIGA un consumo promedio de energía que no supere el 2%, equivalente al aumento registrado en Kw/h mes entre 2021 y 2024 en las sedes de FONCEP, tomando como línea base los 24999 Kw/h consumidos en promedio de los anteriores 4 años.</t>
  </si>
  <si>
    <t xml:space="preserve">Desarrollar actividades de sensibilización frente al uso adecuado de los servicios públicos, implementando acciones de concientización dirigidas a los colaboradores del FONCEP. 
•Incluir acciones positivas dentro del Plan Institucional de Gestión Ambiental-PIGA orientadas al uso asdecuado de los recursos. 
•Armonizar campañas de sensibilización en los programas y estrategias a desarrollar en el PIGA. 
•Llevar registro del comportamiento mensual del consumo de agua y energía eléctrica. 
•Implementar la instalación progresiva de sistemas ahorradores. 
•Privilegiar el uso de lámparas ahorradores y sensores de movimiento para ahorrar energía. </t>
  </si>
  <si>
    <t>UNIDAD ADMINISTRATIVA ESPECIAL DE REHABILITACIÓN Y MANTENIMIENTO VIAL - UMV</t>
  </si>
  <si>
    <t xml:space="preserve"> AÑO 2023 </t>
  </si>
  <si>
    <t xml:space="preserve"> AÑO 2024 </t>
  </si>
  <si>
    <t xml:space="preserve"> AÑO 2025 </t>
  </si>
  <si>
    <t xml:space="preserve"> AÑO 2026 </t>
  </si>
  <si>
    <t xml:space="preserve"> AÑO 2027 </t>
  </si>
  <si>
    <t xml:space="preserve"> Valor EJECUTADO
a 31/12/2023 </t>
  </si>
  <si>
    <t xml:space="preserve"> Valor EJECUTADO
a 31/12/2024 </t>
  </si>
  <si>
    <t xml:space="preserve"> Resultado
Indicador Austeridad </t>
  </si>
  <si>
    <t xml:space="preserve"> Valor EJECUTADO
a 31/12/2025 </t>
  </si>
  <si>
    <t xml:space="preserve"> Valor EJECUTADO
a 31/12/2026 </t>
  </si>
  <si>
    <t xml:space="preserve"> Valor EJECUTADO
a 31/12/2027 </t>
  </si>
  <si>
    <t xml:space="preserve">O211010100102           Horas extras, dominicales, festivos y recargos </t>
  </si>
  <si>
    <t>Racionalización de consumo y autorización de  horas extras</t>
  </si>
  <si>
    <t>a. Elaborar y socializar a los Directivos de la Entidad, la Circular donde se indique claramente los lineamientos y condiciones exigidos por la Entidad al momento de solicitar la autorización para el pago de horas extras.
b. Divulgar dos (2) piezas comunicativas para la socialización de los lineamientos y condiciones de horas extras y resaltar el manejo adecuado de la utilización del tiempo suplementario.</t>
  </si>
  <si>
    <t>1. O21202020080484131      Servicios móviles de voz
2. O21202020080484120 Servicios de telefonía fija (acceso)</t>
  </si>
  <si>
    <t>Control efectivo de consumo de planes y verificación del uso racional del gasto elegible</t>
  </si>
  <si>
    <t>a. Implementar actividades de seguimiento al buen uso de los servicios de telefonía (fija y móvil) a través de la socialización de la circular relacionada con el uso racional y eficiente de este gasto elegible.
b. Adelantar un análisis en donde se valide las ofertas de telefonía más favorables y que se ajusten a las necesidades de calidad y servicio para la Entidad.</t>
  </si>
  <si>
    <t>O21202020070373123 Servicios de arrendamiento sin opción de
compra de maquinaria y equipo de oficina sin
operario (excepto computadoras)</t>
  </si>
  <si>
    <t xml:space="preserve">Estrategia de cero papel </t>
  </si>
  <si>
    <t>a. Divulgar dos (2) piezas comunicativas durante cada una de las vigencias frente al uso racional y eficiente de fotocopias e impresiones en la Entidad.
b. Generar y socializar una circular relacionada con el uso eficiente de los recursos priorizados por la Entidad como gastos elegibles de acuerdo con el Decreto 062 de 2024.</t>
  </si>
  <si>
    <t>1. O21202020080686312 Servicios de distribución de electricidad (a
comisión o por contrato)
2. O21202020080686330 Servicios de distribución de agua por tubería (a
comisión o por contrato)</t>
  </si>
  <si>
    <t>Estrategias desarrolladas para el ahorro en el consumo de agua y energía</t>
  </si>
  <si>
    <t>Servicio de Energía Eléctrica
a. Promover el uso de bombillos ahorradores y sensores para luz en la sede administrativa.
b. Socializar/divulgar buenas prácticas para el uso racional de la energía eléctrica.
Servicio de Agua
a. Desarrollar oportunamente el plan de mantenimiento de la infraestructura en la sede administrativa revisando frecuentemente el estado físico de medidores, tuberías y dispositivos, orientado a minimizar los niveles de pérdidas.
b. Socializar/divulgar buenas prácticas para el uso racional del recurso hídrico.</t>
  </si>
  <si>
    <t>FONCEP</t>
  </si>
  <si>
    <t>CVP</t>
  </si>
  <si>
    <t>La contratación de servicios profesionales y de apoyo  en la CVP se realizara conforme con las normas vigentes en la materia y con la planeación institucional, incrementando maximo el ipc xon respecto al año anterior</t>
  </si>
  <si>
    <t xml:space="preserve">en la CVP se celebrarán los contratos que sean estrictamente necesarios para complementar el
cumplimiento de las funciones y fines de la entidad, cuando dichas actividades no puedan
realizarse con personal de planta.
Se realizará una revisión minuciosa de las necesidades, actividades o tareas específicas que
motiven o justifiquen dicha contratación para el cumplimiento de la misión o para el desarrollo
de actividades relacionadas con la administración de la entidad, para poder determinar optimización en la cantidad de contratos a celebrar y los recursos asociados a los mismos, de igual forma, la contratación estará sujeta a la disponibilidad de recursos en el presupuesto de cada vigencia, tanto para funcionamiento como para inversión teniendo en cuenta lo estipulado por la normatividad en maeria de austeridad del gasto </t>
  </si>
  <si>
    <t xml:space="preserve">  la CVP tiene procedimientos y formatos que permiten llevar el control de las horas extras, evitando que se llegue a  los topes de ley permitidos para el pago de las mismas; así mismo adelantar estrategias de compensación que permita la no incremento en la horas extras.Realizar un estricto control para el registro  de las horas extras causadas, verificando que cuenten con la aprobación correspondiente. </t>
  </si>
  <si>
    <t>reorganización de las cargas, tareas, turnos, flexibilidad en horarios, procurando que las labores se adelanten durante la jornada laboral ordinaria.                                                                            Los jefes de dependencia deberán valorar  la necesidad del servicio, real e imprescindible de solicitar la autorización de horas extras</t>
  </si>
  <si>
    <t>O2120202010  Viáticos de los funcionarios en comisión</t>
  </si>
  <si>
    <t>Para el año 2025-2027, se continuará  con la disminución, controles y de seguimiento a la
generación de viáticos y gastos de viaje, priorizando actividades que no generen costo alguno y redunden en beneficio de las metas institucioales.</t>
  </si>
  <si>
    <t>para la vigencia 2025-2027, La administración  priorizará la participación de invitaciones sin costo, realizará en lo posible reuniones y capacitaciones virtuales para evitar gastos de desplazamiento y compromisos que generen gastos.</t>
  </si>
  <si>
    <t>La CVP fomentará la programación y disfrute oportuno de las vacaciones en el periodo de la vigencia para ser pagadas acorde sin ser acumuladas ni interrumpidas.</t>
  </si>
  <si>
    <t xml:space="preserve"> acciones afirmativas mediante comunicacion, (circulares) para la programación de vacaciones de forma que no se acumulen y deben ser compensadas en dinero por retiro del servidor.
</t>
  </si>
  <si>
    <t>O21202020080585999      Otros servicios de apoyo n.c.p.</t>
  </si>
  <si>
    <t>En cumplimiento con el Decreto 062 de 2024, se brinda bono decembrino a los hijos de los funcionarios menores de 13 años  que no sobre pase de los 6 salarios minimos diarios. legales vigentes.</t>
  </si>
  <si>
    <t>La entidad continuará implementando su plan de bienestar, otorgando un bono navideño por cada hijo(a) de los funcionarios que cumpla con las siguientes condiciones:
-Menores de 13 años.
-Menores de 18 años en condición de discapacidad</t>
  </si>
  <si>
    <t>La CVP Optimizará los recursos destinados a capacitaciones en el Plan Institucional de Capacitación (PIC), priorizando el uso de herramientas virtuales y la gestión de talleres presenciales únicamente cuando sean estratégicamente necesarios y financiados mediante alianzas o invitaciones externas gestionadas por el área correspondiente.</t>
  </si>
  <si>
    <t>Se propendrá por realizar las capacitaciones de forma virtual, disminuyendo los gastos relacionados con desplazamiento, uso de aulas y refrigerios para espacios de capacitación.</t>
  </si>
  <si>
    <t>Las actividades se adelantaran en cumplimiento del marco normativo y el Plan de Bienestar e Incentivos Institucionales, sin superar los topes establecidos e implementado las medidas de austeridad correspondientes.</t>
  </si>
  <si>
    <t xml:space="preserve"> Optimizar los recursos destinados al Plan de Bienestar sin desmejorar las condiciones de los empleados.                                                                           Realizar eventos deportivos y recreativos, mediante alianzas administrativas con el apoyo de la caja de compensación de la entidad.
 Generar actividades de bienestar institucional por autogestión con la logistica del personal de la Dirección de Talento Humano. </t>
  </si>
  <si>
    <t>O232020200883121 Servicios de relaciones públicas</t>
  </si>
  <si>
    <t xml:space="preserve">obtimizar los recursos asiganados en el plan de bienstar buscar añlisanzas con entidades distritales para el desarrollo de los eventos requeridos </t>
  </si>
  <si>
    <t xml:space="preserve">Priorizar  la utilización de espacios públicos que no requieran alquiler. Además, se sugiere limitar el número de invitados y optar por formatos virtuales o híbridos cuando sea posible, lo que no solo disminuirá los costos, sino que también permitirá una mayor participación. </t>
  </si>
  <si>
    <t>O21202020080484120      Servicios de telefonia fija (acceso)   O21202020080484210      Servicios basicos de Internet</t>
  </si>
  <si>
    <t>Mantener la política de no adquirir planes de celular para servidores públicos.</t>
  </si>
  <si>
    <t>La CVP adoptará modalidades de control para llamadas internacionales, nacionales y a teléfonos celulares, incluyendo la adopción de tecnología IP, las cuales sólo serán autorizados extensiones específicas, para el cumplimiento de los fines institucionales y previa justificación del jefe del área que requiera la habilitación de la línea</t>
  </si>
  <si>
    <t>O232020200664119        Otros servicios de transporte terrestre local de pasajero,  O2120202008078714102   Servicio de mantenimiento y reparación de vehículos automóviles, O2120201003033331101 Gasolina motor corriente</t>
  </si>
  <si>
    <t>La CVP, evaluará los consumos de combustible con el fin de realizar los ajustes necesarios que impliquen ahorros de este suministro.</t>
  </si>
  <si>
    <t>La CVP adoptará sistemas de monitoreo (Sistema CHIP – Control de combustible) en el vehículo oficial, con el fin de establecer mecanismos de control de consumo de combustible, kilómetros y perímetros geográficos establecidos.</t>
  </si>
  <si>
    <t>O21202020080585951 - Servicios de copia y reproducción</t>
  </si>
  <si>
    <t xml:space="preserve">En concordancia con la normativa en austeridad del gasto desde la CVP, se planifica rigurosamente el gasto en materia de impresión, fotocopiado y multicopiado optimizando el gasto asignado a este rubro con acciones que impactan el medio ambiente en ahorro en el consumo de papel y energía eléctrica y el gasto en compra de maquinaria para tal propósito, buscamos que cada vez sea menos necesario la impresión y fotocopiado acudiendo mayormente a los archivos digitales </t>
  </si>
  <si>
    <t>Implementación de uso de papel 100% ecológico  Fomento de impresión a blanco y negro, con el uso del papel a doble cara.                                                    
- Ubicación de impresoras a blanco y negro centralizadas por piso.
- Configuración de mecanismo de control para escáner e impresión mediante "Clave de 4
Dígitos (Asignada al Usuario por solicitud)".
- Seguimiento al número de páginas impresas, y eliminación de archivos en cola de
impresión.
- Uso de medios digitales de manera preferente para la revisión documental, evitando
impresiones.</t>
  </si>
  <si>
    <t>02120201003023219999 Artículos n.c.p- de pulpa de papel o cartón  021202020060464114 Servicios de transporte terrestre especial local de pasajeros
021202020080282130 Servicios de documentación y certificación jurídica
021202020080585951 Servicios de copia y reproducción
O2120202008078714102 Servicio de mantenimiento y reparación de vehículos automóviles
02120202008078715999 Servicio de mantenimiento y reparación de otros equipos n.c.p</t>
  </si>
  <si>
    <t>Garantizar el uso eficiente de los fondos de caja menor, limitándolo exclusivamente a gastos imprevistos, urgentes, imprescindibles e inaplazables, de acuerdo con la reglamentación vigente.</t>
  </si>
  <si>
    <t>Continuar con las medidas de austeridad para reducir el monto total ejecutado en cada vigencia.</t>
  </si>
  <si>
    <t>O2120202008078715602 Servicio de mantenimiento y reparación de equipos de fuerza hidráulica</t>
  </si>
  <si>
    <t>Gestionar el funcionamiento de la entidad de manera amigable y responsable con el medio ambiente. garantizar el funcionamiento de las instalaciones hidráulicas y sanitarias de la entidad realizando mantenimiento preventivo, lavado de tanques y bombas hidráulicas, contribuyendo a la disminución de consumo del agua.</t>
  </si>
  <si>
    <t xml:space="preserve">Realizar visitas de inspección a las luminarias, redes eléctricas de la sede administrativa de la CVP, con el objetivo de identificar su estado y reportar daños.
Realizar visitas de inspección a los baños, cocinas y demás infraestructura hidráulica de la sede administrativa de la CVP, con el objetivo de identificas  el estado de las redes hidráulicas y reportar fugas o daños.
</t>
  </si>
  <si>
    <t>O21202020090494239 Servicios generales de recolección de otros desechos, O21202020080686312 Servicios de distribución de electricidad (a comisión o por contrato), O21202020080686330 Servicios de distribución de agua por tubería (a comisión o por contrato)</t>
  </si>
  <si>
    <t xml:space="preserve">1. Mantener el consumo de agua en un 0.50 m3/ mes X persona, en el cuatrienio.
2. Mantener el consumo de energía en un 65 KWh/ mes X persona, en el cuatrienio </t>
  </si>
  <si>
    <t>1.Realizar mantenimiento preventivo y/o correctivo frente a los tanques de almacenamiento de agua y demás redes hídricas
2.Ejecutar de forma semestral la identificación de la cantidad de elementos electrónicos y/o electrónicos que se dejan encendidos o conectados en horarios no laborales.
3.Piezas gráficas incentivando el uso racional del agua y energía.
4. Socializaciones sobre el uso racional del agua y energía al todo el personal de la entidad.</t>
  </si>
  <si>
    <t>INSTITUTO DISTRITAL DE RECREACIÓN Y DEPORTE</t>
  </si>
  <si>
    <t>La contratación de servicios profesionales y de apoyoa la gestión se realizarán conforme a las normas vigentes en la materia, las necesidades de la entidad y la planeación institucional.</t>
  </si>
  <si>
    <t>1. Continuar con la revisión de la contratación de prestaciones de servicios profesionale y de apoyo a la gestión por subidrección, con el fin de establecer las necesidades por área, programa y proyecto de cara al nuevo Plan Distrital de Desarrollo.
2. Optimizar los sistemas de información de la entidad, para reducir costos</t>
  </si>
  <si>
    <t>Desarrollo del módulo de horas extras, con el fin de que asistenciales y técnicos puedan registrar las horas extras en tiempo real,  y así tener un mayor seguimiento y control.</t>
  </si>
  <si>
    <t>1. Levantamiento requerimiento de las necesidades
2. Desarrollo del software inhouse para la programación de vacaciones
3. Pruebas piloto y elaboración del procedimiento
4. Socialización del módulo de vacaciones
5. Puesta en marcha e implementación del módulo de hora extras.</t>
  </si>
  <si>
    <t>O2120202010             Viáticos de los funcionarios en comisión</t>
  </si>
  <si>
    <t>Los gastos por concepto de viáticos y pasajes nacionales e internacionales serán estrictamente indispensables para la consecución de los objetivos y metas de los programas y proyectos del IDRD, y deberán ser autorizadas bajo las condiciones y tarifas establecidas en la normatividad vigente.</t>
  </si>
  <si>
    <t>1. Verificar que la aprobación de viaticos y/o gastos de viajes corresponda a las necesidades misionales de la entidad.</t>
  </si>
  <si>
    <t>Realizar programación y seguimiento de las vacaciones anuales para funcionarios de planta y libre nombramiento.</t>
  </si>
  <si>
    <t>1. Programación anual de vacaciones de funcionarios de planta.
2. Programación anual de nivel directivo de libre nombramiento y remoción.
3. Seguimiento al cumplimiento de la programación de vaciones anuales.</t>
  </si>
  <si>
    <t>Hace parte del Plan de Bienestar de la respectiva vigencia</t>
  </si>
  <si>
    <t xml:space="preserve">Diseño del proceso de capacitación de servidores públicos cumpliendo con los lineamientos señalados en el Plan Institucional de Capacitación-PIC, adoptado por el IDRD. </t>
  </si>
  <si>
    <t>Realizar cursos y talleres de capacitación con apoyos tecnológicos para su transmisión y privilegiando el uso de las Tecnologías de Información y las Telecomunicaciones TICs.</t>
  </si>
  <si>
    <t>O21202020090696290      Otros servicios de artes escénicas, eventos culturales y de entretenimiento en vivo</t>
  </si>
  <si>
    <t xml:space="preserve">Diseño de actividades de bienestar considerando la oferta realizada por el DASCD y con otras entidades, con el fin de evitar la duplicidad de recursos orientados a cubrir necesidades similares. </t>
  </si>
  <si>
    <t>1. Establecer cronograma de actividades
2. Coordinación interinstitucional para la programación de actividades y celebraciones</t>
  </si>
  <si>
    <t>N. A.</t>
  </si>
  <si>
    <t>No se realizan eventos y conmemoracioes</t>
  </si>
  <si>
    <t>O2110103111             Auxilios Educativos</t>
  </si>
  <si>
    <t xml:space="preserve">Auxilio educativo que el IDRD reconoce y paga a sus trabajadores oficiales, acorde el artículo 37 de la Convención Colectiva de Trabajo, </t>
  </si>
  <si>
    <t>O21202020080484110      Servicios de operadores (conexión)</t>
  </si>
  <si>
    <t>Mantener las tres (3) líneas móviles para Ciclovía, el programa de Seguridad y Salud en el Trabajo y Servicios Generales. Adicionalmente, se mantienen los servicios para el GPS (sistema de monitoreo de vehículos)  y la línea digital para el envío de mensajería masiva de la Oficina Asesora Jurídica.</t>
  </si>
  <si>
    <t>1. Mantener la cantidad de lineas actuales, minímas necesarias dispuestas para la atención de cara  a necesidades de los ciudadanos.
2. Revisar y renogociar los valores de los planes con el operador actual para buscar mejores tarifas.</t>
  </si>
  <si>
    <t>O2120201003033331101    Gasolina motor corriente
O212020200701030471347  Servicio de seguro obligatorio de accidentes de tránsito
O212020200701030571351  Servicios de seguros de vehículos automotores
O2120202008078714199    Servicio de mantenimiento y reparación de vehículo</t>
  </si>
  <si>
    <t>Control de  manejo de los vehículos oficiales para generar menores consumos</t>
  </si>
  <si>
    <t xml:space="preserve"> 1. Remplazo de uno de los Vehículos a combustible por uno hibrido para generar ahorros  combustible y manteniento
2. Control y seguimiento a las asignaciones de los vehículos oficiales</t>
  </si>
  <si>
    <t>O23201010030701         Vehículos automotores, remolques y semirremolques</t>
  </si>
  <si>
    <t>Remplazo de uno de los Vehículos a combustible por un vehículo hibrido para generar ahorros en combustible, mantenimiento y menor impacto al ambiental, en cumplimiento del Acuerdo Distrital 732 de 2018 y 811 de 2021</t>
  </si>
  <si>
    <t>1. Remplazo de vehículo a cumbustión fosil por vehículo hibrido.
2. Iniciar proceso de baja del vehículo de mayor antigüedad.</t>
  </si>
  <si>
    <t>Considerando la política de papel cero de la entidad, se decidió no realizar contrato de fotocopiado a partir de la vigencia 2024</t>
  </si>
  <si>
    <t>Mantener la política durante el período 2025-2027</t>
  </si>
  <si>
    <t>O232020200883611_Servicios integrales de publicidad</t>
  </si>
  <si>
    <t xml:space="preserve"> $               1.374.023.320</t>
  </si>
  <si>
    <t xml:space="preserve"> $               1.959.643.288</t>
  </si>
  <si>
    <t>1. Optimización de recursos mediante medios digitales: Priorizar el uso de plataformas digitales y redes sociales para las campañas publicitarias, aprovechando su amplio alcance y costos reducidos en comparación con medios tradicionales.
2. Colaboración interinstitucional: Establecer alianzas con otras entidades distritales para desarrollar campañas conjuntas, compartiendo recursos y espacios publicitarios, lo que permitirá reducir costos y aumentar el impacto de las comunicaciones</t>
  </si>
  <si>
    <t>1. Implementar campañas en redes sociales: Desarrollar contenido atractivo y relevante para difundir en las cuentas oficiales del IDRD en plataformas como Facebook, Instagram y Twitter, maximizando el alcance con inversiones mínimas en publicidad paga.
2. Negociar espacios gratuitos en medios comunitarios: Gestionar acuerdos con medios de comunicación comunitarios y alternativos para la difusión de información y eventos del IDRD sin incurrir en gastos significativos, fomentando además la participación ciudadana.
3. Establecer alianzas que disminuyan los costos de publicidad e incrementen el alcance.  
4. Reducir impresos.</t>
  </si>
  <si>
    <t>O21201010030106
O21201010030302
O21201010030502
O2120101004010102
O2120201003013191498
O2120201003043413903
O2120201003053511002
O2120201004024299991
O21202020060464114
O21202020060767430
O21202020070373390
O21202020080282130
O21202020080585951
O2120202008078711099
O2120202008078715999</t>
  </si>
  <si>
    <t>Se establece presupuesto para cajas menores por Resolución anual, conforme con el comportamiento de ejecución de la caja menor en la vigencia inmediatamente anterior.</t>
  </si>
  <si>
    <t>Verificar el cumplimiento de los lineamientos para el reconocimiento de pago a través de caja menor, conforme la normatividad aplicable.</t>
  </si>
  <si>
    <t>O212020200807 - Servicios de mantenimiento, reparación e instalación (excepto servicios de construcción)</t>
  </si>
  <si>
    <t>Establecer un plan de mantenieminto preventivo de bienes muebles e inmuebles y realizar el seguimiento periódico a la ejecución</t>
  </si>
  <si>
    <t xml:space="preserve">No se realizan suscripciones a revistas o periódicos especializados. </t>
  </si>
  <si>
    <t>O232020200886330        Servicios de distribución de agua por tubería</t>
  </si>
  <si>
    <t>PARQUES INTELIGENTES / AGUA</t>
  </si>
  <si>
    <r>
      <t>REDUCCION DE SERVICIO PUBLICO AGUA</t>
    </r>
    <r>
      <rPr>
        <sz val="10"/>
        <color rgb="FF000000"/>
        <rFont val="Aptos Narrow"/>
        <family val="2"/>
      </rPr>
      <t>:
Realizar campañas de sensibilizacion en los diferentes parques y escenarios administrados por el IDRD, los cuales permitan reducir el consumo de agua en estos espacios.
Diseñar e implementar en los parques y escenarios administrados por el IDRD, Sistemas de drenaje Urbanos, ecomuros  obras y adecuaciones que permitan la reduccion en el gasto del servicio publico de agua 
* La medición se realizará con la línea base del número de parques y escenarios administrados en la vigencia 2024</t>
    </r>
  </si>
  <si>
    <t>O232020200886312        Servicios de distribución de electricidad</t>
  </si>
  <si>
    <t>PARQUES INTELIGENTES / ELECTRICIDAD</t>
  </si>
  <si>
    <r>
      <t>REDUCCION DE SERVICIO PUBLICO DE ENERGIA</t>
    </r>
    <r>
      <rPr>
        <sz val="10"/>
        <color rgb="FF000000"/>
        <rFont val="Aptos Narrow"/>
        <family val="2"/>
      </rPr>
      <t>:
-Cambio de luminarias Tecnología Metal Halide a tecnología LED.
- Implementación de fuentes renovables de energia para suplir parte del consumo de enerigia electrica en parques y escenarios del Distrito Capital
* La medición se realizará con la línea base del número de parques y escenarios administrados en la vigencia 2024</t>
    </r>
  </si>
  <si>
    <t>O232020200886320        Servicios de distribución de gas por tuberías</t>
  </si>
  <si>
    <t>PARQUES INTELIGENTES / GAS</t>
  </si>
  <si>
    <r>
      <t>REDUCCION DE SERVICIO PUBLICO DE GAS</t>
    </r>
    <r>
      <rPr>
        <sz val="10"/>
        <color rgb="FF000000"/>
        <rFont val="Aptos Narrow"/>
        <family val="2"/>
      </rPr>
      <t xml:space="preserve">
- Implementacion de fuentes renovables de energia para suplir parte del consumo de gas en parques y escenarios del Distrito Capital (Piscinas)
* La medición se realizará con la línea base del número de parques y escenarios administrados en la vigencia 2024</t>
    </r>
  </si>
  <si>
    <t>Mejorar el apoyo a la gestión y el desempeño institucional dentro del IDIPRON.
De acuerdo con la circular 000002 se tendrá un incremento máximo de este concepto con las proyecciones macro dispuestas por la SHD, por lo tanto, no se presentará ahorro en las metas 2025-2027</t>
  </si>
  <si>
    <t>Racionalizar la contratación de recurso humano de apoyo a la gestión de la entidad
No incremento de honorarios de los contratistas
Uso de tecnologías y herramientas digitales
Contratos a largo plazo
Optimización de procesos internos</t>
  </si>
  <si>
    <t>O211010100102
Horas extras y dominicales</t>
  </si>
  <si>
    <t>Realizar un estricto control para el pago de las horas extras causadas, verificando que cuenten con la aprobación correspondiente.</t>
  </si>
  <si>
    <t>Los jefes de dependencia deberán valorar por cada caso la necesidad del servicio, real e imprescindible de solicitar la autorización de horas extras y de ser posible evitarla, acudiendo a estrategias de reorganización de las cargas, tareas, turnos, flexibilidad en horarios, procurando que las labores se adelanten durante la jornada laboral ordinaria</t>
  </si>
  <si>
    <t>Continuar con la disminución y controles a la generación de viáticos y gastos de viaje, priorizando actividades que no generen costo alguno y redunden en beneficio de las metas institucionales.</t>
  </si>
  <si>
    <t>Priorizar la participación de invitaciones sin costo y realizar en la medida de las posibilidades reuniones y capacitaciones virtuales para evitar gastos de desplazamiento y compromisos que generen gastos.</t>
  </si>
  <si>
    <t>O211010300102
Indemnización por vacaciones</t>
  </si>
  <si>
    <t>La entidad fomentará la programación y disfrute oportuno de las vacaciones en el periodo de la vigencia para ser pagadas acorde sin ser acumuladas ni interrumpidas.</t>
  </si>
  <si>
    <t xml:space="preserve">Difundir sobre la toma de vacaciones en el periodo establecido para que estas no se acumulen ni se han interrumpidas. </t>
  </si>
  <si>
    <t>Se continuarán implementado acciones para racionalizar los recursos por este concepto.</t>
  </si>
  <si>
    <t>Los bonos navideños, continuarán siendo entregados a los hijos de los funcionarios  que cumplan con las condiciones que señala la norma.</t>
  </si>
  <si>
    <t>O21202020090292913
Servicios de educación para la formación y el trabajo</t>
  </si>
  <si>
    <t>Optimizar los recursos destinados a capacitaciones mediante la implementación del Plan Institucional de Capacitación (PIC), priorizando el uso de herramientas virtuales y la gestión de talleres presenciales únicamente cuando sean estratégicamente necesarios y financiados mediante alianzas o invitaciones externas gestionadas por el área correspondiente.</t>
  </si>
  <si>
    <t>Continuar con la programación anual de capacitaciones basadas en necesidades prioritarias, favoreciendo la modalidad virtual para reducir costos, y gestionar alianzas estratégicas con entidades externas para acceder a talleres presenciales sin incurrir en gastos adicionales.</t>
  </si>
  <si>
    <t>Mejorar el apoyo a la gestión y el desempeño institucional dentro del IDIPRON.</t>
  </si>
  <si>
    <t xml:space="preserve">Optimizar los recursos destinados al Plan de Bienestar sin desmejorar las condiciones de los empleados. </t>
  </si>
  <si>
    <t>Optimizar los recursos destinados al Plan de Bienestar sin desmejorar las condiciones de los empleados.
Fomentar que todo evento que se realice debe cumplir con los criterios de sencillez, moderación y austeridad.</t>
  </si>
  <si>
    <t>Incentivar la oferta distrital en el Fondo Educativo en Administración de Recursos para Capacitación Educativa de los Empleados Públicos del Distrito Capital - FRADEC y el Fondo Educativo del Distrito para hijos de empleados - FEDHE, para optimizar los recursos y evitar duplicar esfuerzos y recursos financieros e institucionales destinados a este fin.</t>
  </si>
  <si>
    <t>O232020200884131
Servicios Móviles de voz</t>
  </si>
  <si>
    <t>Mejorar el apoyo a la gestión y el desempeño institucional dentro de la Entidad.</t>
  </si>
  <si>
    <t>Mantener la política de no adquirir planes de celular para servidores públicos.
Controlar y monitorear las llamadas nacionales y a celulares, autorizándolas únicamente para asuntos misionales.</t>
  </si>
  <si>
    <t>O23202020088714199
Servicio de mantenimiento y reparación de vehiculos automoteres NCP
O2320201003033331101
Gasolina motor corriente
O21202020080484190
Otros servicios de telecomunicaciones (GPS)</t>
  </si>
  <si>
    <t>Gestionar el funcionamiento de la entidad de manera amigable y responsable con el medio ambiente.
Optimizar el uso de los vehículos institucionales mediante controles de desplazamientos, consumo de combustible y mantenimiento preventivo, priorizando su asignación para asuntos administrativos y misionales esenciales.</t>
  </si>
  <si>
    <t xml:space="preserve">
Realizar el cierre de los parqueaderos el primer jueves hábil de cada mes, para vehiculos particulares de los funcionarios y/o contratistas, para incentivar el uso de medios de trasporte sostenibles y amigables con el medio ambiente
Realizar jornadas de promoción para la personalización de la Tarjeta Tullave en la Sedes Administrativas y Unidades de Protección Integral del IDIPRON, con el objetivo de insentivar el uso del tranporte publico y movilidad sostenible
Realizar seguimiento al consumo de combustible de la flota propia del IDIPRON
Realizar seguimiento al mantenimiento preventivo y correctivo de la flota propia del IDIPRON 
Realizar el seguimiento de los servicios y tarifas del transporte contratado</t>
  </si>
  <si>
    <t>Adecuar, mantener y mejorar la infraestructura física del instituto para garantizar el óptimo funcionamiento administrativo y operativo de las unidades de protección integral y las sedes administrativas.</t>
  </si>
  <si>
    <t>Optimizar adquisiciones no esenciales</t>
  </si>
  <si>
    <t>O232020200885951
Servicios de copia y reproducción</t>
  </si>
  <si>
    <t>Gestionar el funcionamiento de la entidad de manera amigable y responsable con el medio ambiente.</t>
  </si>
  <si>
    <t>Realizar campañas de comunicación sobre la implementación de la política de cero papel.
Realizar seguimiento al consumo de papel utilizado en las impresoras y/o fotocopiadoras por dependencias que permitan generar alertas de consumo excesivo de papel en las sedes administrativas del IDIPRON.</t>
  </si>
  <si>
    <t>Pospres asociadas a ferretería</t>
  </si>
  <si>
    <t>Adecuar, mantener y mejorar la infraestructura física del Instituto para garantizar el óptimo funcionamiento administrativo y operativo de las unidades de protección integral y las sedes administrativas.
Gestionar el funcionamiento de la entidad de manera amigable y responsable con el medio ambiente.</t>
  </si>
  <si>
    <t>Realizar visitas de inspeccion a las luminarias, redes eléctricas de las sedes administrativas y/o Unidades de Protección Integral, con el objetivo de identificar su estado y reportar daños.
Realizar visitas de inspeccion a los baños, cocinas y demas infraestructura hidraulica de las sedes administrativas y/o unidades de protección integral, con el objetivo de identificas  el estado de las redes hídraulicas y reportar fugas o daños.
Realizar seguimiento del servicio de vigilancia en  todas las Unidades de Protección Integral y las sedes administrativas del IDIPRON, para la protección de los bienes muebles e inmuebles de la entidad.</t>
  </si>
  <si>
    <t>O232020200884633
Servicio y distribución de programas multicanal en paquete controlado de programación</t>
  </si>
  <si>
    <t>O232020200994110
Servicio de alcantarillado y tratamiento de aguas residuales
O232020200669112
Servicio y distribución de electricidad
O232020200669120
Servicios de distribución de gas por tubería
O232020200669210
Servicio y distribución de agua por tubería
O2380156
Impuesto de alumbrado público
O232020200994110
Servicio de alcantarillado y tratamiento de aguas residuales
O230117410420240041
Servicios generales de recolección de otros desechos</t>
  </si>
  <si>
    <t xml:space="preserve">Gestionar el funcionamiento de la entidad de manera amigable y responsable con el medio ambiente.
Mejorar el apoyo a la gestión y el desempeño institucional dentro de la Entidad.
</t>
  </si>
  <si>
    <t>Realizar campañas de comunicación para el ahorro de agua.
Realizar campañas de comunicación para el ahorro de energía.
Realizar sensibilización para disminución de consumo de aguas en las sedes administrativas y Unidades de Protección Integral del IDIPRON habilitadas y en operación con población de NNAJ
Realizar sensibilización para la disminución de consumos de energía eléctrica en las sedes administrativas y Unidades de Protección Integral del IDIPRON habilitadas y en operación con población de NNAJ
Realizar seguimiento a los consumos de agua generados en las sedes administrativas y Unidades de Protección Integral del IDIPRON
Gestionar la implementacion de sistemas de captación de agua lluvia  en las sedes administrativas y unidades de protección integral  donde se tengan implementados los jardines verticales, las zonas verdes y/o huertas escolares.
Realizar seguimiento del manejo y pagos de los servicios públicos</t>
  </si>
  <si>
    <t xml:space="preserve"> Realizar un estricto control para el pago de las horas extras causadas, verificando que cuenten con la aprobación correspondiente. Adicionalmente la FUGA tiene procedimientos y formatos que permiten llevar el control de las horas extras, evitando que se llegue a  los topes de ley permitidos para el pago de las mismas; así mismo adelantar estrategias de compensación que permita la no incremento en la horas extras.</t>
  </si>
  <si>
    <t xml:space="preserve">Racionalización en la autorización de viáticos y gastos de viaje.
</t>
  </si>
  <si>
    <t xml:space="preserve">Realizar la valoración de la necesidad de la participación de la entidad en los eventos donde se requiera la erogación de gasto que afecte el concepto. 
Se Priorizara la participación en eventos nacionales e internacionales de forma virtual, en atención al Decreto 062 del 2024.
Se continuará implementando y riorizando  la estrategía para que las autorizaciones de comisiones sean aquellas   que cuentan con financiación del organizador al 100%. </t>
  </si>
  <si>
    <t xml:space="preserve"> Adoptar medidas para que los servidores disfruten sus periodos de vacaciones al siguiente año de cumplirlas y así evitar que al momento del retiro el servidor tenga periodos acumulados , las acciones contemplan:
1. Comunicacion interna dirigida a los jefes de las dependencias para que los funcionarios a su cargo, toman los periodos de vacaciones acumulados.
2. Expedir circular de programación y disfrute de vacaciones a los directivos de la entidad.
</t>
  </si>
  <si>
    <t xml:space="preserve">La  entidad no incurre en este gasto </t>
  </si>
  <si>
    <t>h</t>
  </si>
  <si>
    <t xml:space="preserve">La entidad se ceñirá a los lineamientos señalados en su Plan Institucional de Capacitación PIC de la vigencia correspondiente, así como por las disposiciones normativas vigentes.
</t>
  </si>
  <si>
    <t xml:space="preserve">Para la definición del PIC, la Entidad deberá considerar e integrar la oferta transversal de otros entes públicos del orden distrital o nacional, en especial la del Departamento Administrativo del Servicio Civil Distrital -DASCD, así como a través de las capacidades existentes al interior de la Entidad, buscando ahorrar costos y optimizar los recursos destinados al fortalecimiento de las competencias laborales y comportamentales de los servidores públicos.
Se propendrá por realizar las capacitaciones de forma virtual, disminuyendo los gastos relacionados con desplazamiento, uso de aulas y refrigerios para espacios de capacitación.
</t>
  </si>
  <si>
    <t xml:space="preserve">
O21202020090696990 - Otros servicios de diversión y entretenimiento n.c.p. - (Bienestar)
</t>
  </si>
  <si>
    <t>Las  actividades  se adelantaran  en cumplimiento del marco normativo y el Plan de Bienestar e Incentivos Institucionales, sin superar los topes establecidos e implementado las medidas de austeridad correspondientes.</t>
  </si>
  <si>
    <t>1. Abstenernos de efectuar actividades que no se encuentren en el marco normativo y/o el plan de bienestar e incentivos institucionales
2. Realizar eventos deportivos y recreativos, mediante alianzas administrativas .
3. Generar actividades de bienestar institucional por autogestión con la logistica del personal de la Dirección de Talento Humano</t>
  </si>
  <si>
    <t>O21202020080585961 - Servicios de organización y asistencia de convenciones - (Bienestar)</t>
  </si>
  <si>
    <t>Considerar la realización de eventos virtuales o híbridos para ampliar la participación .
 Utilizar plataformas digitales para la promoción y difusión del evento,</t>
  </si>
  <si>
    <t xml:space="preserve">L a  entidad no incurre en este gasto </t>
  </si>
  <si>
    <t>Se eligió  este concepto como gasto elegible y se  tiene previsto   la reducción de por lo menos el 10% del valor total facturado en 2024, y de manera progresiva para llegar a un ahorro del 30% en el 2027 tomando como línea base los siguientes datos: Valor facturado 2024:  $2.276. 826 Fuente: Reporte SAP</t>
  </si>
  <si>
    <t>En cuanto a la reducción de los costos de telefonía móvil se realizarán acciones encaminadas a reducir el valor de los planes y revisar las condiciones de estos para garantizar el mejor precio con las mejores garantías que permita dar cumplimiento a la meta de reducción a mediano plazo del 30%, iniciando en la vigencia 2025 con un ahorro del 10%.</t>
  </si>
  <si>
    <t>O23011605560000007760 - Modernización de la Arquitectura Institucional de la FUGA 
O23011601210000007682 - Desarrollo y fomento a las prácticas artísticas y culturales para dinamizar el centro de Bogotá 
O23011601240000007674 - Desarrollo del Bronx Distrito Creativo en Bogotá 
O21202020060666019 - Otros servicios de alquiler de vehículos de trasporte con operario n.c.p.</t>
  </si>
  <si>
    <t>La entidad no cuenta con vehiculos oficiales, sin embargo el proceso de transporte contratado se ajustara a los valores del mercado manteniendo las condiciones vigentes.</t>
  </si>
  <si>
    <t>Optimizar el uso de los vehiculos dando cumplimiento establecido en el Decreto 062 de 2024 a partir de procesos de selección objetiva.</t>
  </si>
  <si>
    <t>O2120201003023212801</t>
  </si>
  <si>
    <t>Campañas que promueven la  estrategia de Cero Papel</t>
  </si>
  <si>
    <t xml:space="preserve">Control y medidas de seguimiento permanentes, que permitan optimmizar los recursos y cumplir   los indicadores establecidos para las vigencias correspondientes. 
Se tienen implementados controles de consumo de papel. 
La FUGA cuenta con impresoras con sello Energy Star para mejorar la eficiencia energética, distribuidas en la sede principal, sede casa amarilla y sede casa de los grifos. 
Control del número de impresiones ya que se cuentan con códigos personales a cada uno de los trabajadores de la entidad y el número de impresiones realizadas quedan registradas en las impresoras.
Se fortalece el sistema Orfeo para dar continuidad a la estrategia Cero Papel, implementada en la entidad en 2020.
</t>
  </si>
  <si>
    <t xml:space="preserve">O2120201003023211101 Pulpa química de madera soluble
O2120201003063699061 Figuras decorativas y artísticas de material plástico
O2120201004024299991 Artículos n.c.p. de ferretería y cerrajería
O21202020080282130 Servicios de documentación y certificación jurídica
O2120202008078715299 Otros servicios de mantenimiento y reparación de maquinaria y aparatos eléctricos n.c.p. 
O2120202008098912101 Servicios de impresión litográfica en hojalata
O21202020060464112 Servicios de transporte terrestre local regular de
O2120201002032314014 Pastas o pellets a base de cereales para pasabocas
O2120201003063699061 Figuras decorativas y artísticas de material plástico
O2120201004024299991 Artículos n.c.p. de ferretería y cerrajería
O2120201004064693998 Aparatos eléctricos n.c.p.
O21202020080282130 Servicios de documentación y certificación jurídica
O21202020080585330 Servicios de limpieza general
</t>
  </si>
  <si>
    <t>Se eligió  este concepto como gasto elegible y se considera reducir en un 10% anual los gastos asociados a los rubros de caja menor a través de estrategias de optimización de los recursos y los trámites y de manera progresiva para llegar a un ahorro del 20% en el 2027.</t>
  </si>
  <si>
    <t>Las acciones para el cumplimiento de la meta se basan en la generación de estrategias que permitan optimizar estos recursos a través de la revisión de cada uno de los rubro que la componen y la búsqueda de estrategias que mitiguen los riesgos que generen gastos contemplados en la Ley para el uso de la caja menor.</t>
  </si>
  <si>
    <t>O2120202008078715299  Otros servicios de mantenimiento y reparación
O21202020080585330  Servicios de limpieza general
O23011601210000007724 Mejoramiento y conservación de la infraestructura
O23011605560000007760  Modernización de la Arquitectura Institucional
O2120201003053511001 Pinturas para agua, P.V.A. y similares (emulsiones)
O2120201003053511003 Esmaltes de uso general
O2120201003053511033  Estuco
O2120201004024299991  Artículos n.c.p. de ferretería y cerrajería
O2120201004064641007 Pilas alcalinas
O2120201004064611101  Motores eléctricos de potencia inferior o igual
O21202020080787332 Servicios de instalación de computadores personales</t>
  </si>
  <si>
    <t xml:space="preserve">Gestión eficiente del plan de mantenimiento de la entidad, focalizados en lo preventivo teniendo en cuenta que los bienes a cargo de la FUGA en concordancia con  que :
1. El Auditorio, Sede principal. Bronx DC, Facultad  de medicina estan categorizasos  bienes de Interes  Cultural  y Patrimonial  de la Nacional - BIC.
2. Las sedes Casa amarilla y Grifos  les aplica PEMP-CHB, por lo cual requiern manejo de caracter especial y de aplicación normatividad   </t>
  </si>
  <si>
    <t xml:space="preserve">En el plan de mantenimiento del 2025, se incluyeron las actividades preventivas que se requieren al interior de la entidad y que le apuntan directamente, a la conservación de cada una de las sedes.
</t>
  </si>
  <si>
    <t xml:space="preserve">O21202020080686312 Servicios de distribución de electricidad (a comisión o por contrato)
O21202020080686330 Servicios de distribución de agua por tubería (a comisión o por contrato)
O21202020080686320 Servicios de distribución de gas por tuberías (a comisión o por contrato)
O21202020090494239  Servicios generales de recolección de otros desechos
O21202020080484222 Servicios de acceso a Internet de banda ancha
</t>
  </si>
  <si>
    <t xml:space="preserve">
Se realizaran campañas de sensibilización para el uso eficiente de los recursos así mismo, se llevan controles sobre el consumo de los servicios públicos.
</t>
  </si>
  <si>
    <t xml:space="preserve">La entidad está comprometida con la sostenibilidad y el cuidado del medio ambiente. Por lo tanto, se están implementando medidas para reducir el consumo de agua y minimizar el impacto ambiental, como:
✔	La implementación de procesos de reciclaje de agua lluvia
✔	La concienciación y educación a los colaboradores sobre la importancia del ahorro de agua y de cada uno de los programas del PIGA
✔	 Se realizan campañas de sensibilización a los colaboradores en el uso de transportes alternativos como bicicleta, patineta, vehículos híbridos.
✔	 Se realizan mantenimientos preventivos a las instalaciones hidráulicas, sanitarias y eléctricas, a fin de evitar desperdicios.
✔	 Se realizan campañas de sensibilización para el uso eficiente de los recursos así mismo, se llevan controles sobre el consumo de los servicios públicos.
</t>
  </si>
  <si>
    <t>INSTUITUTO DISTRITAL DE PATRIMONIO CULTURAL</t>
  </si>
  <si>
    <t>La entidad contará con el personal estrictamente necesario para asegurar el cumplimiento de sus objetivos y el mantenimiento de su misión. Además, se ajustará a las directrices de la Secretaría Distrital de Hacienda, en cumplimiento del Decreto 062 de 2024.</t>
  </si>
  <si>
    <t>Para garantizar el cumplimiento de los objetivos institucionales y asegurar la eficiencia en la utilización de recursos, la entidad implementará un seguimiento continuo a la contratación de servicios profesionales y de apoyo a la gestión. Se priorizará la contratación eficiente y responsable, alineada con el Decreto 062 de 2024 y las directrices de la Secretaría Distrital de Hacienda, ajustando la estructura de personal a las necesidades reales. Además, se controlará estrictamente el presupuesto asignado a este ítem, con el objetivo de mantener un incremento anual de austeridad que no supere el valor del IPC, asegurando la sostenibilidad financiera y el cumplimiento de la misión institucional.</t>
  </si>
  <si>
    <t>Se reconocerán las horas extras a los funcionarios de los niveles técnico y asistencial, según la normativa vigente y las necesidades del servicio y procurando contralar y cumplir meta de austeridad del gasto para este item</t>
  </si>
  <si>
    <t>Autorizar y registrar las horas extras de los funcionarios según la normativa vigente y las necesidades del servicio.</t>
  </si>
  <si>
    <t>Los eventos fuera del Distrito Capital serán financiados por invitaciones de los organizadores y la Dirección General, evitando gastos en nuestro presupuesto.</t>
  </si>
  <si>
    <t>Buscar gestionar las invitaciones y coordinar con la Dirección General el financiamiento de eventos fuera del Distrito Capital, sin afectar el presupuesto.</t>
  </si>
  <si>
    <t>O211010300102           Indemnización por vacaciones</t>
  </si>
  <si>
    <t xml:space="preserve">La entidad promoverá la planificación y disfrute oportuno de las vacaciones dentro del período de vigencia, asegurando que sean pagadas de acuerdo con la normativa, sin ser acumuladas ni interrumpidas, sin emabargo hay que tener en cuenta que este rubro puede ser afectado en el 2025 por la posible provisión de cargos en carrera administrativa en planta de de personal como consecuencia del proceso que se adelanta con la CNSC </t>
  </si>
  <si>
    <t xml:space="preserve">Se adoptarán las medidas necesarias para que los servidores hagan uso de sus períodos de vacaciones en el año siguiente a su derecho adquirido, conforme a lo establecido por la normativa aplicable, evitando que, al momento de su retiro, existan períodos de vacaciones acumulados., Se genera informe 2  de segumiento a las subdirecciones sobre el cumplimiento del plan de vacaciones </t>
  </si>
  <si>
    <t>O21202020090696990 - Otros servicios de diversión y entretenimiento n.c.p.</t>
  </si>
  <si>
    <t>Se aplica lo establecido en el Acuerdo Sindical.</t>
  </si>
  <si>
    <t>Mantener lo establecido en los acuerdos sindicales sin superar la meta del incremento anual de asuteridad para este item</t>
  </si>
  <si>
    <t>O21202020090292919 - Otros tipos de servicios educativos y de formación, n.c.p.</t>
  </si>
  <si>
    <t>Optimizar los recursos destinados a capacitaciones mediante la implementación del Plan Institucional de Capacitación (PIC).</t>
  </si>
  <si>
    <t>Continuar con la programación anual de capacitaciones basadas en necesidades prioritarias.</t>
  </si>
  <si>
    <t>Se atienden los requerimientos del acuerdo sindical y se aprovechan espacios de otras entidades.</t>
  </si>
  <si>
    <t>El IDPC no es responsable de la administración de los fondos educativos FRADEC y FEDHE, los cuales dependen directamente del Departamento Administrativo del Servicio Civil Distrital.</t>
  </si>
  <si>
    <t>Monitorear el comportamiento del servicio de telefonía celular en el mercado con el objetivo de identificar los planes más beneficiosos para la entidad, con el fin de reducir los costos asociados a este rubro.</t>
  </si>
  <si>
    <t xml:space="preserve">Gestionar con los proveedores de telefonía, incluida la ETB, un plan de telefonía celular más económico, garantizando que las condiciones actuales no se vean afectadas.
El IDPC no procederá con la renovación ni la adquisición de nuevos teléfonos celulares, ni de planes de telefonía móvil, internet o datos para los servidores públicos de cualquier nivel.     
El IDPC no procederá con la  la adquisición  de planes de telefonía móvil, internet o datos para los servidores públicos de cualquier nivel y solo se reprondrán equipos uso se encunetren dañados                                       </t>
  </si>
  <si>
    <t xml:space="preserve">O2120202008078714102    Servicio de mantenimiento y reparación de vehículo
O2120201003033331101    Gasolina motor corriente
O2120201003033336103    Diésel oil ACPM (fuel gas gasoil marine gas)
</t>
  </si>
  <si>
    <t>Mejorar la eficiencia en el uso de los vehículos institucionales, implementando controles rigurosos sobre los desplazamientos, el consumo de combustible y el mantenimiento preventivo, asegurando su asignación prioritaria para actividades administrativas y misionales claves.</t>
  </si>
  <si>
    <t>Implementar un sistema de registro para los viajes realizados con los vehículos institucionales, donde cada conductor anote el propósito del viaje, el kilometraje, el consumo de combustible y la fecha del mantenimiento. Este registro permitiría llevar un control más preciso y facilitar la asignación de los vehículos según las necesidades.</t>
  </si>
  <si>
    <t>No se cuenta en el momento con recursos asignados para este concepto.</t>
  </si>
  <si>
    <t xml:space="preserve">O21202020070373123      Servicios de arrendamiento sin opción de compra de
</t>
  </si>
  <si>
    <t>Excepcionalmente, se sigue utilizando papel, manteniendo el control a través de las máquinas de impresión y fotocopiado.
 No obstante, se está buscando llevar a cabo acciones orientadas a la implementacion de Cero Papel en la Administración.</t>
  </si>
  <si>
    <t>Impulsar el uso de herramientas virtuales para el intercambio de documentos, como el correo electrónico y la plataforma de gestión documental ORFEO.
Sustituir los documentos en formato físico por soportes y medios electrónicos, sin eliminar completamente el uso de documentos físicos, limitándolo únicamente a lo estrictamente necesario.</t>
  </si>
  <si>
    <t xml:space="preserve">O2120202008098912197 - Servicios de impresión litográfica n.c.p.
O21202020080787390 - Servicios de instalación de otros bienes n.c.p.
O2120202008078731099 - Servicio de instalación de otros productos metálicos elaborados n.c.p.
O2120202008078724001 - Restauración y reparación de muebles
O21202020080585951 - Servicios de copia y reproducción
O21202020080282199 - Otros servicios jurídicos n.c.p.
O21202020080282130 - Servicios de documentación y certificación jurídica
O21202020060767430 - Servicios de parqueaderos
O21202020060464220 - Servicios de transporte terrestre de pasajeros, diferente del transporte local y turístico de pasajeros
O21202020080585951 - Servicios de copia y reproducción
O2120202008078731099 - Servicio de instalación de otros productos metálicos elaborados n.c.p.
O21202020080282130 - Servicios de documentación y certificación jurídica
O21202020080282130 - Servicios de documentación y certificación jurídica
O2120202008078724001 - Restauración y reparación de muebles
O21202020080282130 - Servicios de documentación y certificación jurídica
O21202020080282130 - Servicios de documentación y certificación jurídica
O21202020080282130 - Servicios de documentación y certificación jurídica
O21202020080787390 - Servicios de instalación de otros bienes n.c.p.
</t>
  </si>
  <si>
    <t>  Garantizar el uso eficiente de los fondos de caja menor, limitándolo exclusivamente a gastos imprevistos, urgentes, imprescindibles e inaplazables, de acuerdo con la reglamentación vigente.</t>
  </si>
  <si>
    <t>Establecer controles rigurosos en las solicitudes, asegurando que se justifique adecuadamente su clasificación como imprevistas, urgentes, imprescindibles o inaplazables, y que cumplan estrictamente con las políticas de racionalización del gasto.</t>
  </si>
  <si>
    <t>O2120202008078715399 - Servicios de mantenimiento y reparación de equipos y aparatos de telecomunicaciones n.c.p.
O21202020080787130 - Servicios de mantenimiento y reparación de computadores y equipos periféricos
O2120202008078715701 - Servicio de mantenimiento y reparación de ascensores
O2120202008078715602 - Servicio de mantenimiento y reparación de equipos de fuerza hidráulica y de potencia neumática, bombas, compresores y válvulas
O2120202008078715701 - Servicio de mantenimiento y reparación de ascensores</t>
  </si>
  <si>
    <t>La entidad solo contemplará la suscripción de contratos de mantenimiento para bienes inmuebles y mobiliario, siempre priorizando la reducción de riesgos que puedan comprometer la seguridad de las personas que acceden a las instalaciones del IDPC. Las acciones de mantenimiento locativo y de mobiliario se realizarán conforme a la normativa vigente en materia de seguridad y salud en el trabajo.</t>
  </si>
  <si>
    <t>Elaborar y ejecutar el plan de mantenimiento de acuerdo con la normatividad vigente.</t>
  </si>
  <si>
    <t xml:space="preserve">O21202020080383151      Servicios de alojamiento de sitios web (hosting)
O21202020080484150      Servicios de transmisión de datos
O21202020080484290      Otros servicios de telecomunicaciones vía Internet
O21202020080686312      Servicios de distribución de electricidad (a comis
O21202020080686330      Servicios de distribución de agua por tubería (a c
O21202020090494239      Servicios generales de recolección de otros desech
O232020200884290        Otros servicios de telecomunicaciones vía Internet
O232020200886312        Servicios de distribución de electricidad (a comis
O232020200886330        Servicios de distribución de agua por tubería (a c
O232020200994239        Servicios generales de recolección de otros desech
O21202020080484120      Servicios de telefonía fija (acceso)
</t>
  </si>
  <si>
    <t>Promover el uso eficiente y sostenible de los servicios públicos de agua y energía, así como fomentar una correcta gestión de residuos sólidos en la comunidad.</t>
  </si>
  <si>
    <t>Desarrollar y ejecutar campañas de sensibilización con el fin de informar a la población sobre la importancia del uso eficiente de los recursos. 
Hacer seguimiento y medir la efectividad de las campañas realizadas y ajustarlas según los resultados obtenidos.</t>
  </si>
  <si>
    <t>O21202020070272111      Servicios de alquiler o arrendamiento con o sin opción de compra
O21202020090393193      Servicios fisioterapéuticos
O21202020080282199      Otros servicios jurídicos n.c.p.
O21202020080383132      Servicios de soporte en tecnologías de la informac
O23011601140000007663  Formación Musical Vamos a la Filarmónica
O23011601200000007572  Acciones para alcanzar una sede para La orquesta
O23011601210000007691  Bogotá Ciudad Filarmónica
O23011601210000007693  Implementación del proyecto de estímulos de la OFB
O23011605560000007697  Fortalecimiento de la capacidad institucional para la OFB</t>
  </si>
  <si>
    <t>La entidad contará con el personal estrictamente necesario para garantizar el cumplimiento de sus objetivos y el mantenimiento de su misión, sin comprometer la calidad ni la eficiencia de sus operaciones.</t>
  </si>
  <si>
    <t>La OFB  realizará una evaluación detallada de las necesidades de la entidad, priorizando aquellos contratos de prestación de servicios  y apoyo a la gestión esenciales, adicionalmente ajustando los plazos de ejecución.
Se mantiene anualmente el ahorro con el incremento del IPC estimado</t>
  </si>
  <si>
    <t xml:space="preserve">Seran reconicidas las horas extras a funcionarios de los niveles técnico y asistencial (operarios, secretarias, auxiliares), de conformidad con la normatividad vigente y por necesidades del servicio, garantizando el cumplimiento de los objetivos misionales. </t>
  </si>
  <si>
    <t xml:space="preserve">La OFB  realizará una evaluación detallada de las necesidades de la entidad en cuento a las horas extra del personal tecnico y asistencial, atendiendo los conciertos programados teniendo en cuenta que la mayoria de estos son en horarios nocturnos y fines de semana. </t>
  </si>
  <si>
    <t xml:space="preserve"> Los eventos fuera del Distrito capital seran financiadas por invitaciones de los organizadores y gestión de la Dirección General asi no incurrir en gastos al interior de nuestro presupuesto mediante este rubro. </t>
  </si>
  <si>
    <t xml:space="preserve"> Difundir sobre la toma de vacaciones en el periodo establecido para que estas no se acumulen ni se han interrumpidas. </t>
  </si>
  <si>
    <t>O21202020090191191      Servicios administrativos relacionados con los trabajadores</t>
  </si>
  <si>
    <t> La entidad continuará implementando su plan de bienestar, otorgando un bono navideño por cada hijo(a) de los funcionarios que cumpla con las siguientes condiciones:
-Menores de 13 años.
-Menores de 18 años en condición de discapacidad</t>
  </si>
  <si>
    <t>O21202020090191191      Servicios administrativos relacionados con los trajadores
O21202020090696990      Otros servicios de diversión y entretenimiento n.c</t>
  </si>
  <si>
    <t>La entidad no destina recursos para eventos y conmemoraciones</t>
  </si>
  <si>
    <t>O21202020090292920      Servicios de apoyo educativo</t>
  </si>
  <si>
    <t>La entidad no entregará incentivos de apoyo educativo, toda vez que estas ayudas se administran únicamente a través del FRADEC en las entidades del Distrito.</t>
  </si>
  <si>
    <t xml:space="preserve">Difundir y capacitar a los funcionarios sobre los beneficios con el Fondo Educativo Fradec. </t>
  </si>
  <si>
    <t>O21202020080484120      Servicios de telefonía fija (acceso)
O23011601210000007586  Mantenimiento de los equipamientos culturales</t>
  </si>
  <si>
    <t>La entidad no adquiere ni proyecta adquirir planes de celular para servidores públicos. Se han implementado controles para llamadas internacionales, nacionales y a celulares, permitiéndolas solo para asuntos misionales desde extensiones asignadas. Además, en las cinco sedes principales se utilizan comunicaciones unificadas con tecnología VOZ/IP, centralizando y optimizando las extensiones en un único sistema.</t>
  </si>
  <si>
    <t> -Mantener la política de no adquirir planes de celular para servidores públicos.
-Controlar y monitorear las llamadas internacionales, nacionales y a celulares, autorizándolas únicamente para asuntos misionales.
-Garantizar el uso eficiente del sistema de comunicaciones unificadas VOZ/IP en las cinco sedes principales.</t>
  </si>
  <si>
    <t xml:space="preserve">O2120202008078714102    Servicio de mantenimiento y reparación de vehículo
O2120201003033331101    Gasolina motor corriente
</t>
  </si>
  <si>
    <t> Optimizar el uso de los tres vehículos institucionales mediante controles estrictos de desplazamientos, consumo de combustible y mantenimiento preventivo, priorizando su asignación para asuntos administrativos y misionales esenciales.</t>
  </si>
  <si>
    <t xml:space="preserve"> - Controlar los desplazamientos mediante planillas y monitoreo del consumo de combustible con chips asociados al proveedor.
 - Limitar el consumo de combustible estrictamente a lo necesario, ajustándose al presupuesto aprobado.
 - Realizar mantenimientos preventivos periódicos para garantizar el óptimo estado de los vehículos y evitar costos elevados por daños mayores.
 - Priorizar el uso de cada vehículo según su asignación funcional y necesidades misionales.</t>
  </si>
  <si>
    <t>La entidad mantiene la política de no destinar recursos para la adquisición de vehículos y maquinaria, priorizando el uso eficiente y sostenible de los bienes existentes.</t>
  </si>
  <si>
    <t> N/A</t>
  </si>
  <si>
    <t>O23011601210000007691  Bogotá Ciudad Filarmónica
O23011601140000007663  Formación Musical Vamos a la Filarmónica</t>
  </si>
  <si>
    <t> Optimizar los recursos destinados al servicio de fotocopiado e impresión mediante el uso exclusivo de equipos y consumibles para actividades esenciales, priorizando la sostenibilidad y la reducción del consumo de papel, tinta y otros materiales.</t>
  </si>
  <si>
    <t>  - Priorizar el uso de impresoras con dúplex para reducir el consumo de papel, utilizando ambas caras de cada hoja.
 - Limitar el uso de la impresora a color a trabajos de arte final de la Oficina Asesora de Relacionamiento y Comunicaciones.
 - Promover la revisión y circulación de documentos a través de medios electrónicos para disminuir la impresión innecesaria.
 - Utilizar papel reciclado en todos los procesos de impresión y fotocopiado.</t>
  </si>
  <si>
    <t> La Orquesta mantiene la política de austeridad en no realizar contratos para publicidad o propaganda.</t>
  </si>
  <si>
    <t>O2120201004054516099 Máquinas y material de oficina n.c.p.
O2120201004064693999 Accesorios eléctricos n.c.p.
O21202020080282130 Servicios de documentación y certificación jurídica
O21202020060464112 Servicios de transporte terrestre local regular de pasajeros
O2120202008098912197 Servicios de impresión litográfica n.c.p.
O21202020080585951 Servicios de copia y reproducción
O2120202008078714102 Servicio de mantenimiento y reparación de vehículos automóviles
O2120202008078715999 Servicio de mantenimiento y reparación de otros equipos n.c.p.</t>
  </si>
  <si>
    <t>  Garantizar el uso eficiente del fondo de caja menor, limitándolo exclusivamente a gastos imprevistos, urgentes, imprescindibles e inaplazables, de acuerdo con la reglamentación vigente, y fortaleciendo las medidas de austeridad.</t>
  </si>
  <si>
    <t xml:space="preserve">
Continuar con las medidas de austeridad para reducir el monto total ejecutado en cada vigencia.
</t>
  </si>
  <si>
    <t>O2120202008078711001    Servicio de mantenimiento y reparación de producto
O2120202008078711002    Servicio de mantenimiento y reparación de depósito
O2120202008078715202    Servicio de mantenimiento y reparación de motores
O2120202008078715999    Servicio de mantenimiento y reparación de otros equipos</t>
  </si>
  <si>
    <t> Optimizar los recursos destinados al mantenimiento de extintores, motobombas, dataloggers y UPS mediante una planificación preventiva y priorización de intervenciones esenciales, garantizando el funcionamiento eficiente y la seguridad operativa.</t>
  </si>
  <si>
    <t xml:space="preserve"> - Priorizar el mantenimiento de equipos críticos según su importancia para la seguridad y operación de la entidad.
</t>
  </si>
  <si>
    <t xml:space="preserve">N/A </t>
  </si>
  <si>
    <t>La Orquesta mantiene la política de austeridad al no realizar suscripciones de ningún tipo, priorizando la asignación de recursos a actividades misionales.</t>
  </si>
  <si>
    <t>O23011601210000007586  Mantenimiento de los equipamientos culturales
O21202020080686330 Servicios de distribución de agua por tubería (a comisión o por contrato)
O21202020090494239 Servicios generales de recolección de otros desechos
O21202020080686312 Servicios de distribución de electricidad (a comisión o por contrato)</t>
  </si>
  <si>
    <t> Gestionar eficientemente los recursos destinados a servicios públicos, minimizando el impacto de los incrementos tarifarios mediante la optimización del consumo</t>
  </si>
  <si>
    <t xml:space="preserve">  - Monitorear y analizar periódicamente el consumo de servicios públicos para identificar oportunidades de ahorro.
 - Promover campañas internas para fomentar el uso responsable de energía, agua y otros servicios públicos.
</t>
  </si>
  <si>
    <t>O232020200883990; O232020200991131; O232020200882199; O232020200885970</t>
  </si>
  <si>
    <t>$ 34.009.131.826</t>
  </si>
  <si>
    <t>$ 28.983.713.470</t>
  </si>
  <si>
    <t>$ 47.949.576</t>
  </si>
  <si>
    <t>$ 33.274.517</t>
  </si>
  <si>
    <t>Establecer las necesidades de servicio especificas en los diferentes frentes de trabajo incluyendo los eventos que se programen en la entidad.</t>
  </si>
  <si>
    <t>Solicitar la prestación de servicios de los contratistas en días no laborales de los servidores públicos.
Autorizar las horas extras extrictamente necesarias al personal de apoyo que se requiera por necesidad del servicio.</t>
  </si>
  <si>
    <t xml:space="preserve">O2120202010    </t>
  </si>
  <si>
    <t xml:space="preserve"> $                                 -  </t>
  </si>
  <si>
    <t xml:space="preserve"> $                    16.759.154</t>
  </si>
  <si>
    <t>Gestionar alianzas estratégicas que cubran los gastos de viaje y manutención de los servidores públicos que requieran comisionar en cumplimiento de las metas institucionales</t>
  </si>
  <si>
    <t>Verificar a traves del comité directivo y del comité de investigación cuales son las necesidades puntuales que amerita  que los servidores publicos requieran del reconocimiento de viativos y gastos de viaje.</t>
  </si>
  <si>
    <t xml:space="preserve"> $                    28.146.830</t>
  </si>
  <si>
    <t xml:space="preserve"> $                  176.159.107</t>
  </si>
  <si>
    <t>Reconocer este factor prestacional solo a los servidores públicos que se desvinculan de la entidad</t>
  </si>
  <si>
    <t>Efectuar seguimiento al control de vacaciones para evitar acumulación de periodos de vacaciones de los servidores públicos.
Solicitar el disfrute de vacaciones a las personas que tengan acumulados 2 o mas periodos.</t>
  </si>
  <si>
    <t xml:space="preserve"> $                      1.815.000</t>
  </si>
  <si>
    <t xml:space="preserve"> $                      2.535.000</t>
  </si>
  <si>
    <t>No aplica estrategia de disminución de Bono Navideño, toda vez que conforme a acuerdo sindical este bono se incrementa en un 5% frente al año inmediatamente anterior por cada niño.</t>
  </si>
  <si>
    <t xml:space="preserve"> $                      2.040.000</t>
  </si>
  <si>
    <t>Gestionar alianzas estratégicas que permitan dar cumplimiento al Plan Institucional de Capacitación.</t>
  </si>
  <si>
    <t>Hacer uso de la oferta de capacitación brindada desde el DASCD, el DAFP, La Alcaldia Mayor de Bogota, entre otras.
Motivar la participación de los servidores publicos para acceder a los diferentes programas.
Solicitar a los profesionales con conocimientos en temas especificos capacitar a sus compañeros.
Gestionar con entidades de formación descuentos para los servidores publicos para que puedan acceder a los programas de formación especificos.</t>
  </si>
  <si>
    <t>Gestionar con la caja de compensación familiar actividades que permitan dar cumplimiento al Plan de bienestar e incentivos  Institucional.</t>
  </si>
  <si>
    <t>PArticipar  de las ofertas de bienestar brindadas desde el DASCD, el DAFP, La Alcaldia Mayor de Bogota,  IDRD, ARL, Caja de compensación familiar, entre otras.
Motivar la participación de los servidores publicos para acceder a las diferentes actividades.
Organizar actividades in situ con  los profesionales con conocimientos en temas especificos que brindan bienestar y salud a todos los serviodres de la entidad.</t>
  </si>
  <si>
    <t>$ 91.569.649</t>
  </si>
  <si>
    <t>$ 105.202.479</t>
  </si>
  <si>
    <t>Celebrar las fechas especiales  de manera conjunta con las entidades del Distrito. (dia secretaria, dia conductor, dia de la mujer, dia del servidor publico,entre otras)</t>
  </si>
  <si>
    <t>$ 14.030.835</t>
  </si>
  <si>
    <t>$ 21.804.320</t>
  </si>
  <si>
    <t>No aplica estrategia teniendo encuenta  que la entidad no cuenta con fondos educativos.</t>
  </si>
  <si>
    <t>$ 987.091</t>
  </si>
  <si>
    <t>$ 0</t>
  </si>
  <si>
    <t>Manener el consumo de telefonía  tomando como línea base el promedio de los dos últimos años inmediatamente anteriores. La medición se hará el pesos sobre valores facturados</t>
  </si>
  <si>
    <t>Se supervisara  las restricciones en llamadas a destinos nacionales, internacionales y a celulares, asegurando el cumplimiento de las políticas de austeridad</t>
  </si>
  <si>
    <t>O2120202008078714102</t>
  </si>
  <si>
    <t>$ 209.469.119</t>
  </si>
  <si>
    <t>$ 80.060.924</t>
  </si>
  <si>
    <t>Optimizar el uso de vehículos y generar controles de seguimiento
Registro y seguimiento al consumo de combustible
La medición se realizará por el  valor del consumo de combustible y mantenimientos de los vehículos en el taller más un incremento máximo del IPC.</t>
  </si>
  <si>
    <t xml:space="preserve">Evitar adquisición de vehiculos </t>
  </si>
  <si>
    <t>Mantener el consumo de los servicios de  reprografía tomando como línea base el promedio de los dos últimos años más  un incremento que no supere el IPC del anterior.</t>
  </si>
  <si>
    <t>"Atender las solicitudes de documentos y/o expedientes por medio de los documentos que ya se tienen digitalizados.
Orientar a los usuarios para que consulten los documentos digitales.</t>
  </si>
  <si>
    <t>O2120201003023211599; O21202020060868021; O21202020080585951; O2120202008078715299; O21202020080282130; O2120202008078715299; O21202020080282130; O21202020060868021</t>
  </si>
  <si>
    <t>$ 2.920.058</t>
  </si>
  <si>
    <t xml:space="preserve">Evitar la constitcion de la caja menor </t>
  </si>
  <si>
    <t xml:space="preserve">Abstención de contratar mejoras </t>
  </si>
  <si>
    <t xml:space="preserve">
O21202020080686330
O21202020080686312</t>
  </si>
  <si>
    <t>$ 621.903.114</t>
  </si>
  <si>
    <t>$ 689.740.701</t>
  </si>
  <si>
    <t>Como estrategia para evitar un incremento en  los consumos de agua y energía registrados en la vigencia 2023 se cuenta con los programas de ahorro y uso eficiente del agua y  ahorro y uso eficiente de la energía cuyas metas consisten en mantener los consumos de agua y energía presentados en el año 2023, debido a que en esta vigencia la Entidad se adelantaron obras de infraestructura correspondientes a la creación del Centro de Atención al Visitante, ampliación de las oficinas y laboratorios de la entidad e instalación de un sistema de alcantarillado interno que generan consumos no registrados en vigencias anteriores y que dificultan el establecimiento  metas de reducción en los consumos de estos recursos.</t>
  </si>
  <si>
    <r>
      <rPr>
        <b/>
        <sz val="10"/>
        <color rgb="FF000000"/>
        <rFont val="Aptos Narrow"/>
        <family val="2"/>
      </rPr>
      <t xml:space="preserve">Programa de ahorro y uso eficiente del agua:
</t>
    </r>
    <r>
      <rPr>
        <sz val="10"/>
        <color rgb="FF000000"/>
        <rFont val="Aptos Narrow"/>
        <family val="2"/>
      </rPr>
      <t xml:space="preserve">
Hacer un (1) seguimiento y análisis mensual del comportamiento del consumo de agua en la entidad
Realizar dos (2) Inspecciones mensuales a la red hidrosanitaria con el fin de notificar posibles fugas o daños que conlleven a aumentar los consumos de la entidad.
Realizar dos (2) actualizaciones anuales del inventario de equipos, sistemas e implementos de la red hidrosanitaria en las sedes de la entidad para identificar el porcentaje de implementación de elementos de bajo consumo
Presentar (3) veces al año el comportamiento y análisis del consumo de agua en la entidad en el Comité de Gestión y Desempeño.
Divulgar dos (2) veces en el año los resultados obtenidos de la gestión institucional frente al uso y ahorro del recurso hídrico en la entidad.
Realizar la formulación y tres (3) seguimientos de una estrategia de ahorro y uso eficiente del agua conforme al acuerdo 946 de 2024.
Elaborar un (1) informe de gestión del programa de uso eficiente y ahorro del agua de conformidad con lo establecido en el documento PIGA 2024-2028.
</t>
    </r>
    <r>
      <rPr>
        <b/>
        <sz val="10"/>
        <color rgb="FF000000"/>
        <rFont val="Aptos Narrow"/>
        <family val="2"/>
      </rPr>
      <t xml:space="preserve">
Programa de ahorro y uso eficiente de la energía:
</t>
    </r>
    <r>
      <rPr>
        <sz val="10"/>
        <color rgb="FF000000"/>
        <rFont val="Aptos Narrow"/>
        <family val="2"/>
      </rPr>
      <t xml:space="preserve">
Hacer un (1) seguimiento y análisis mensual del comportamiento del consumo de energía en la entidad
Realizar dos (2)  mensuales a la red eléctrica con el fin de notificar posibles fugas o daños que conlleven a aumentar los consumos de la entidad.
Realizar dos (2) actualizaciones en el año del inventario de fuentes lumínicas en las sedes de la entidad para identificar el porcentaje de implementación de elementos de alta eficacia energética.
Presentar tres (3) veces al año el comportamiento y análisis del consumo de energía en la entidad en el Comité de Gestión y Desempeño a través de la herramienta de tablero de control PIGA.
Divulgar dos (2) veces en el año los resultados obtenidos de la gestión institucional frente al uso y ahorro del recurso energético en la entidad.
Realizar la formulación y tres (3) seguimientos de una estrategia de ahorro y uso eficiente de energía conforme al acuerdo 946 de 2024.
Elaborar un (1) informe de gestión anual del programa de uso eficiente y ahorro de la energía de conformidad con lo establecido en el documento PIGA 2024-2028.</t>
    </r>
  </si>
  <si>
    <t>O2301 17220120240307</t>
  </si>
  <si>
    <t>Reducción en órdenes de prestación de servicios de las diferentes áreas misionales de la entidad, ajustando de esta forma para que no impacte, ni modifique la magnitud de las metas del proyecto de inversión.</t>
  </si>
  <si>
    <t>Optimización de gastos  operativos, la racionalización  de contrataciones, la
priorización de  invers¡ones de alto ¡mpacto y la contratación transparente</t>
  </si>
  <si>
    <t>El IDEP viene efectuando un plan de austeridad eficiente por este rubro autorizando   Horas Extras  unicamente al  conductor asignado a la Dirección General de la Entidad.</t>
  </si>
  <si>
    <t>Continuar con la optimización de recursos por este rubro autorizando  las horas extras extrictamente necesarias al personal de apoyo que se requiera por necesidad del servicio.</t>
  </si>
  <si>
    <t>Para las vigencias objeto del presente plan, la entidad no ha solicitado recursos a fin de participar en actividades que requieran recursos para atender el des`plazamiento y manuntención de los servidores publicos que se requieran.</t>
  </si>
  <si>
    <t xml:space="preserve">Se buscará que los eventos fuera del Distrito capital sean financiadas a  través de  invitaciones de los organizadores, asi no incurrir en gastos al interior de nuestro presupuesto mediante este rubro. </t>
  </si>
  <si>
    <t>La entidad fomentará la programación y disfrute oportuno de vacaciones en el periodo de la vigencia,  a fin que sean liqudadas y giradas a través de los  rubros apropiados para tal fin.</t>
  </si>
  <si>
    <t>Expedir circular de programación y disfrute de vacaciones por parte de los Servidores Públicos de la entidas.</t>
  </si>
  <si>
    <t>O21202020090292919   Otros tipos de servicios educativos y de formación, n.c.p.</t>
  </si>
  <si>
    <t>Atender el  proceso de capacitación de servidores públicos cumpliendo con los lineamientos señalados en el Plan Institucional de Capacitación-PIC, adoptado por el IDEP.</t>
  </si>
  <si>
    <t>Realizar capacitaciónes con apoyos tecnológicos privilegiando el uso de las Tecnologías de Información y las Telecomunicaciones TICs.</t>
  </si>
  <si>
    <t>O21202020090696990  Otros servicios de diversión y entretenimiento n.c.p.</t>
  </si>
  <si>
    <t xml:space="preserve">Las actividades se adelantaran en cumplimiento del marco normativo y el Plan de Bienestar e Incentivos Institucionales, sin superar los topes establecidos e implementado las medidas de austeridad correspondiente </t>
  </si>
  <si>
    <t>Optimizar los recursos  destinados al Plan de Bienestar atendiendo las necesidades aprobadas en el Plan de Bienestar e Incentivos aprobado para la vigencia correspondiente.</t>
  </si>
  <si>
    <t>O21202020080484120  Servicios de telefonía fija (acceso)</t>
  </si>
  <si>
    <t xml:space="preserve">Mantener la estrategia que tiene la entidad relacionada con contar solamente con Plan Básico de telefonia que permita  atender  necesidades de usuarios externos. </t>
  </si>
  <si>
    <t>Mantener  la política de no adquirir planes de celular para servidores públicos.</t>
  </si>
  <si>
    <t>Durante la vigencia 2024 la entidad realizó la gestión requerida para  adquisición de un vehiculo teniendo en cuenta que los dos con que se contaba habían cumplido su vida ùtil y dada la relacion costo/beneficio era necesaria su  reposición. No obstante, dado el costo del mismo se realizo la gestión a través del agregado de inversión directa.</t>
  </si>
  <si>
    <t>No aplican acciones para las vigencias requeridas teniendo en cuenta que la gestión realizada solo es valida para esa vigencia no se contemplan nuenas adquisiciones</t>
  </si>
  <si>
    <t>O2120202008098912197   Servicios de impresión litográfica n.c.p.</t>
  </si>
  <si>
    <t>Si bien se sigue utilizando papel, se viene manteniendo el control a través de las máquinas de impresión y fotocopiado.
 No obstante, se está buscando llevar a cabo acciones orientadas a la implementacion de Cero Papel en la entidad.</t>
  </si>
  <si>
    <t>Impulsar el uso de herramientas virtuales para el intercambio de documentos, 
Sustituir los documentos en formato físico por soportes y medios electrónicos, sin eliminar completamente el uso de documentos físicos, limitándolo únicamente a lo estrictamente necesario</t>
  </si>
  <si>
    <t xml:space="preserve"> O2120201003053529901	 Botiquines para emergencia			
 O2120201003053544203	 Mezclas químicas para extintores			
 O2120201004024299991	 Artículos n.c.p. de ferretería y cerrajería			
 O21202020060464112	 Servicios de transporte terrestre local regular de pasajeros			 
 O21202020060767430	 Servicios de parqueaderos			
 O2120202008098912197	 Servicios de impresión litográfica n.c.p.			 
</t>
  </si>
  <si>
    <t>Establecer controles eficientes en las solicitudes de tal forma que se verifique el requisito de  gastos imprevistos, urgentes, imprescindibles e inaplazables, de acuerdo con la reglamentación vigente.</t>
  </si>
  <si>
    <t>O21202020080787130   Servicios de mantenimiento y reparación de
computadores y equipos periféricos                                                  O2120202008078714102  Servicio de mantenimiento y reparación de
vehículos automóviles</t>
  </si>
  <si>
    <t>*Establecer inspecciones mensuales del parque automotor  para identificar problemas preventivos evitando así incurrir en gastos adicionales relacionados con servicios correctivos.
*Realizar mantenimientos preventivos de los computadores, empezando por procesos de limpieza para asegurar su correcto funcionamiento.</t>
  </si>
  <si>
    <t xml:space="preserve">
O21202020080686312      Servicios de distribución de electricidad (a comis
O21202020080686330      Servicios de distribución de agua por tubería (a comisión o por contrato)
O21202020090494110      Servicios de alcantarillado y tratamiento de
aguas residuales
</t>
  </si>
  <si>
    <t>*Gestionar de manera eficiente los recursos destinados a servicios públicos , minimizando el impacto de los  servicios tarifarios a tráves de la optimización del consumo.
.</t>
  </si>
  <si>
    <t>Elaborar un (1) informe de gestión del programa de uso eficiente y ahorro del agua, electricidad, y alcantarillado  de conformidad con lo establecido en las normas y compromisos asociados a PIGA , para las vigencias objeto del presente plan.</t>
  </si>
  <si>
    <t>IDPAC</t>
  </si>
  <si>
    <t xml:space="preserve">Fomento del trabajo colaborativo y en equipo
Evaluación exhaustiva de necesidades
Uso de tecnologías y herramientas digitales
Contratos a largo plazo y alianzas estratégicas
Evaluación y monitoreo continuo
Optimización de procesos internos
</t>
  </si>
  <si>
    <t xml:space="preserve">O211010100102
</t>
  </si>
  <si>
    <t xml:space="preserve">El Instituto Distrital de la Participación y Acción Comunal – IDPAC para las vigencias 2025-2027 estableció un mayor control para la aprobación de horas extras estas con el fin de atender lo estrictamente necesario, garantizando la misionalidad de la entidad, con autorizaciones previas y justificadas de cada uno de los jefes de las dependencias y previa aprobación del ordenador del gasto. </t>
  </si>
  <si>
    <t xml:space="preserve">Para las vigencias 2025-2027 se realizara control y seguimiento a las autorizaciones previas y justificadas de cada una de las horas extras soliictadas por los jefes inmediatos y  aprobadas por el ordenador del gasto. </t>
  </si>
  <si>
    <t xml:space="preserve">Para el año 2025-2027, se continuara con el Plan Anual de Vacaciones la cual es la programación de cada uno de los funcionarios los cuales ya han causado este el periodo </t>
  </si>
  <si>
    <t>Se dara cumplimiento a la programación del PAV realizada a inicio de cada año, minimizando el número de personas que acumulen periodos vacacionales.</t>
  </si>
  <si>
    <t>Cumplimiento con el Decreto  No. 062 de 2024</t>
  </si>
  <si>
    <t>O212020200902     O21202020090292920</t>
  </si>
  <si>
    <t>Se priorizarán las ofertas de capacitación gestionadas mediante las alianzas estratégicas mencionadas en el Plan Institcuional de Capacitación del IDPAC, así como también, en la contratación se priorizará la capacitación presencial en las instalaciones de la entidad o la capacitación virtual en caso en que aplique.</t>
  </si>
  <si>
    <t>Tal y como lo meciona la ley de austeridad en el gasto, se priorizarán las ofertas de capacitación del Servicio Civil y de la Alcaldía Mayor de Bogotá, así como también, en la contratación se priorizará la capacitación presencial en las instalaciones de la entidad o la capacitación virtual de acuerdo con las cotizaciones gestionadas y los costos que se presenten. Adicional se priorizará la capacitación en las que se puedan ahorrar gastos por alimentación o refrigerios.</t>
  </si>
  <si>
    <t>Se priorizarán las ofertas de bienestar gestionadas mediante las alianzas estratégicas mencionadas en el Plan de Bienestar del IDPAC, así como también, en la contratación se priorizará la caja de compensación familiar con el fin de ahorrar costos en caso en que aplique.</t>
  </si>
  <si>
    <t>Se realizará la divulgación y amplia publicación de las actividades de bienestar desarrolladas por el Servicio Civil Distrital con el fin de beneficiar a los servidores públicos de la planta de personal.</t>
  </si>
  <si>
    <t>Se priorizarán los eventos para los funcionarios que sean liderados por el Servicio Civil Distrital.</t>
  </si>
  <si>
    <t>Se realizará la divulgación y amplia publicación de las actividades de bienestar desarrolladas por el Servicio Civil Distrital tales cómo el Dïa de la Secretaria(o), el día del conductor(a) o la conmemoración del Mejor Funcionario(a).
Los demás eventos y conmemoraciones son desarrolladas por la entidad atendiendo la ley de austeridad en el gasto.</t>
  </si>
  <si>
    <t>Se priorizarán las convocatorias de los Fondos FRADEC y FEDHE.</t>
  </si>
  <si>
    <t>Se realizará la divulgación y amplia publicación de las convocatorias de los Fondos FRADEC y FEDHE con el fin de beneficiar a los servidores públicos de la planta de personal de acuerdo con los términos de referencia de estas.</t>
  </si>
  <si>
    <t>O21202020080484110</t>
  </si>
  <si>
    <t>Adaptar el plan corporativo a las necesidades de la entidad</t>
  </si>
  <si>
    <t>Reducir las líneas telefónicas</t>
  </si>
  <si>
    <t>O2120201003033331101 y O2120202008078714199</t>
  </si>
  <si>
    <t>Optimizar la utilización de los vehículos</t>
  </si>
  <si>
    <t>Racionalizar los recorridos que se efectúen, así como el mantenimiento preventivo de los vehículos</t>
  </si>
  <si>
    <t>No se tiene previsto la adquisición de más vehículos</t>
  </si>
  <si>
    <t>No se comprarán nuevas unidades. La entidad mantiene el cupo de 10 vehículos</t>
  </si>
  <si>
    <t>Intensificar campañas de uso racional de consumo de papel</t>
  </si>
  <si>
    <t>Gestionar con la OAC, la difusión de campañas relacionadas con la política cero papel</t>
  </si>
  <si>
    <t> O2120201003023262001</t>
  </si>
  <si>
    <t>O2120201004024299991</t>
  </si>
  <si>
    <t>Optimizar la ejecución del contrato, acorde  a las necesidades de mantenimiento en la entidad</t>
  </si>
  <si>
    <t>Adquirir los insumos requeridos, de manera racional</t>
  </si>
  <si>
    <t>O21202020080686312, O21202020080686330, O21202020090494110, O21202020090494231</t>
  </si>
  <si>
    <t>Campañas de uso racional de los servicios públicos. Seguimiento y control de posibles fugas en las instalaciones hidraúlicas</t>
  </si>
  <si>
    <t>Gestionar con la OAC, la difusión de campañas relacionadas con  el uso racional de los servicios públicos en la entidad</t>
  </si>
  <si>
    <t>Reducción gradual en   las necesidades contractuales. Para lo cual se promovera el  fortalecimiento de la capacidad técnica y profesional de los servidores de planta. Lo anterior, en armonía con lo dispuesto  por la SDH.</t>
  </si>
  <si>
    <t>Analizar  en el proceso de anteproyecto por cada vigencia las necesidades reales de la contratación con el fin de proyectar las reducciones graduales  para la estrategía.</t>
  </si>
  <si>
    <t>O21202020080484110 y O21202020080484120</t>
  </si>
  <si>
    <t>O230117459920240190010
16</t>
  </si>
  <si>
    <t>O2120201003063649028- O23011605530000007915</t>
  </si>
  <si>
    <t>La caja menor se gestionara de acuerdo a los gastos que sean imprevistos, urgentes, imprescindibles e inaplazables.</t>
  </si>
  <si>
    <t>Como accion se realizaran los controles mensuales frente a las solicitudes allegadas con el fin de gestionar lo urgente e imprescindible.</t>
  </si>
  <si>
    <t>O2120202008078714102 y O2120202008078711099</t>
  </si>
  <si>
    <t xml:space="preserve">giros de reserva y vigencia
</t>
  </si>
  <si>
    <t>El Idartes dará cumplimiento a la circular 002 de 2025 adoptando las medidas que permitan un incremento maximo equivalente al IPC causado en la vigencia anterior</t>
  </si>
  <si>
    <t>El Idartes dará cumplimiento a la circular 002 de 2025 adoptando las medidas que permitan un incremento maximo equivalente al IPC causado en la vigencia anterior. 
1) Reducir en la vigencia 2025 el 5% en los proyectos que tengan definidos productos de fortalecimiento institucional según la herramienta PMR</t>
  </si>
  <si>
    <t>IPC 2025</t>
  </si>
  <si>
    <t>IPC 2026</t>
  </si>
  <si>
    <t>O2120201003083891206 O2120201003083891206    Casetes y cintas para impresoras de computadoras este</t>
  </si>
  <si>
    <t>1. Digitalización y Documentos Electrónicos
Uso de firmas digitales: Implementar firmas electrónicas para reducir la necesidad de imprimir documentos.
Sistemas de gestión documental: Utilizar plataformas para archivar y compartir documentos sin necesidad de imprimir.
Formularios electrónicos: Reemplazar formularios físicos con versiones digitales accesibles en línea.
Comunicaciones electrónicas: Promover el uso de correos electrónicos en lugar de circulares impresas.
2. Políticas de Impresión Responsable
Impresión a doble cara: Configurar todas las impresoras para imprimir automáticamente por ambos lados.
Uso de borradores digitales: Revisar documentos en la pantalla antes de imprimir.
Control de impresión: Implementar software que limite o controle la cantidad de impresiones por usuario.
Uso de tinta y tóner eficiente: Configurar impresoras en modo de ahorro de tinta para documentos internos.
3. Educación y Sensibilización
Capacitación al personal: Fomentar buenas prácticas en el uso de papel y tinta.
Campañas internas: Promover mensajes sobre la importancia de reducir el consumo de papel.
Revisión de necesidad de impresión: Preguntar antes de imprimir si realmente es necesario.
4. Reutilización y Reciclaje
Papel reutilizable: Usar hojas impresas por un solo lado para borradores o notas internas.
Reciclaje de papel: Establecer puntos de reciclaje en todas las oficinas.
Recarga de cartuchos: Usar cartuchos recargables o reciclados en lugar de nuevos.
5. Optimización del Uso de Impresoras
Menos impresoras, más eficiencia: Reducir la cantidad de impresoras y centralizar el servicio en equipos más eficientes.
Monitoreo del consumo: Implementar reportes de uso para identificar y reducir el gasto excesivo.
Uso de fuentes y formatos ecoeficientes: Utilizar fuentes que consuman menos tinta, como Ecofont o Century Gothic.
Ahorro de Toner</t>
  </si>
  <si>
    <t>El Idartes implementará las siguientes acciones para reducir los gastos asociados e impresión: 1. Digitalización y Documentos Electrónicos
Uso de firmas digitales: Implementar firmas electrónicas para reducir la necesidad de imprimir documentos.
Sistemas de gestión documental: Utilizar plataformas para archivar y compartir documentos sin necesidad de imprimir.
Formularios electrónicos: Reemplazar formularios físicos con versiones digitales accesibles en línea.
Comunicaciones electrónicas: Promover el uso de correos electrónicos en lugar de circulares impresas.
2. Políticas de Impresión Responsable
Impresión a doble cara: Configurar todas las impresoras para imprimir automáticamente por ambos lados.
Uso de borradores digitales: Revisar documentos en la pantalla antes de imprimir.
Control de impresión: Implementar software que limite o controle la cantidad de impresiones por usuario.
Uso de tinta y tóner eficiente: Configurar impresoras en modo de ahorro de tinta para documentos internos.
3. Educación y Sensibilización
Capacitación al personal: Fomentar buenas prácticas en el uso de papel y tinta.
Campañas internas: Promover mensajes sobre la importancia de reducir el consumo de papel.
Revisión de necesidad de impresión: Preguntar antes de imprimir si realmente es necesario.
4. Reutilización y Reciclaje
Papel reutilizable: Usar hojas impresas por un solo lado para borradores o notas internas.
Reciclaje de papel: Establecer puntos de reciclaje en todas las oficinas.
Recarga de cartuchos: Usar cartuchos recargables o reciclados en lugar de nuevos.
5. Optimización del Uso de Impresoras
Menos impresoras, más eficiencia: Reducir la cantidad de impresoras y centralizar el servicio en equipos más eficientes.
Monitoreo del consumo: Implementar reportes de uso para identificar y reducir el gasto excesivo.
Uso de fuentes y formatos ecoeficientes: Utilizar fuentes que consuman menos tinta, como Ecofont o Century Gothic.
Ahorro de Toner</t>
  </si>
  <si>
    <t>UNIDAD ADMINISTRATIVA ESPECIAL DE CATASTRO DISTRITAL</t>
  </si>
  <si>
    <t>La Unidad mantendrá la contratación por prestación de servicios profesionales y de apoyo a la gestión dentro de los limites permitidos y que no sobrepasen el incremento proyectado del IPC (supuestos macroeconómicos) para cada vigencia.</t>
  </si>
  <si>
    <t>La Unidad garantizara la optimización de los recursos asignados para la contratación por prestación de servicios profesionales y de apoyo a la gestión.</t>
  </si>
  <si>
    <t>En la Unidad solo se aprobarán horas extras debidamente justificadas por la necesidad del servicio, esta aprobación dependerá del control directo del Gerente de Gestión Corporativo de Unidad.
No es un gasto elegible por lo tanto se mantiene dentro de los límites permitidos sin sobrepasar los puntos porcentuales aprobados para incremento salarial más el IPC (supuestos macroeconómicos) proyectado para cada vigencia.</t>
  </si>
  <si>
    <t>En la Unidad se hará efectivo el pago de horas extras cuando sea estrictamente necesario para atender asuntos del servicio reales e imprescindibles y que sean prestados por los conductores de la Unidad.
La Unidad promocionará e incentivará entre los servidores, la modalidad de teletrabajo y horario flexible para evitar que se exceda la jornada laboral, generando ambientes laborales saludables y permitiendo un equilibrio entre la vida laboral y la vida familiar de los servidores.</t>
  </si>
  <si>
    <t>O21202020060363220 - Servicios de alojamiento en habitaciones o instalaciones para trabajadores
O21202020060464241 - Servicios de transporte aéreo de pasajeros, excepto los servicios de aerotaxi
O2120202010 - Viáticos de los funcionarios en comisión
O23011605520000007775 - O23011704062024006501016 (O232020200663220 / O232020200664241)</t>
  </si>
  <si>
    <t>La Unidad optimizará la capacidad operativa, minimizando los desplazamientos y la presencia de servidores públicos que atienden las labores y las actividades del Catastro Multipropósito, donde hacemos presencia como Operador y/o Gestor Catastral.
No es un gasto elegible por lo tanto se mantiene dentro de los limites permitidos sin sobrepasar el IPC (supuestos macroeconómicos) proyectado para cada vigencia.</t>
  </si>
  <si>
    <t>La Unidad optara por adelantar y mantener reuniones virtuales para evitar actividades que impliquen desplazamiento físico de los servidores públicos hacia los territorios donde hacemos presencia como Operador y/o Gestor Catastral.</t>
  </si>
  <si>
    <t>Sin asignación presupuestal por este concepto, si se requiere se debe realizar una modificación presupuestal.
No es un gasto elegible por lo tanto se mantiene dentro de los límites permitidos sin sobrepasar los puntos porcentuales aprobados para incremento salarial más el IPC (supuestos macroeconómicos) proyectado para cada vigencia.</t>
  </si>
  <si>
    <t>La Unidad con la finalidad de promover austeridad en el gasto y el descanso de los servidores públicos, sólo reconocerá en dinero las vacaciones causadas y no disfrutadas cuando el retiro del servidor público sea definitivo. Excepcionalmente y de manera motivada, cuando el (la) Director (a) de la Unidad lo estime necesario, para evitar perjuicios en el servicio público.
La Unidad fomentará la programación y disfrute oportuno de las vacaciones durante el periodo de la vigencia que correspondan para causar el pago en la misma vigencia, sin que estas sean acumuladas o interrumpidas.</t>
  </si>
  <si>
    <t>La Unidad solamente otorgara con cargo al presupuesto un bono navideño por un valor máximo de seis (6) salarios mínimos diarios legales vigentes por cada hijo o hija de los servidores públicos que a 31 de diciembre del año en curso sean menores de 13 años.</t>
  </si>
  <si>
    <t>La Unidad asigna los bonos según lo dispone la norma y el valor del gasto se carga al concepto de Bienestar.</t>
  </si>
  <si>
    <t>La Unidad se ceñirá únicamente a lo programado en el Plan Institucional de Capacitación.
No es un gasto elegible por lo tanto se mantiene dentro de los limites permitidos sin sobrepasar el IPC (supuestos macroeconómicos) proyectado para cada vigencia.</t>
  </si>
  <si>
    <t>La Unidad para generar ahorro mantendrá vigente el uso de la oferta institucional sin costo ofrecida por el Departamento Administrativo del Servicio Civil Distrital, la plataforma de educación virtual PAO, DAFP, ESAP, Veeduría entre otras.
La Unidad programará las capacitaciones con base a las necesidades prioritarias incluidas en el PIC, priorizando las capacitaciones recibidas en modalidad virtual para reducir costos de traslados, espacios y materiales.</t>
  </si>
  <si>
    <t>O21202020090696620 - Servicios de apoyo relacionados con el deporte y la recreación</t>
  </si>
  <si>
    <t>La Unidad se ceñirá únicamente a lo programado en el Plan de Bienestar Social e Incentivos.
No es un gasto elegible por lo tanto se mantiene dentro de los limites permitidos sin sobrepasar el IPC (supuestos macroeconómicos) proyectado para cada vigencia.</t>
  </si>
  <si>
    <t>La Unidad para generar ahorro aprovechará la oferta institucional sin costo de las entidades distritales y aliados como son: Compensar, IDRD, Empresa de Acueducto, Departamento Administrativo del Servicio Civil, Secretaría Distrital de Ambiente, entre otras.
La Unidad programará las actividades con base en el Bienestar de los servidores, fomentando la realización de actividades por autogestión del personal de la Subgerencia de Talento Humano priorizando las actividades virtuales para reducir costos de traslados, espacios y materiales.</t>
  </si>
  <si>
    <t>La Unidad restringe la realización o programación de recepciones, fiestas, agasajos o conmemoraciones que además incluyan el servicio o suministro de alimentos.</t>
  </si>
  <si>
    <t>La Unidad define su Plan de Bienestar e Incentivos para los servidores y el valor del gasto se carga al concepto de Bienestar.</t>
  </si>
  <si>
    <t xml:space="preserve">La Unidad promoverá con los servidores el uso de los recursos dispuestos en el Fondo Educativo en Administración de Recursos para Capacitación Educativa de los Empleados Públicos del Distrito Capital - FRADEC y los recursos del Fondo Educativo del Distrito para hijos de empleados - FEDHE </t>
  </si>
  <si>
    <t xml:space="preserve">Sin asignación presupuestal por este concepto. </t>
  </si>
  <si>
    <t>O21202020080484110 - Servicios de operadores (conexión)
O23011605520000007775 - (O232020200884110)</t>
  </si>
  <si>
    <t>Concepto escogido como Gasto Elegible, se proyecta un ahorro para cada vigencia del 5% con relación a la vigencia anterior. El gasto contemplara únicamente los servicios de telefonía móvil celular, la telefonía fija se contemplara dentro del concepto Servicios Públicos.
Gasto elegible por lo tanto se formula la meta del indicador de austeridad sobre el IPC (supuestos macroeconómicos) proyectado para cada vigencia más el 5% de ahorro programado.</t>
  </si>
  <si>
    <t>La Unidad asignara el servicio de telefonía celular con cargo al presupuesto, únicamente a los servidores y contratistas que prestan el servicio de atención al ciudadano en Bogotá y en los territorios donde hacemos presencia como Operador y/o Gestor Catastral, considerando que las actividades y funciones desempeñadas por estos, requieren disponibilidad inmediata y comunicación ágil y permanente.</t>
  </si>
  <si>
    <t>O2120201003033331101 - Gasolina motor corriente
O2120202008078714102 - Servicio de mantenimiento y reparación de vehículos automóviles</t>
  </si>
  <si>
    <t>En la Unidad la flota de vehículos cuenta con monitoreo permanente de las rutas a través de GPS y además, cuenta con un chip para el seguimiento y control al consumo de combustible con el que se garantiza que los gastos por este concepto estén dentro de los limites permitidos y que no sobrepasen el incremento proyectado del IPC (supuestos macroeconómicos) para cada vigencia.
No es un gasto elegible por lo tanto se mantiene dentro de los limites permitidos sin sobrepasar el IPC proyectado para cada vigencia.</t>
  </si>
  <si>
    <t>La Unidad fomentará acuerdos entre los usuarios del servicio de transporte donde la programación de una ruta pueda atender el mismo recorrido para varios funcionarios optimizando el uso del combustible y el desgaste del vehículo.</t>
  </si>
  <si>
    <t>Para la adquisición de vehículos, maquinaria u otros medios de transporte, la Unidad requerirá concepto de viabilidad presupuestal de la Dirección Distrital de Presupuesto de la Secretaría Distrital de Hacienda, previo al envío y cumplimiento de los requisitos que para el efecto se establezcan, teniendo en cuenta las políticas en materia de austeridad.</t>
  </si>
  <si>
    <t>O21202020080585951 - Servicios de copia y reproducción
O2120202008098912197 - Servicios de impresión litográfica n.c.p.</t>
  </si>
  <si>
    <t>Concepto escogido como Gasto Elegible, se proyecta un ahorro para cada vigencia del 1% con relación a la vigencia anterior, entendiendo que los gastos por este concepto tendrán un incremento en el IPC proyectado para cada vigencia. La Unidad propenderá porque los gastos de este concepto estén dentro de los limites permitidos y que no sobrepasen la meta de austeridad.
Gasto elegible por lo tanto se formula la meta del indicador de austeridad sobre el IPC (supuestos macroeconómicos) proyectado para cada vigencia más el 1% de ahorro programado.</t>
  </si>
  <si>
    <t>La Unidad garantizara el uso de un sistema de control que le permite asignar cuotas de impresión y/o fotocopiado por funcionario.
En la Unidad los equipos deberán estar configurados de manera predeterminada para impresión a blanco y negro, a doble cara y con marcas de agua.
La Unidad se compromete a adelantar la tarea de digitalización de los documentos para evitar la impresión y el archivo físico de los mismos, reduciendo el impacto ambiental por consumo de papel y el costo del servicio de impresiones.</t>
  </si>
  <si>
    <t>O21202020080383619 - Otros servicios de publicidad
O23011605520000007775 - O23011605530000007839 - O23011605560000007841 - O23011704062024006302017 (O232020200883611)</t>
  </si>
  <si>
    <t>La Unidad no contratará la edición, impresión, reproducción o publicación de avisos, informes, folletos o textos institucionales, que no estén relacionados en forma directa con las funciones que legalmente se cumple.
No es un gasto elegible por lo tanto se mantiene dentro de los limites permitidos sin sobrepasar el IPC (supuestos macroeconómicos) proyectado para cada vigencia.</t>
  </si>
  <si>
    <t>La Unidad divulgará en su mayoría los contenidos a través de su portal web, redes sociales y gestionará notas por freepres con medios de comunicación para socializar la información de interés a la ciudadanía.</t>
  </si>
  <si>
    <t>O2120201003013191499 Artículos de madera n.c.p.
O2120201003023219996 Artículos n.c.p. de papel para escritorio
O2120201003043479098 Material plástico n.c.p.
O2120201003073719998 Productos de vidrio n.c.p.
O2120201003083899998 Artículos n.c.p. para escritorio y oficina
O2120201004024299989 Artículos n.c.p. de metal moldeado
O2120202005040754790 Otros servicios de terminación y acabado de edificios
O21202020060464119 Otros servicios de transporte terrestre local de pasajeros n.c.p.
O21202020060767430 Servicios de parqueaderos
O212020200701030571359 Otros servicios de seguros distintos de los seguros de vida n.c.p.
O21202020080282130 Servicios de documentación y certificación jurídica
O2120202008078715699 Servicios de mantenimiento y reparación de máquinas de uso general n.c.p.
O21202020080787390 Servicios de instalación de otros bienes n.c.p.
O2120202008098912197 Servicios de impresión litográfica n.c.p
O2120202008098912299 Otros trabajos de encuadernación n.c.p.
O2180501003 Sanciones contractuales
O2180501004 Sanciones administrativas</t>
  </si>
  <si>
    <t>Los recursos de la caja menor de la Unidad se ceñirán estrictamente a los gastos que tienen carácter de imprevistos, urgentes, imprescindibles e inaplazables según lo establecido la normatividad vigente.
No es un gasto elegible por lo tanto se mantiene dentro de los limites permitidos sin sobrepasar el IPC (supuestos macroeconómicos) proyectado para cada vigencia.</t>
  </si>
  <si>
    <t>En la Unidad con cargo a los recursos de la Caja Menor no se efectuaran erogaciones tendientes a cubrir gastos para atender servicios de alimentación con destino a reuniones de trabajo.</t>
  </si>
  <si>
    <t>O2120202005040754790 - Otros servicios de terminación y acabado de edificios
O2120202008078715999 - Servicio de mantenimiento y reparación de otros equipos n.c.p.
O2120202008078715204 - Servicio de mantenimiento y reparación de baterías y acumuladores eléctricos
O21202020080787130 - Servicios de mantenimiento y reparación de computadores y equipos periféricos</t>
  </si>
  <si>
    <t>En la Unidad se contratara el mantenimiento de bienes muebles e inmuebles indispensables para la conservación y el normal funcionamiento de la entidad, además, se implementaran las medidas necesarias para prevenir, retrasar o evitar el deterioro de la infraestructura y los bienes a cargo.
No es un gasto elegible por lo tanto se mantiene dentro de los limites permitidos sin sobrepasar el IPC (supuestos macroeconómicos) proyectado para cada vigencia.</t>
  </si>
  <si>
    <t>La Unidad aplicará las medidas necesarias para prevenir, retrasar o evitar el deterioro de las instalaciones y los bienes, producto del uso normal, para garantizar la correcta prestación de los servicios a cargo de los servidores y contratistas.
En la Unidad se propenderá por fortalecer el sentido de pertenencia en los servidores y contratistas, de las instalaciones en donde prestan su servicio, fomentando el cuidado y respeto por los espacios comunes y las áreas de trabajo.</t>
  </si>
  <si>
    <t>O23011704062024006501003 - O23011704062024006302017 (O232020200884312)</t>
  </si>
  <si>
    <t>La Unidad preferirá las suscripciones electrónicas a revistas y periódicos que estrictamente sean necesarias para el cumplimiento de sus funciones.
No es un gasto elegible por lo tanto se mantiene dentro de los limites permitidos sin sobrepasar el IPC (supuestos macroeconómicos) proyectado para cada vigencia.</t>
  </si>
  <si>
    <t>La Unidad promocionara dentro de sus servidores y contratistas el uso de las herramientas tecnológicas que le permitan obtener información relevante para el cumplimiento de sus funciones.</t>
  </si>
  <si>
    <t>O21202020080484120 - Servicios de telefonía fija (acceso)
O23011605520000007775 - O23011704062024006501016 (O232020200669112 / O232020200669210 / O232020200884290)</t>
  </si>
  <si>
    <t>En la Unidad no se generan gastos con cargo al presupuesto de funcionamiento asignado por servicios públicos de agua o energía en Bogotá, debido a la ubicación de nuestras oficinas dentro del edificio CAD, en donde la Secretaría Distrital de Hacienda en su calidad de administrador del edificio y en concertación con las áreas administrativas de las entidades, acordaron asignar un porcentaje por servicio a cada entidad de acuerdo al área física asignada denominado “Prorrateo”. Con relación al cargo de telefonía fija en Bogotá este gasto incorpora las facturas de la línea gratuita 018000 y los cobros por llamadas a celular a través de las líneas de telefonía fija de la Unidad. Con relación a los demás gastos por servicios públicos se incluyen los de las sedes territoriales donde la Unidad preste sus servicios como operador o gestor catastral.
No es un gasto elegible por lo tanto se mantiene dentro de los limites permitidos sin sobrepasar el IPC (supuestos macroeconómicos) proyectado para cada vigencia.</t>
  </si>
  <si>
    <t xml:space="preserve">La Unidad a través del Plan Institucional de Gestión Ambiental PIGA, realizará campañas de sensibilización que promuevan el uso eficiente del agua, la energía eléctrica y la gestión integral de residuos sólidos.  </t>
  </si>
  <si>
    <t>Se continuará con la actividad de planeación y programación de necesidades, evaluando la capacidad del Instituto en materia de contratación en donde los mismos se encuentren debidamente justificados por las áreas generadoras. 
MANTENER EL PORCENTAJE DE RECURSOS DIRIGIDOS A LA PRESTACIÓN DE SERVICIOS CON BASE EN EL PRESUPUESTO ASIGNADO PARA CADA VIGENCIA</t>
  </si>
  <si>
    <t>Se ajustará la circular de honorarios de conformidad con los incrementos autorizados para cada vigencia con base en los supuestos macroeconomicos.
La medición del ahorro se realizará con base en la participación de la asignacion para prestacion de servicios sobre el presupuesto total anual.</t>
  </si>
  <si>
    <t>El comportamiento histórico del rubro, indica que en el Instituto no se generan pagos por dicho concepto. Por tal razón se mantiene la meta de una vigencia a otra. En caso de que se presenten novedades, se deberá llevar el registro y pagar de conformidad con lo establecido en la normatividad vigente.
Reconocer y pagar horas extras, dominicales y festivas al nivel asistencial y técnico únicamente por necesidad del servicio, conforme a la reglamentación emitida por el Instituto.</t>
  </si>
  <si>
    <t xml:space="preserve">Reglamentar el reconocimiento y pago de horas extras nocturnas y festivas dominicales
</t>
  </si>
  <si>
    <t>O2120202010 Viaticos de los funcionarios por comisión O21202020060464112 Servicios de transporte terrestre local regular de pasajeros O21202020060464241 Servicios de transporte aéreo de pasajeros, excepto los servicios de aerotaxi</t>
  </si>
  <si>
    <t>El comportamiento del rubro indica que no se generan pagos significativos por dicho concepto.  sin embargo, se reconocerán los vaiticos necesarios y se pagaran de conformidad con lo establecido en decreto nacional que aumenta dicho reconocimiento año a año. 
Cuando la totalidad de los gastos para manutención y alojamiento que genere la comisión de servicios sean asumidos por otro organismo o entidad, no habrá lugar al pago de viáticos.
Cuando los gastos por concepto de viáticos que genera la comisión son asumidos de forma parcial por otro organismo o entidad, únicamente se podrá reconocer la diferencia en forma proporcional  y fundamento en la normativa aplicable a la materia.
Cuando la comisión de servicios no requiera que el servidor público pernocte en el lugar de la comisión, la administración solo reconocerá un valor al cincuenta por ciento (50%) a que hacen referencia los decretos salariales, conforme al Procedimiento, autorización, reconocimiento y ordenación de comisiones de servicios y desplazamientos al interior y al exterior al país Código PE02-PR11</t>
  </si>
  <si>
    <t>Efectuar reporte semestral</t>
  </si>
  <si>
    <t>O211010300102Indemnización por vacaciones</t>
  </si>
  <si>
    <t>Iniciativas y socializacion para que los funcionarios tomen las vacaciones y estén al día en dicho concepto.
Las vacaciones solo serán aplazadas o interrumpidas por necesidad del servicio.
Las vacaciones se compensarán solo por la causal de retiro del servidor público.</t>
  </si>
  <si>
    <t>Circular con los lineamientos de la toma de vacaciones a todos los funcionarios de planta, en busqueda de realizar la programación anual de vacaciones.</t>
  </si>
  <si>
    <t>El Instituto enmarca la entrega del bono navideño en el Plan de Binestar Social e Incentivos de la vigencia 2025, solo a los hijos de servidores públicos menores de 13 años sin que superen los 6 salarios minimos diarios legales vigentes. conforme a lo dispuesto en el Decreto 062 de 2024, emitido por la Alcaldía Mayor de Bogotá.</t>
  </si>
  <si>
    <t>Elaborar Acta y memorando de satisfacción, en el cual se constata la entrega de bonos navideños para hijos de servidores públicos menores de 13 años en el mes de diciembre de la anualidad.</t>
  </si>
  <si>
    <t>O21202020090292919Otros tipos de servicios educativos y de formación, n.c.p.</t>
  </si>
  <si>
    <t>1.Se ceñirá a los lineamientos señalados en el Plan Institucional de Capacitación-PIC y se hará uso de la oferta de servicios del DASCD  a través de la plataforma de Aula del Saber y demas entidades del orden nacional y distrital.
2. Implementar capacitación interna: Aprovechar los conocimientos y habilidades de empleados experimentados o líderes internos para que ofrezcan formación a sus compañeros, evitando la contratación de formadores externos.
3. Se dará cumpliento a los acuerdos sindicales, que implica la realización de nuevas actividades que corresponden al 0.6% de la apropiación de bienes y servicios en funcionamiento.</t>
  </si>
  <si>
    <t>Elaborar Plan Operativo Anual t realizar seguimiento a su cumplimiento.
Se mantendrá el porcentaje de participacion en este concepto tomando como base el presupuesto asignado para cada vigencia.</t>
  </si>
  <si>
    <t>O21202020090696990Otros servicios de diversión y entretenimiento n.c.p.</t>
  </si>
  <si>
    <t>1.Ejecutar las actividades contenidas en el plan de trabajo del Plan de Bienestar Social e Incentivos aprobado para la vigencia, aprovechando los beneficios existentes a traves de las cajas de compensacion, juegos deportivos distritales ofrecidos por el DASCD, Programa Servimos del DAFP, alianzas distritales y nacionales en materia de educación, salud, recreación, ambiente, bienestar, cultural e interadministrativas.
2. Se dará cumpliento a los acuerdos sindicales, que implica la realización de nuevas actividades que corresponden al 0.6% de la apropiación de bienes y servicios en funcionamiento.</t>
  </si>
  <si>
    <t>Elaborar Plan Operativo Anual y realizar seguimiento a su cumplimiento
Se mantendrá el porcentaje de participacion en este concepto tomando como base el presupuesto asignado para cada vigencia.</t>
  </si>
  <si>
    <t>Se efectúan las actividades que están definidas y aprobadas en el Plan de Bienestar Social e Incentivos, observando en todo caso los criterios de austeridad del gasto y conmemorando las efemérides a través de piezas gráficas</t>
  </si>
  <si>
    <t>Elaborar Plan Operativo Anual t realizar seguimiento a su cumplimiento
Remitir correos electrónicos conmemorando las efemérides</t>
  </si>
  <si>
    <t>En el marco del Plan de Bienestar Social e Incentivos 2025, se realizará la promoción de las alianzas del DASCD y otras entidades, así como, de los beneficios del Fondo Educativo en Administración de Recursos para Capacitación Educativa de los Empleados Públicos del Distrito Capital (FRADEC), para las y los servidores públicos del IDPYBA y del Fondo Educativo del Distrito para Hijos de Empleados (FEDHE), para las y los hijos de las y los servidores públicos del IDPYBA.</t>
  </si>
  <si>
    <t xml:space="preserve">Remitir correos electrónicos institucionales socializando las convocatorias de postulación emitidas por el DASCD y otras entidades
</t>
  </si>
  <si>
    <t>1. Optar por planes de telefonía más básicos que cubran únicamente las necesidades esenciales.
2. Negociar tarifas más bajas con el proveedor del servicio de atencion al ciudadano, buscando reducir los costos de instalacion y adecuacion anual a traves de contratos a largos plazos</t>
  </si>
  <si>
    <t>1. Reducir al minimo necesario los planes de telefonia celular con el proveedor.
2. Implementar una política que incentive a los Directivos a utilizar sus celulares personales para comunicaciones laborales cuando sea apropiado. Esto permitirá disminuir los costos asociados con los planes de telefonía corporativos.</t>
  </si>
  <si>
    <t>O2120201003053549101 Biodiesel B100
O2120201003033331101    Gasolina motor corriente</t>
  </si>
  <si>
    <t>Establecer e implementar una Resolución de administración del parque automotor institucional y/o procedimiento para el uso de los vehículos del Instituto, en los cuales se incluyen acciones para optimizar el uso de los vehículos institucionales.</t>
  </si>
  <si>
    <t>El instituto no contempla la adquisicion de maquinaria y vehiculos y en caso de requerirlo durante alguna vigencia solicitará el concepto de viabilidad presupuestal de la Secretaría Distrital de Hacienda - Dirección Distrital de Presupuesto</t>
  </si>
  <si>
    <t>O2120201003063699060 Cartuchos plásticos para impresora de computador</t>
  </si>
  <si>
    <t>1.Crear una política interna para limitar la cantidad de copias que un funcionario puede hacer mensualmente, promoviendo la revisión digital de los documentos antes de realizar copias físicas.
2.Establecer un sistema de archivo digital accesible para todos los empleados, para que puedan encontrar y utilizar documentos sin necesidad de imprimirlos.
3. Fomentar el uso de aplicaciones de comunicación digital, como el correo electrónico o plataformas de colaboración, para evitar la impresión de informes o memorandos internos.
4. Evaluar la viabilidad del uso medios electronicos para la publicación a terceros interesados de documentos fisicos realizados por la Entidad.</t>
  </si>
  <si>
    <t>1. Promover el uso de plataformas en la nube para que los funcionarios y contratistas puedan acceder fácilmente a la información necesaria sin necesidad de imprimirla.
2. Implementar una política de cero impresión, excepto en casos absolutamente necesarios.
3. Proporcionar orientación sobre cómo evitar la impresión innecesaria y utilizar alternativas digitales.</t>
  </si>
  <si>
    <t>El Institutos no cuenta con presupuesto para publicidad, no celebra contratos de publicidad y/o propaganda personalizada</t>
  </si>
  <si>
    <t>El Instituto no cuenta con caja menor constituida</t>
  </si>
  <si>
    <t>O23202020088715999Servicio de mantenimiento y reparación de otros equipos n.c.p.
O2120202008078714102Servicio de mantenimiento y reparación de vehículos automóviles
O2320202005040154129Servicios generales de construcción de otros edificios no residenciales
O2320201004024299991Artículos n.c.p. de ferretería y cerrajería</t>
  </si>
  <si>
    <t>Identificar las necesidades de mantenimiento en la Unidad de Ciudado Animal, mediante inspección a la sede, para realizar la adecuación, mejoramiento y el mantenimiento de estas instalaciones en aras de garantizar la continua y adecuada operación del servicio que actualmente se presta en la infraestructura.</t>
  </si>
  <si>
    <t>1. Realizar estudios de mercados rigurosos que permita optimizar los recursos disponibles.
2. Rigurosidad en la supervision del contrato para evitar las dilaciones de las obras que puedan generar sobre costos</t>
  </si>
  <si>
    <t>El instituto no cuenta con suscripciones a bases de datos electrónicas, periódicos o revistas especializadas</t>
  </si>
  <si>
    <t>O21202020080686312Servicios de distribución de electricidad (a comisión o por contrato)
O232020200994110Servicios de alcantarillado y tratamiento de aguas residuales
O232020200886312Servicios de distribución de electricidad (a comisión o por contrato)
O232020200886330Servicios de distribución de agua por tubería (a comisión o por contrato)
O2120202005040654640 Servicios de instalación de gas 
O21202020080686320 Servicios de distribución de gas por tuberías (a comisión o por contrato)</t>
  </si>
  <si>
    <t>Realizar campañas de concientización del uso eficiente de los servicios públicos con el fin de disminuir el consumo de los mismos. Teniendo en cuenta que se incrementará a partir del 2025 el pago por el servicio de Gas que anteriormente no se pagaba</t>
  </si>
  <si>
    <t xml:space="preserve">Realizar una campaña trimestral con relación al uso eficiente de los servicios públicos, bajando los niveles de consumo.
</t>
  </si>
  <si>
    <t>La Unidad mantendrá la contratación por prestación de servicios profesionales y de apoyo del personal estrictamente requerido para atender los requerimientos institucionales.</t>
  </si>
  <si>
    <t>Los contratos requeridos se incrementaran de acuerdo con el IPC.</t>
  </si>
  <si>
    <t xml:space="preserve">Para el año 2025-2027, la Unidad priorizara  las actividades que representen valor agregado a la misionalidad de la entidad.
</t>
  </si>
  <si>
    <t xml:space="preserve">Priorizar actividades </t>
  </si>
  <si>
    <t>Solo se reconoceran en compensación vacaciones por retiro definitivo.</t>
  </si>
  <si>
    <t>Atender este supuesto frente al pago de esta compensación.</t>
  </si>
  <si>
    <t>O21202020090292919</t>
  </si>
  <si>
    <t>Se atendera segun el Plan de Capacitación y de conformidad con la normatividad vigente.</t>
  </si>
  <si>
    <t>Priorizar las capacitaciones dentro de la oferta del Distrito.</t>
  </si>
  <si>
    <t>Dar cumplimiento al Plan de Bienestar e Incentivos a traves de convenios entre el Distrito y con las cajas de compensación.</t>
  </si>
  <si>
    <t>Tramitar con la caja de compensación familiar actividades que permitan dar cumplimiento al Plan de bienestar e incentivos.</t>
  </si>
  <si>
    <t>O21202020080484131</t>
  </si>
  <si>
    <t>Se atiende lo establecido en el supuesto</t>
  </si>
  <si>
    <t>O2120202008098912197</t>
  </si>
  <si>
    <t>Se priorizara el uso de imagenes digitalizadas y el uso de las herramientas informaticas.</t>
  </si>
  <si>
    <t>Disminuir compra de papel
Implementaron trámites digitales
promover campañas de reducción de papel en el marco del Programa Institucional de Gestión Ambiental (PIGA).</t>
  </si>
  <si>
    <t>O232020200883611</t>
  </si>
  <si>
    <t>Debido a que en 2024, la UAESP no tuvo gastos en publicidad, el plan que se tiene para los próximos años es buscar que la ejecución de los recursos, en materia de publicidad, sea lo más eficiente posible, priorizando campañas digitales segmentadas, cuñas radiales y el uso del free press</t>
  </si>
  <si>
    <t xml:space="preserve">La caja menor atendera gastos que tengan el caracter de imprevistos, urgentes, imprescindibles e inaplazables según lo establecido la normatividad vigente.
</t>
  </si>
  <si>
    <t>Cumplir con la normatividad establecida para el uso de las cajas menores.</t>
  </si>
  <si>
    <t>O2120202008078715999</t>
  </si>
  <si>
    <t>Atender el mantenimiento y conservacion de las sedes de la Unidad y por las que es legalmente responsable.</t>
  </si>
  <si>
    <t>Realizar los mantenimientos preventivos y correctivos.</t>
  </si>
  <si>
    <t>O21202020080686312
O21202020080686330</t>
  </si>
  <si>
    <t>Las estrategias a desarrollar se basan en las actividades del Plan de Acción del 
PIGA para la vigencia 2025-2027,  en lo correspondiente al uso eficiente de  Agua y uso eficiente de energia</t>
  </si>
  <si>
    <t xml:space="preserve">Para los contratos de prestación de servicios profesionales y de apoyo a la Gestión, a partir del plan de reducción del gasto en la contratación de prestación de servicios profesionales y de apoyo a la gestión, efectuado en la vigencia 2024 en cumplimiento del artículo 6 del Decreto Distrital 062 de 2024, se presentó una disminución del valor para PSP en la vigencia 2024, en relación con lo ejecutado en la vigencia 2023, en un porcentaje del 32.54%  superando el valor del 10% establecido en el mencionado decreto. Por lo anterior en la vigencia 2025, este gasto tendrá un incremento máximo del IPC causado en la vigencia anterior correspondiente al 5.2% según el lineamiento impartido, cuya base para la medición será el presupuesto ejecutado en este componente en la vigencia 2023.
Por otro lado, es importante aclarar que en la vigencia 2023, se adicionaron los contratos PSP, para garantizar la operación en los primeros meses de 2024, lo que ayudo a que en esa vigencia la entidad pudiera cubrir sus necesidades de PSP con el recorte realizado, pues se suscribieron contratos a 9 meses promedio. 
Es importante precisar que la entidad soporta su operación y el cumplimiento de los objetivos estratégicos y misionales con el apoyo de la contratación de prestación de servicios por lo que en aras de garantizar el cumplimiento de las metas del Plan de Desarrollo 2025-2027 no es factible reducir un mayor valor al que ya se había realizado en la vigencia anterior. </t>
  </si>
  <si>
    <t>* Para las vigencias 2025 - 2027 se utilizara como estrategia que el concepto de gasto para PSP tendra un crecimiento máximo equivalente al IPC causado en la vigencia anterior. 
* Se evaluara la  necesidad de nuevas contrataciones o renovaciones, priorizando modalidades que optimicen costos.</t>
  </si>
  <si>
    <t>Racionalizar la contratación de prestacion de servicios personales, evaluando y priorizando las necesidades de la entidad</t>
  </si>
  <si>
    <t xml:space="preserve">1. Todo contrato de prestación de servicios personales, deberá estas debidamente justificado por el Líder de Proceso y/o responsable de la unidad o área solicitante y estar incluido previamente, en el Plan Anual de Adquisiciones.
2. La Unidad de Talento Humano es la dependencia encargada de certificar que no existe personal o es insuficiente para realizar las actividades que se contratarán mediante la expedición del documento que justifique su contratación.
3, Los honorarios deberán pactarse de acuerdo con la tabla de honorarios expedida por la Secretaría General y no podrán superar la remuneración de la Gerente General.
</t>
  </si>
  <si>
    <t>2.1.1.01.01.001.02.
Horas extras, dominicales, festivos y recargos</t>
  </si>
  <si>
    <t>Racionalizar el reconocimiento de horas extras, cuyo reconocimiento solo podrá efectuarse previa autorizacion del jefe inmediato.</t>
  </si>
  <si>
    <t xml:space="preserve">1. La autorización y  pago de horas extras está autorizada únicamente para los servidores del nivel de asistencial.
2. La autorización de laborar horas extras se impartirá cuando sea estrictamente necesario para atender asuntos del servicio reales e imprescindibles y en ningún caso de carácter permanente. 
3.  Llevar control de horas extras laboradas, las cuales serán autorizadas por el jefe inmediato, diligenciado el formato establecido para tal efecto.
4.  Solo se efectuará el pago de horas extras hasta por 50 horas mensuales, sin superar el 50% de la asignación básica mensual.
</t>
  </si>
  <si>
    <t>2.1.2.02.02.010
Viáticos de los funcionarios en comisión</t>
  </si>
  <si>
    <t>Otorgar comisiones de servicios, siempre y cuando se encuentren justificadas en el cumplimiento de actividades misionales de la entidad y al personal estricamente necesario para el desarrollo de las mismas</t>
  </si>
  <si>
    <t xml:space="preserve">1. Todas las comisiones de servicios, serán autorizadas por el Jefe Inmediato, previa justificación de la misma.
2.  Llevar control mensual de las comisiones de servicio otorgadas y el gasto generado por las mismas, para no sobrepasar el valor apropiado para cada vigencia anual.
</t>
  </si>
  <si>
    <t>2.1.1.01.03.001.02.
Indemnización por vacaciones</t>
  </si>
  <si>
    <t>No se realizará reconocimiento de vacaciones en dinero o compensación de vacaciones a personal activo de la entidad.</t>
  </si>
  <si>
    <t>1.  Realizar controles de periodos de vacaciones acumuladas de los servidores de la entidad.
2.  Elaborar programacion de vacaciones anuales y dar cumplimiento a la misma.
3.  Verificar que los servidores públicos disfruten su periodo de vacaciones, durante el año siguiente a la causación del respectivo período</t>
  </si>
  <si>
    <t>La Lotería de Bogotá no otorga bono navideño a los hijos de los servidores públicos de la entidad</t>
  </si>
  <si>
    <t>2.1.2.02.02.009.
Servicios para la comunidad, sociales y personales</t>
  </si>
  <si>
    <t>Fomentar el uso de la oferta de capacitacion gratuita de las entidades distritales y nacionales.</t>
  </si>
  <si>
    <t>1. Se fomentarán jornadas de capacitación dirigidas por los servidores públicos de la entidad. 
2. Coordinar actividades de capacitación con entidades y organizaciones privadas o públicas, que tengan oferta gratuita.
3. Privilegiar el uso de las herramientas del Distrito Soy 10 y la oferta del DASCD.
4.  No se proveerán alimentos o refrigerios en las jornadas de capacitación.</t>
  </si>
  <si>
    <t>Dar aplicación a las actividades previstas en la Convención Colectiva de Trabajo suscrita con los trabajadores oficiales de la Lotería de Bogotá, en coordinacion con la caja de compensación.</t>
  </si>
  <si>
    <t>1.  Conmemoración del día de la secretaría y conductor, a través de la oferta del DASCD.
2.  Realizar acuerdos con la caja de compensación que permitan realizar actividades de manera coordinada</t>
  </si>
  <si>
    <t>1.  Realizar las actividades de deporte, recreacion y cultura previstas en la convención colectiva de trabajo y las descritas en el plan de bienestar.</t>
  </si>
  <si>
    <t>No puede ser objeto de austeridad, en razón que la Convención Colectiva de Trabajo, establece la obligación de la entidad, de otorgar subsidios educativos a los trabajadores y sus hijos.</t>
  </si>
  <si>
    <t>Hacer uso racional de las líneas de telefónía celular existentes, limitando su uso a los canales de atención al cliente, operación del sorteo de la Lotería de Bogotá y atención a la red de comercialización</t>
  </si>
  <si>
    <t>1. No se efectuará renovación de equipos celulares o adquisición de nuevos planes de telefonía móvil, internet y datos para los servidores públicos de cualquier nivel.
2.  Revisar y monitorear el uso de las líneas pospago y estudiar la viabilidad de reducir el número de las líneas existentes.
3.  Continuar con el uso de las líneas , solamente para temas asociados con la atenacion a la ciudadanía, red de comercializacion de los productos de la entidad y difusión masiva de material publicitario.
4.  Mantener los topes de los planes de telefonía celular, actualmente vigentes.</t>
  </si>
  <si>
    <t xml:space="preserve">2.1.2.02.02.008.
Servicios prestados a las empresas y servicios de producción 
2.1.2.02.01.003.
Otros bienes transportables (excepto productos metálicos, maquinaria y equipo)
</t>
  </si>
  <si>
    <t>Fortalecer los mecanismos de uso y ubicación de los vehículos de propiedad de la Lotería de Bogotá</t>
  </si>
  <si>
    <t xml:space="preserve">1. Los vehículos de propiedad de la Lotería de Bogotá, solo podrán asignarse a a la Gerencia General, Secretaría General y Subgerencia.
2. Para el caso de los vehículos necesarios para el transporte de los servidores públicos que prestan sus servicios en la actividad misional de la realización del sorteo de la Lotería de Bogotá, la selección del contratista se efectuará a través de mecanismos de selección objetiva, haciendo uso de la tienda virtual del estado colombiano.
3 Adoptar e instalar en cada vehículo de propiedad de la entidad, un sistema de monitoreo para la ubicacion de los mismos, kilómetros y perímetro geográfico recorridos.
4.  Continuar con el uso del chip o tecnología similar, para el registro de consumo de combustible.
5.  Continuar con los topes mensuales de suministro de combustible para cada vehículo de la entidad.
</t>
  </si>
  <si>
    <t xml:space="preserve">La entidad no tiene prevista la adquisición de vehículos y maquinaria para el año 2025.  </t>
  </si>
  <si>
    <t>En caso de ser necesaria la adquisición para el equipo directivo, se hará conforme a los lineamientos señalados en el artículo 17 del Decreto 062 de 2024.</t>
  </si>
  <si>
    <t>La Lotería de Bogotá, no cuenta con rubro asociado a fotocopiado y multicopiado.  No obstante, se hace necesario continuar con la implementación de la política cero papel</t>
  </si>
  <si>
    <t>1, Continuar aplicando prácticas que promuevan el uso de herramientas electrónicas, reduciendo el consumo de papel en la Lotería. 
2. Capacitación del personal en el uso de estas herramientas y la promoción de una cultura organizacional que valore la sostenibilidad y la eficiencia.
3. Continuar con la implementación de la política cero papel y socializar sus beneficios y destacar los ahorros obtenidos.</t>
  </si>
  <si>
    <t xml:space="preserve">La Lotería de Bogotá, es una Empresa Industrial y Comercial del Distrito Capital, cuya actividad supone el uso de recursos para la publicidad de sus productos, con el fin de mantener e incrementar ventas, fidelizar clientes, ampliar canales de comercializacion, haciendo uso eficiente de los recursos disponibles.  </t>
  </si>
  <si>
    <t>Hacer uso racional y eficiente de los recursos de publicidad.</t>
  </si>
  <si>
    <t xml:space="preserve">2.1.2.02.01.003	
Otros bienes transportables (excepto productos metálicos, maquinaria y equipo)
2.1.2.02.02.006
Servicios de alojamiento; servicios de suministro de comidas y bebidas; servicios de transporte; y servicios de distribución de electricidad, gas y agua
2.1.2.02.02.008
Servicios prestados a las empresas y servicios de producción
2.1.2.02.02.009
Servicios para la comunidad, sociales y personales
</t>
  </si>
  <si>
    <t>Se sufragarán solamente aquellos gastos que tengan el carácter de imprevisto, urgente, imprescindibles e inaplazable.</t>
  </si>
  <si>
    <t>1. Abstenerse de hacer uso de los recursos de caja menor, para atender servicios de alimentación.
2. Los requerimientos para compras a través de caja menor, deberán venir firmados por el jefe del área en donde surge la necesidad.
3. Los comprobantes de caja menor llevarán una numeración consecutiva y serán consistentes con las fechas, valores, cuantías y objeto de las facturas o cuentas que soporten el gasto, en todos 
los casos el registro en el aplicativo de caja menor deberá elaborarse con el nombre, razón social y NIT de la persona o establecimiento donde se hizo la compra o se adquirio el servicio.
4. Para la adquisión de bienes o servicios mayores a 0.5 salarios minimos adjuntar mínimo dos cotizaciones por parte de la unidad que lo requiere.</t>
  </si>
  <si>
    <t>2.1.2.02.02.005.
Servicios de la Construcción</t>
  </si>
  <si>
    <t>Realizar los mantenimientos y adecuaciones estrictamente necesarias para la protección de las personas, bienes y buen funcionamiento de las instalaciones de la entidad, que garantice la correcta prestación del servicio</t>
  </si>
  <si>
    <t>1.  Realizar estudios de mercado que permitan determinar los mejores precios del mercado para atender las necesidades y efectuar la contratación más favorable a los fines de la entidad.</t>
  </si>
  <si>
    <t>Las suscripciones a bases de datos, períodicas o revistas se realizarán únicamente para atender la misión de la entidad y cumplir adecuadamente con sus objetivos.</t>
  </si>
  <si>
    <t>1. La suscripción a una base de datos, revista o períodico deberá estar plenamente justificada por la dependencia en donde se origina la necesidad.</t>
  </si>
  <si>
    <t>2.1.2.02.02.006.
Servicios de alojamiento; servicios de suministro de comidas y bebidas; servicios de transporte; y servicios de distribución de electricidad, gas y agua</t>
  </si>
  <si>
    <t>Desarrollar acciones enmarcadas en el PIGA, para el uso racional de los servicios</t>
  </si>
  <si>
    <t>1.  Desarrollar las acciones programadas dentro del plan del acción del PIGA, relacionadas con el uso racional, eficiente y sostenible de los recursos de agua y energía.</t>
  </si>
  <si>
    <t>CANAL CAPITAL</t>
  </si>
  <si>
    <t>Disminuri en el pago un 16,5%  el pago de la telefonia (se inlcuye celuar y fija)</t>
  </si>
  <si>
    <t>Seguimientos a consumo y análisis de planes en el mercado.
Continuar con las revisiones de uso de las líneas para optimizar su uso.
Revisión de los precios de los paquetes de servicios para telefonía fija en el mercado para lograr favorabilidad para la entidad sin bajar calidad del servicio.</t>
  </si>
  <si>
    <t>Disminuir en 3% los giros de caja menor del Canal Capital.</t>
  </si>
  <si>
    <t>Mantener el control sobre el uso de los recursos asignados por concepto de caja menor.</t>
  </si>
  <si>
    <t>Entidad Empresa Transporte del Tercer Milenio Transmilenio S.A.</t>
  </si>
  <si>
    <t xml:space="preserve">Para la vigencia 2025, se mantendrá el gasto de inversión en contratos de prestación de servicios profesionales y de apoyo a la gestión, sin exceder el monto ejecutado en la vigencia 2024.
Nota: De existir un crecimiento en los contratos de prestación de servicios profesionales y de apoyo a la gestión será al equivalente al IPC para el año 2025 conforme a los SUPUESTOS MACROECONÓMICOS MFMP 2024-2035 de la Secretaría Distrital Hacienda.  
</t>
  </si>
  <si>
    <t>Dar cumplimiento a la Circular Externa SDH-00002 del 10 de enero de 2025 " Plan de Austeridad en el Gasto Distrital 2025 - 2027" en el numeral 3 - Lineamientos Generales.</t>
  </si>
  <si>
    <t>1. Mejorar la eficiencia en el uso de recursos relacionados con el servicio de telefonía fija, fomentando decisiones basadas en datos precisos.
2. Racionalizar el uso de los recursos de telecomunicaciones en la entidad, alineando las decisiones con los principios de austeridad y eficiencia.</t>
  </si>
  <si>
    <t>1. Elaborar un informe semestral de estadísticas sobre el consumo del servicio de telefonía fija para apoyar la toma de decisiones
2. Levantar el inventario de la telefonía fija de la entidad y suprimir las extensiones no requeridas.</t>
  </si>
  <si>
    <t xml:space="preserve">Entidad </t>
  </si>
  <si>
    <t>EAAB ESP</t>
  </si>
  <si>
    <t>311020301000300 - Servicios Ing.Arqui.OtrosServ.Prof.yTéc.
311020301000200 - Servicios Consultoria Invest. y Desarr.
312019901001800 - Serv. Juridicos, Contables y Trib
314020199011800 - CXP-Serv. Juridicos, Contables y Tributarios
314010203010100 - CXP - Honorarios
314010204010100 - CXP - Remuneración
312019901000100 - Serv.Gest.Cartera
321020101000600 - Otros Servicios Profesionales Cientificos y Técnic
321020101000700 - Serv Profesionales,Tecnicos y Empresariales
314999999999900 - CXP- Vigencias Anteriores - Honorarios
341160000002100 - Otros servicios Técnicos y Profesionales inversión
343011600002100 - CXP - Otros Serv.Tecn.Y Profesional
311020301000100 - Honorarios
341170000002100 -  Otros servicios Técnicos y Profesionales inversión
343011700002100 - CXP - Otros Serv.Tecn.Y Profesional</t>
  </si>
  <si>
    <t>Seguimiento y control al gasto de honorarios, en particular, con persona natural</t>
  </si>
  <si>
    <t xml:space="preserve">Continuar con las medidas de control como:
• La exigencia de cerficacion de la Dirección de Desarrollo Organizacional, donde se determine que el alcance del objeto contractual no puede ser desempeñado por el personal existente de planta o aun existiendo personal en la planta éste no sea suficiente. 
• Las actividades por contratar deben corresponder a la naturaleza de cada área
• Las adiciones presupuestales para contratos de prestación de servicios con persona natural solo se autorizan  cuando el emisor de recursos corresponda a posiciones presupuestales se asocia a honorarios
• No se podrán celebrar estos contratos cuando existan relaciones contractuales vigentes con igual objeto al del contrato que se pretende suscribir, salvo autorización expresa escrita del Gerente General </t>
  </si>
  <si>
    <t>311010301000100 - Horas Extras
314010103010100 - CXP - Horas Extras
311010301000200 - Festivos Y Dominical
311010301000300 - CXP - Festivos Y Dom
314010103010200 - Recargo Nocturno
314010103010300 - CXP - Recargo Noctur
311010301000101 - Horas Extras-PT
311010301000201 - Festivos Y Dominical - PT
311010301000301 - Recargo Nocturno - PT</t>
  </si>
  <si>
    <t>Priorizar las horas extras para las labores operativas en cumplimiento de la misionalidad de la empresa</t>
  </si>
  <si>
    <t>• Evitar el pago de horas extras en casos de labores administrativas, salvo casos excepcionales.
• Implementación de la Resolución 869 de 2024 de la EAAB E.S.P mediante la cual se amplia el plazo para solicitar descansos compensatorios para actividades relacionadas con la atención del racionamiento
• Seguimiento periodico a las horas extras de áreas operativas y administrativas</t>
  </si>
  <si>
    <t>312010501000200 - Gastos De Viaje
314020105010200 - CXP - Gastos De Viaj
312010501000101 - Viaticos Comisiones
321030101002200 - Gastos De Viaje OPR</t>
  </si>
  <si>
    <t>Cumplimiento de las disposiciones del Decreto 062 y la normatividad interna de la Empresa</t>
  </si>
  <si>
    <t xml:space="preserve">• Cumplimiento de la disposicion de resolución interna en la cual los viaticos y comisiones deben ser solicitados por el Gerente de Area y autorizados por Gerente General
• Suministro de pasajes aéreos, marítimos o terrestres solo en clase económica
</t>
  </si>
  <si>
    <t>312011401000100 - Capacitación
314020114010100 - CXP - Capacitación
321030101005300 - Capacitación OPR
343011600004000 - CXP-Serv. de Capacitación o Formación</t>
  </si>
  <si>
    <t>• Propender por el uso de capacitaciones virtuales 
• En capacitaciones presenciales, evitar el suministro de refrigerios y ayudas audiovisuales</t>
  </si>
  <si>
    <t>312011501000100 - Bienestar Social
314020115010100 -  CXP - Bienestar Social</t>
  </si>
  <si>
    <t>• Acoger las celebraciones  y la conmemoraciones que organiza DASCD
• Las actividades de bienestar realizadas de acuerdo con las convenciones colectivas, se realizan a mínimo costo utilizando los beneficios que ofrece la Caja de Compensación a la cual se encuentra afiliada la Empresa</t>
  </si>
  <si>
    <t>312011601000400 - Serv Org/Asist Event
321030101005800 - Serv Org/AsisEventOP
312011601000100 - Promoción Institucional</t>
  </si>
  <si>
    <t xml:space="preserve">• Continuar con la política de que con el presupuesto de la Empresa, solamente se atiendan eventos que tengan carácter institucional, es decir, no se consideran actividades de carácter recreativo o de integración. La solicitud debe contar con el visto bueno del Gerente del área solicitante
</t>
  </si>
  <si>
    <t>312010601000400 - Serv.Pub.Celulares Y
314020106010400 - CXP - Serv.Pub.Celul
312011301000400 - Serv.Pub.Tel.Fijo
314020113010400 - CXP - Serv.Pub.Tel.F
321030101004800 - Serv.Pub.Tel.Fij OPR
321030101004300 - Serv.Pub.Celular OPR</t>
  </si>
  <si>
    <r>
      <rPr>
        <b/>
        <sz val="10"/>
        <color rgb="FF000000"/>
        <rFont val="Aptos Narrow"/>
        <family val="2"/>
        <scheme val="minor"/>
      </rPr>
      <t>Control al gasto y al numero de lineas de telefonía fija. La meta de austeridad solo aplica para este componente</t>
    </r>
    <r>
      <rPr>
        <sz val="10"/>
        <color rgb="FF000000"/>
        <rFont val="Aptos Narrow"/>
        <family val="2"/>
        <scheme val="minor"/>
      </rPr>
      <t>, ya que el uso de telefonía celular es indispensable para el Sistema de Gestión Operativo utilizado por las comisiones de terreno en las Zonas</t>
    </r>
  </si>
  <si>
    <t xml:space="preserve">En telefonía fija:
•Retiro de privilegio a las extensiones que tienen asignado DDN, DDI y llamada a celular.
•Retiro de las extensiones con tarificación cero. Así mismo, no se están asignando nuevas extensiones.
•Utilización de mecanismos alternativos a la telefonía fija como es el uso de herramientas como Microsoft Teams para comunicaciones internas o el uso de celulares corporativos, para aquellos funcionarios que los tienen asignados </t>
  </si>
  <si>
    <t>312010301000700 - Arrend Eq.Transporte
314020103010700 - CXP - Arrend Eq.Tran
321020101001000 - Arrend Eq.Transporte
312010901001000 - Mantenimiento y Reparación Equipo de Tran Trac El
314020109011000 - CXP - Mtto. Y Rep. Eq.Tran.Trac.El
312011001000100 - Combustibles
314020110010100 - CXP - Combustibles
322011200000100 - Combustibles OPR
312011001000202 - Llantas y Neumáticos
314020110010202- CXP-Llantas y Neumát
312011001000201 - Lubricantes
314020110010201 - CXP-Lubricantes
321030101001300 - Repuestos Vehiculos</t>
  </si>
  <si>
    <r>
      <rPr>
        <b/>
        <sz val="10"/>
        <color rgb="FF000000"/>
        <rFont val="Aptos Narrow"/>
        <family val="2"/>
        <scheme val="minor"/>
      </rPr>
      <t>Control al consumo de combustibles para vehículos propios y arrendados. La meta de austeridad solo aplica para este componente</t>
    </r>
    <r>
      <rPr>
        <sz val="10"/>
        <color rgb="FF000000"/>
        <rFont val="Aptos Narrow"/>
        <family val="2"/>
        <scheme val="minor"/>
      </rPr>
      <t>, ya que los demas gastos de este artículo se relacionan con la prestación del servicio de acueducto y alcantarillado</t>
    </r>
  </si>
  <si>
    <t>Se continuará con los siguientes controles en los vehículos al servicio de la EAAB-ESP para lograr un consumo eficiente de combustible:
• Control de la salida de vehículos (clase de aviso HD), para el horario después de las 5 de la tarde, antes de las 8 de la mañana y fines de semana, por parte del área de seguridad.
• Instalación de chips de combustible, suministrado por el proveedor del servicio. Estos chips son previamente parametrizados con la cantidad de galones que tiene autorizado cada vehículo, según su tipo y servicio, limitando así el consumo semanal y/o mensual. El combustible es asignado según el consumo histórico de cada vehículo.
• Cada Gerente y Director con asignación de vehículos, un informe de consumos discriminado, con el fin de buscar criterios de eficiencia al interior de su Gerencia o Dirección.
Igualmente, se implementó un cambio de tecnología en las motocicletas que arrienda la Empresa, que contribuirá al ahorro en los consumos al pasar de motor con estándar de emisión EURO II con carburador, a motos Euro III con inyección</t>
  </si>
  <si>
    <t>341160000000500 - Maq.Equip. Y Suminis
343011500000500 - CXP -BMPT-Maq.Equip. Y Suminis
343011600000500 - Cxp -NCSA-Maq E. Y Suminis
341170000000500-Maq.Equip. Y Suminis
343011700000500 - CXP-BCS Maq.Equip. Y Suminis</t>
  </si>
  <si>
    <t xml:space="preserve">• No se tiene previsto compra de vehiculos livianos en el plan de inversiones 2025-2027
• La maquinaria que adquiere la Empresa es la necesaria para garantizar la adecuada prestación del servicio
• El grupo a cargo del  Sistema de Avaluo de Infraestructura verifica el presupuesto destinado a la adquisición de bienes y servicios para verificar que no exista dispersion frente a precios de mercado y buscar eficiencias en el uso de los recursos
</t>
  </si>
  <si>
    <t>312010201000100 - Papelería
314020102010100 - CXP Papelería</t>
  </si>
  <si>
    <t xml:space="preserve">Control al consumo de papel por impresión y fotocopiado. La meta se establece en cantidades, teniendo en cuenta que esta actividad se incluyo para 2025 dentro del contrato maestro de informatica, con lo cual no hay una discriminación de la posicion financiera para efectuar la comparación en giros por este concepto </t>
  </si>
  <si>
    <t xml:space="preserve">Para reducir el consumo en papelería e impresión bajo el nuevo esquema de prestación de servicios de informática, se realizarán las siguientes actividades:
• Entrega de papel y tóner a las áreas que dependerá del historial de consumo registrado en la herramienta de administración de impresión y los contadores de las maquinas, fortaleciendo el control.
• Asignación de impresoras por departamento para optimizar el uso de consumibles y energía. Estas impresoras se configurarán con la opción de imprimir a doble cara y en “modo económico.”
•A cada funcionario se le asigna un código de impresión para evitar el desperdicio de papel y tóner. 
•Divulgación de campañas educativas para generar conciencia ambiental y disminuir el consumo de papel.
•Elaboración y divulgación de informe mensual del volumen de impresión a los Gerentes y Directores con el fin de controlar en las áreas a los funcionarios con mayor consumo. </t>
  </si>
  <si>
    <t>312011601000100 - Promoción Institucio
312011601000300 - Serv Espac. Publicit
312011601000200 - Serv. Promo/Comunica
321030101005700 - Serv Promo/Comun OPR
312010203001000 - Adq. Mat Promocion
321030101005600 - Adq. Mat Promo OPR
312010701000100 - Impresos , Publicaci
314020107010100 - CXP - Impresos Y Pub
321030101004500 - Impresos Publica OPR</t>
  </si>
  <si>
    <t xml:space="preserve">Cumplimiento de las disposiciones del Decreto 062 y la normatividad interna de la Empresa.
Nota. La publicidad está relacionada con ´la misionalidad de la Empresa y se adelanta para desarrollar actividades pedagogica a  los usuarios en temas ambientales, de uso racional del agua, y de la aplicación de turnos de racionamiento. Con la disminución de los embalses este gasto tiende a aumentar frente al gasto observado en años anteriores
</t>
  </si>
  <si>
    <t xml:space="preserve">Mantener el buen relacionamiento con los medios de comunicación mediante la difusión por redes sociales y utilizando del free press 
</t>
  </si>
  <si>
    <t>312010901001100 Mtto.Y Reparacion Constr.Y Edific Caja menor
321030101000600 Mtto Plantas Caja Menor</t>
  </si>
  <si>
    <t>El manejo de caja menor debe sujetarse a la normatividad vigente de la Contaduría General</t>
  </si>
  <si>
    <t xml:space="preserve">Los ordenadores del gasto responsables del manejo de las cajas menores de la Empresa, deberán ceñirse estrictamente a los gastos que tengan carácter de imprevistos, urgentes, imprescindibles e inaplazables y enmarcados dentro de las políticas de racionalización del gasto.  </t>
  </si>
  <si>
    <t>312010901000700 - Mtto y Rep Maq y Equ
312010901000500 - Serv. de Aseo y Limp
321030101004700 - Serv Aseo y Limp OPR
312010901000100 - Mtto.y Reparacion Cons y Ed.
314020109010100 - CXP - Mtto.y Reparac
312010901000800 - Mtto y Repar Eq. Ofi
321030101005100 - Mtto Rep Eq Ofic OPR</t>
  </si>
  <si>
    <t>Priorizacion de los mantenimientos donde es necesario y se compromete la operación</t>
  </si>
  <si>
    <t>312010701000200 - Suscripciones Y Afil
314020107010200 - CXP - Suscripciones
312019901002500 - Derecho uso base dat
321030101005500 - Afil. y Cuot Org OPR
321030101002100 - Suscripc Y Afili OPR
312011601000100 - Promoción Institucion</t>
  </si>
  <si>
    <t>312011301000100 - Serv Pub. Acueducto
314020113010100 - CXP - Serv.Pub.Acued
312011301000500 - Serv.Pub.Gas Combust
314020113010500 - CXP - Serv.Pub.Gas C
312011301000300 - Serv.Publico Energia
314020113010300 - CXP - Serv.Publico E
321030101003900 - Serv.Pub.Gas Com OPR
312011301000200 - Serv. Publico Aseo
321030101005200 - Serv. Pub. Aseo OPR
321030101003800 - Serv.Pub.Acueduc OPR
321030101004000 - Serv.Pub.Energía OPR
312011301000101 - Serv.Pub.Alcantarillado
321030101005900 - Serv. Pub Alcant OPR</t>
  </si>
  <si>
    <t>Implementación de acciones operativas y administrativas, con el fin de disminuir el consumo de agua y energía en las sedes de la Empresa</t>
  </si>
  <si>
    <t>En el marco de la formulación del Plan Institucional de Gestión Ambiental, se tiene previsto:
•Fortalecer el seguimiento y control al comportamiento del consumo de agua y energía, mediante la implementación de informes mensuales.
•Instalación y mantenimiento de equipos de medición, aparatos ahorradores y corrección de fugas en el mantenimiento y renovación de baños y equipamiento sanitario en las sedes principales, en el caso de agua.
•Lanzamiento de campañas educativas orientadas a motivar el uso eficiente del agua y energía.</t>
  </si>
  <si>
    <t>EMPRESA METRO DE BOGOTA</t>
  </si>
  <si>
    <t>4211010100102 - Horas extras,
dominicales, festivos y recargos.</t>
  </si>
  <si>
    <t>Los cargos a los que se les reconocen horas extras son los mínimos posibles y por el avance de los proyectos  no es posible generar una estrategia para disminuir el gasto por este concepto, se mantendra solo con el incremento del % de aumento de los salarios</t>
  </si>
  <si>
    <t>El porcentaje de incremento de los gastos por horas extras debe ser el mismo del  incremento en los salarios que se realiza anualmente.</t>
  </si>
  <si>
    <t>-% incremento salarial</t>
  </si>
  <si>
    <t xml:space="preserve">42120202010 - Viáticos de los funcionarios en comisión. 
42120202006-Servicios de alojamiento; servicios de suministro de comidas y bebidas; servicios de transporte; y servicios de distribución de electricidad, gas y agua.
</t>
  </si>
  <si>
    <t>Aprobar las comisiones estrictamente necesarias para el cumplimiento de la misión de la Empresa y ser rigurosos en los porcentajes a reconocer por concepto de viáticos en función del tiempo de duración, el reconocimiento de hospedaje y la alimentación que sea necesario reconocer.
Mantener el consumo de tiquetes con el incremento del IPC anualmente</t>
  </si>
  <si>
    <t>Realizar una planeación rigurosa de las comisiones a realizar buscando una diminución de los tiempos de duración promedio de cada viaje.
Continuar solicitándo la emisión de tiquetes en tarifa económica</t>
  </si>
  <si>
    <t xml:space="preserve">4211010300102 - Indemnización por
vacaciones 
</t>
  </si>
  <si>
    <t>Ser estrictos con la programación de vacaciones anual, tomando medidas para que las personas que tienen causados mas de dos periodos tomen al menos 1, evitando el riesgo de que por retiro del servidor deban ser compensadas. El gasto en 2025 no debe ser superior al del 2024</t>
  </si>
  <si>
    <t>Continuar con acciones afirmativas presionando la programación de vacaciones de forma que no se acumulen y deben ser compensadas en dinero por retiro del servidor.
Para el 2026 y 2027 se espera diminuir un porcentaje del 2%</t>
  </si>
  <si>
    <t>42120202009 -Servicios para la comunidad sociales y personales</t>
  </si>
  <si>
    <t>Atender las instrucciones sobre el tope maximo establecido para la emisión de bonos navideños por cada hijo de servidor</t>
  </si>
  <si>
    <t xml:space="preserve">En caso que el numero de hijos de servidores aumente, el valor por cada bono debe ser disminuido de forma que el valor total no supere el IPC </t>
  </si>
  <si>
    <t>Progresivamente llegar a que el 100% de las capacitaciones se realicen de manera virtual.
Maximo el 25% de las capacitaciones deben tener costo para la Entidad</t>
  </si>
  <si>
    <t>90% de capacitaciones virtuales en el  PIC 2025
32% de actividades del PIC con costo para el 20</t>
  </si>
  <si>
    <t>La actividad de cierre de gestión debe diseñarse de forma que el cierre de gestión cueste igual que en la vigencia anterior</t>
  </si>
  <si>
    <t>Disminuir el costo del cierre de gestión en 1% frente al  costo pagado en 2025 y mantener esa tendencia en las otras vigencias</t>
  </si>
  <si>
    <t>No realizamos eventos y conmemoraciones</t>
  </si>
  <si>
    <t>Por la naturaleza de los empleos de la Empresa Metro de Bogotá solo hay 3 servidores que pueden acceder a la oferta de los fondos educativos Fradec y Fredeh, por lo que no se estima ahorro en el Fondo en Administración para la financiación de la educación formal de los servidores, en el sentido que es un incentivo creado para retener el capital humano al servicio de la Empresa</t>
  </si>
  <si>
    <t>42120202008-Servicios prestados a las empresas y servicios de producción.</t>
  </si>
  <si>
    <t>Reducir el número de telefonos en el nuevo contrato</t>
  </si>
  <si>
    <t>Suscripción de contrato de internet y telefonia por menor cuantía</t>
  </si>
  <si>
    <t>42120202006-Servicios de alojamiento; servicios de suministro de comidas y bebidas; servicios de transporte; y servicios de distribución de electricidad, gas y agua.
42120202008-Servicios prestados a las empresas y servicios de producción.</t>
  </si>
  <si>
    <t xml:space="preserve"> -Reducir el consumo de galones de combustible</t>
  </si>
  <si>
    <t xml:space="preserve"> -Suscripción de contratos de prestación de servicio  de transporte especial de pasajeros.</t>
  </si>
  <si>
    <t>No realizamos adquisisones de vehículos y maquinaria</t>
  </si>
  <si>
    <t>Actividades para generar cultura de impresión y fotocopiado de documentos netamente necesarios.</t>
  </si>
  <si>
    <t>Promover el uso de documentos digitales.</t>
  </si>
  <si>
    <t>La Empresa Metro de Bogotá S.A. no ha destinado presupuesto para contratos de publicidad oficial, según lo previsto en el artículo 10 de la Ley 1474 de 2011 y el Decreto 4326 de 2011</t>
  </si>
  <si>
    <t>Reducir los gastos de compras de elementos para la EMB S.A.
Reducir los gastos de transportes</t>
  </si>
  <si>
    <t xml:space="preserve">Priorización mensual de los gastos </t>
  </si>
  <si>
    <t>Para este concepto la EMB S.A. no planteará meta de austeridad</t>
  </si>
  <si>
    <t>-</t>
  </si>
  <si>
    <t xml:space="preserve"> -</t>
  </si>
  <si>
    <t>No realizamos suscripciones</t>
  </si>
  <si>
    <t>42120202006-Servicios de alojamiento; servicios de suministro de comidas y bebidas; servicios de transporte; y servicios de distribución de electricidad, gas y agua.</t>
  </si>
  <si>
    <t>Actividades para generar cultura ambiental para el uso eficiente y ahorro del agua y energía.</t>
  </si>
  <si>
    <t>Mantenimientos preventivos a sistemas hidrosanitarios y de iluminación.</t>
  </si>
  <si>
    <t>CAPITAL SALUD EPS-S</t>
  </si>
  <si>
    <t>Actualizar la estructura funcional y la planta de personal así como los  perfiles y funciones de los cargos.</t>
  </si>
  <si>
    <t xml:space="preserve">1.Reorganización de los proceso y distribución de actividades.
2.Rediseño y automatización de procesos priorizados alineados con las estrategias de cambio cultural. </t>
  </si>
  <si>
    <t>211010100102
Horas extras, dominicales, festivos y recargos</t>
  </si>
  <si>
    <t>Administración de talento humano con enfoque en el bienestar integral y la gestión de cambio
innovación .</t>
  </si>
  <si>
    <t xml:space="preserve">Implementar las políticas de bienestar integral de trabajo en casa y teletrabajo.
Rediseño y automatización de procesos priorizados alineados con las estrategias de cambio cultural. 
Gestión del desempeño y medición de la productividad
</t>
  </si>
  <si>
    <t>212020201001
 Viáticos de los funcionarios en comisión</t>
  </si>
  <si>
    <t>Racionalización en la autorización de gastos de viaje</t>
  </si>
  <si>
    <t>Mantener las escalas establecidas en la vigencia 2024 en el procedimiento de gastos de viaje.</t>
  </si>
  <si>
    <t>La Entidad registra
 gastos por este concepto</t>
  </si>
  <si>
    <t>212020200902090103
Servicios de educación para la formación y el trabajo
212020200902090109
 Otros tipos de servicios educativos y de formación, n.c.p.</t>
  </si>
  <si>
    <t>Innovación de la gestión del talento humano</t>
  </si>
  <si>
    <t xml:space="preserve">1.Desarrollar el programa de liderazgo generando módulos de formación a través de alianzas sectoriales
2.Establecer el programa formador de formadores
3.Semillero de restos empresariales desarrollando </t>
  </si>
  <si>
    <t>2120202009060602 
Servicios de apoyo relacionados con el deporte y la recreación</t>
  </si>
  <si>
    <t>Mantener las actividades programadas en el plan de bienestar de la vigencia  2024</t>
  </si>
  <si>
    <t>Optimización de los recursos dados para la ejecución del plan de bienestar.</t>
  </si>
  <si>
    <t>2120202008040102
Servicios de telefonía fija (acceso)
2120202008040103 Servicios de telecomunicaciones móviles</t>
  </si>
  <si>
    <t>Control efectivo de consumo y verificación del uso racional de las líneas</t>
  </si>
  <si>
    <t>1.Verificación al consumo de voz y datos de cada línea activa.
2.Asignación de líneas conforme a los lineamientos autorizados.</t>
  </si>
  <si>
    <t>21202020060401 
Servicios de transporte local y turístico de pasajeros</t>
  </si>
  <si>
    <t>1.Gestionar negociaciones de tarifas con los proveedore de transporte 
2.Gestionar el uso eficiente de los servicios de transporte contratados por la Entidad.</t>
  </si>
  <si>
    <t>1. Establecer tarifas fijas entre las sedes de capital salud
2. Control efectivo en la autorización frente al uso racional de los traslados que realicen los trabajadores de la Entidad</t>
  </si>
  <si>
    <t>212020200805090501
 Servicios de copia y reproducción</t>
  </si>
  <si>
    <t>1.Establecer lineamientos para el uso de tecnologías y herramientas
2.Sensibilizar al personal sobre el uso eficiente del papel
3.Promover el compromiso de los trabajadores y colaboradores con la política
4.Implementar herramientas de gestión de documentos electrónicos
5.Utilizar el correo electrónico para compartir información
6.Realizar un diagnóstico anual del consumo de papel
7.Revisar documentos o proyectos de respuestas por medios electrónicos</t>
  </si>
  <si>
    <t>2120202008030601 
Servicios de publicidad</t>
  </si>
  <si>
    <t>Control de la demanda de servicios de contratos de publicidad</t>
  </si>
  <si>
    <t xml:space="preserve">Seguimiento y  racionalización de los gastos de publicidad, priorizando los gastos normativos y de estricto cumplimiento. </t>
  </si>
  <si>
    <t>21202010030207 Libros de registros, libros de contabilidad, cuadernillos de notas, bloques para cartas, agendas y artículos similares, secantes, encuadernadores, clasificadores para archivos, formularios y otros artículos de escritorio, de papel o cartón.
212020200504010202 Servicios generales de construcción de edificaciones comerciales
21202020060401 Servicios de transporte local y turístico de pasajeros
2120202008020103 Servicios de documentación y certificación jurídica
2120202008030601 Servicios de publicidad
212020200805090501 Servicios de copia y reproducción
212020200807010501 Servicios de mantenimiento y reparacion de electrodomesticos
2120202008070204 Servicios de reparación de muebles
2120202006030309 Catering para eventos y otros servicios de comidas</t>
  </si>
  <si>
    <t>Seguimiento de los gastos incurridos en la caja menor.</t>
  </si>
  <si>
    <t>212020200504010202 
Servicios generales de construcción de edificaciones comerciales</t>
  </si>
  <si>
    <t>Ejecutar el Plan de Mantenimiento preventivo de acuerdo con lo establecido por la Entidad.
Atender las solicitudes de mantenimiento creadas por los funcionarios y canalizadas por el equipo de infraestructura</t>
  </si>
  <si>
    <t>2120202006090101
Servicio de transmisión y distribución de electricidad (por cuenta propia)
2120202006090201 
Servicios de distribución de agua por tuberías (excepto vapor y agua caliente), por cuenta propia</t>
  </si>
  <si>
    <t xml:space="preserve">Control de consumo en cada uno de los servicios públicos. 
 </t>
  </si>
  <si>
    <t xml:space="preserve">1. A través del contrato de mantenimiento realizar la revisión preventivas para evitar fugas.
2.  Los equipos de impresión se mantendrán en ahorro de energía.
3. Se intensificará las campañas de ahorro de energía y agua  </t>
  </si>
  <si>
    <t>42120202009 - 42450209</t>
  </si>
  <si>
    <t xml:space="preserve"> 1. Implementar un sistema de monitoreo y evaluación mensual que permita comparar la contratación del recurso humano con la producción de los servicios.
2. Realizar un análisis de las necesidades de las unidades para redistribuir eficientemente los recursos humanos disponibles.</t>
  </si>
  <si>
    <t>1.1. Realizar seguimiento trimestral a la contratación de talento humano por prestaciones de servicios e informar a los lidres de proceso las desviaciones encontrdas a fin de adelantar acciones correctivas
2.1. Solicitar a los directores o líderes de oficina que adelanten monitorio trimestral sobre las cargas de trabajo y la productividad de los contratistas a su cargo para optimizar el recurso hamano.</t>
  </si>
  <si>
    <t>4211010100102 - 4241010100102</t>
  </si>
  <si>
    <t xml:space="preserve">
Dar aplicación a la Circular Interna 017 de 2024, donde se indica el manejo de situaciones administrativas como horas extras y recargos.
Utilizar adecudamente la "planilla de trabajo suplementario "  para el control horas extras.
TOTAL HORAS PROGRAMADAS  AL MES / HORAS EXTRAS EJECUTADAS     
Es de anotar que la variación de los salarios base de liquidación para horas  extras, dominicales y festivos están sujetos al incremento de norma.
                                                                                                                                         </t>
  </si>
  <si>
    <t xml:space="preserve">
Realizar el seguimiento mensual, previo a la liquidación de la  nòmina,  de las horas extras de los servidores Públicos, que trabajan por turnos y fueron autorizado, a través de planillas de trabajo suplementario, las cuales deben estar debidamente firmadas y autorizadas por el profesional de enlace y director de servicios.
Reforzar con los profesionales de enlace la disminución de horas extras diferentes a la jornada laboral de los servidores en la que debe verificarse la necesidad del servicio. se llevará a cabo dos veces al año</t>
  </si>
  <si>
    <t>No se asignó prespuesto inicial por este concepto</t>
  </si>
  <si>
    <t>4241010300102 - 4211010300102</t>
  </si>
  <si>
    <t xml:space="preserve">La Direccion de Gestión de Talento Humano - área de nómina cuenta con:
1.Circular interna sobre la Programacion de Vacaciones, con los lineamientos para que los servidores publicos y trabajadores oficiales cumplan con la obligación de programar sus vacaciones.
2. Formato para Programación de turnos </t>
  </si>
  <si>
    <t>Socializar en el mes de noviembre de 2025 a los empleados publicos y trabajadores oficiales la circular para programación de vacaciones.
Realizar el seguimiento en el mes de diciembre al Plan Anual de vacaciones del Personal de Planta e informar a coordinadores y enlaces sobre las personas que no hayan programado sus vacaciones.
Verificar semestralmente los periodos pendientes de cada empleados publico , salvo cuando sea por estricta necesidad del servicio.
Verificar al momento del retiro si el empleado publico o trabajador oficio tienen derecho a pago por Vacaciones Compensadas.
TOTAL EMPLEADOS DE PLANTA PARA PROGRAMAR  /EMPLEADOS CON PROGRAMACION DE VACACIONES MENSUAL</t>
  </si>
  <si>
    <t>Establecer un procedimiento de gestion de compra eficiente de  bonos navideños</t>
  </si>
  <si>
    <t>Dar cumplimiento al procedimiento para compra eficiente de bonos navideños</t>
  </si>
  <si>
    <t>Establecer alianzas interinstitucionales para la implementación y gestión efectiva de plataformas virtuales de aprendizaje que faciliten la capacitación y el desarrollo profesional.
Verificar la oferta educativa de las entidades del Distrito.
Es de aclarar que durante la vigencia 2024 no se empleo el rubro destinado a capacitación debido a que se contó con apoyo de Gestión de Conocimiento
Para la vigencia 2025, se han establecido acciones de capacitación que afectaràn el rubro presupuestado</t>
  </si>
  <si>
    <t>Divulgar y socializar la oferta educativa de las entidades publicas o privadas.
Promover la capacitación con facilitadores internos, reealizando verifcacion trimestral
Adelantar capacitaciones con apoyo de los convenios de docencia de servicio de la oficina de Gestión del conocimiento. Verifcacion trimestral.</t>
  </si>
  <si>
    <t>Fomentar el desarrollo de actividades formativas y recreativas en colaboración con la Caja de Compensación Familiar, aprovechando sus recursos y programas para mejorar el bienestar y la capacitación de los empleados y sus familias
Coordinar gestión interinstitucional con otras entidades públicas del Distritito como por ejemplo IDRD.
Buscar apoyo en actividades relacionadas con el riesgo psicosocial con la ARL.</t>
  </si>
  <si>
    <t>Realizar un diagnóstico de los programas y servicios que ofrece la Caja de Compensación Familiar, incluyendo capacitaciones, talleres, actividades recreativas y de bienestar, diseñar un calendario de actividades conjuntas. 
Divulgar a los colaboradores de la Subred:
- Las oferta de actividades con la Caja de Compensaciòn
- La oferda de actividades con la ARL
- La oferda de actividades con entidades distritales
- La ofera de capacitaciòn a travès de plataforma virtuales o alianza
Verificar la participaciòn de los colaboradores en las diferentes actividades.</t>
  </si>
  <si>
    <t>4212020200601 - 4212020200805 -  42120202006</t>
  </si>
  <si>
    <t xml:space="preserve">1. Eliminación de la adquisición y renovación de equipos móviles
2. Suspensión de nuevas contrataciones y renovaciones de planes móviles
3. Implementación de alternativas digitales de comunicación
4. Optimización del uso de los recursos actuales
Estrategia 
5. Sensibilización y monitoreo del gasto en telefonía móvil
</t>
  </si>
  <si>
    <t>Acción 1.1: Abstenerse de comprar o renovar teléfonos celulares durante el período 2025-2027.
Acción 1.2: Prolongar la vida útil de los dispositivos actuales mediante mantenimiento y redistribución de equipos en buen estado.
Acción 1.3: Implementar un control de inventario para reutilizar equipos disponibles antes de considerar nuevas adquisiciones.
Acción 2.1: No contratar nuevas líneas móviles corporativas.
Acción 2.2: No renovar planes pospago y evaluar la viabilidad de reducir costos migrando líneas esenciales a planes más económicos o modalidad prepago.
Acción 2.3: Revisar y cancelar líneas con bajo uso tras una auditoría de consumo.
Acción 3.1: Fomentar el uso de herramientas digitales corporativas (Teams, WhatsApp Business,) para reducir la dependencia de llamadas móviles.
Acción 3.2: Priorizar el uso de líneas telefónicas fijas
Acción 3.3: Establecer una política de conexión a WiFi en instalaciones para minimizar el consumo de datos móviles.
Acción 4.1: Implementar el uso compartido de dispositivos móviles en áreas donde sea necesario.
Acción 4.2: Eliminar o reducir servicios adicionales en los planes actuales (roaming, datos ilimitados, entre otros).
Acción 5.1: Emitir directrices internas sobre las restricciones en adquisición y uso de telefonía móvil corporativa.
Acción 5.2: Capacitar al personal en el uso responsable de los dispositivos y líneas móviles.
Acción 5.3: Realizar informes trimestrales sobre el ahorro y optimización del gasto en telefonía móvil.</t>
  </si>
  <si>
    <t>Optimización del uso y reducción de costos operativos de la flota vehicular.</t>
  </si>
  <si>
    <t>1. Racionalización del parque automotor: Reducir el número de vehículos oficiales asignados a funcionarios, promoviendo su uso compartido.                                                                                2.Uso prioritario de vehículos eléctricos o híbridos: Sustituir progresivamente los vehículos de combustión por opciones más eficientes y económicas en mantenimiento o realizar el arrendamiento de los vehiculos.</t>
  </si>
  <si>
    <t>Controlar el gasto en nuevas adquisiciones, priorizando la eficiencia y necesidad operativa.</t>
  </si>
  <si>
    <t xml:space="preserve">1. Evaluación estricta de necesidad: Adquirir solo vehículos esenciales y justificados por razones operativas.                                        2.Arrendamiento operativo en lugar de compra:  altos costos iniciales y gastos de depreciación.                                                              3.Sustitución progresiva con vehículos de bajo consumo: Incorporar unidades más eficientes y económicas en términos de operación y mantenimiento progresivamente                                   </t>
  </si>
  <si>
    <t xml:space="preserve">Reducir un 2% el consumo de papel como parte de la estrategia para el cumplimiento de la politica de cero papel.
Se debe tener en cuenta que en el rubro se le da ejecución al contrato de equipos rentados e impresión por lo tanto el valor  es solo una parte del valor ejecutado; adicionalmente el valor de la impresion se incrementa en cada vigencia por lo tanto solo se puede evidenciar el ahorro si se comparan la cantidad de hojas impresas mas no el valor ejecutado </t>
  </si>
  <si>
    <t xml:space="preserve"> - Adelantar campañas ambientales de sensibilizacion del buen uso del papel 
 - Realizar Campañas de motivacion para el autocontrol  
 - Involocrar a los lideres resposables de los centros en generar controles e incentivar el ahorro de impresiones   </t>
  </si>
  <si>
    <t>4212020200801 - 4245010305</t>
  </si>
  <si>
    <t>Controlar que los gastos de publicidad no superen los ingresos incorporados por convenios interadministrativos, para no generar impacto en los gastos de la entidad.</t>
  </si>
  <si>
    <t xml:space="preserve">1. El supervisor de convenio debe identificar las condiciones pactadas en referencia a los gastos por publicidad, cada vez que se suscriba un convenio.
2. Validar en el seguimiento de los convenios los gastos de publicidad, realizados en cumplimiento de la ejecución del convenio, que no superen los recursos recibidos por este concepto.
4. Verificar mensual que los valores comprometidos no superen los recursos incorporados. </t>
  </si>
  <si>
    <t>Todas las POSPRES</t>
  </si>
  <si>
    <t>Mantener el gasto respecto a la distribución de los rubros de acuerdo al acto administrativo de apertura de Caja menor, para cada vigencia.</t>
  </si>
  <si>
    <t>Priorizar los gastos de funcionamiento y operación de carácter urgente, indispensable e inaplazable, que por su urgencia y cuantía no pueden ser atendidos por los procesos de contratación.</t>
  </si>
  <si>
    <t>4212020200803 - 4212020100401 - 4245020801 -4245020903</t>
  </si>
  <si>
    <t>1. Promover practicas de uso  adecuado del mobiliariio hospitalario  dispuesto en las diferentes áreas  contribuyendo  a la adecuada prestación de los servicios de salud.
2. Ejecucción de planes de mantenimeinto preventivo y correctivo  de los bienes muebles e inmuebles de la Subred.
3. Cambiar el mobiliario que a cumplido su vida util o este en esado de obsolecencia.</t>
  </si>
  <si>
    <t xml:space="preserve">1. Identificar mobiliario que es suceptible de someter a manenimiento.
2. Clasificar el mobiliario para mantenimiento preventivo y correctivo.
3. Valuar el costo del mantenimiento preventivo y correctivo.
4.Dotar los talleres de:  heramientas, insumos y recurso humano para llevar a cabo el mantenimiento por parte de la Subred Sur, desplazando la tercerización.  
5. Suministrar al serviio de talleres el medio de transporte para trasladar el mobiliario de las Unidades de servicios a los talleres y una vez este el mobiliario repaarado devolverlo a la unidad de servicio de origen.
</t>
  </si>
  <si>
    <t xml:space="preserve">4212020200603 - 4212020200604 - 4212020200605 - 4212020200905 </t>
  </si>
  <si>
    <t>Promover practicas de uso razonable de los servicios basicos.</t>
  </si>
  <si>
    <t>1.Adelantar campañas relacionadas al uso eficiente de la energía y consumo de agua.
2.Publicar piezas comunicativas referentes a los programas de ahorro y uso eficiente de los recursos.
3.Desarrollar anualmente la semana ambiental en la cual se sensibiliza a los colaboradores y usuarios acerca de las buenas prácticas ambientales, ahorro y uso eficiente de los recursos naturales
4.Realizar prácticas sostenibles de implementaron de paneles fotovoltaicos por parte del equipo de Gestión Ambiental.
5.Promover estrategias de generación de energía limpia que ayuden a reducir el impacto que se genera en el consumo.</t>
  </si>
  <si>
    <t>Racionalización en la contratación del recurso humano de apoyo a la gestión.</t>
  </si>
  <si>
    <t xml:space="preserve">* Revisión de la inexistencia o insuficiencia de personal o la necesidad de personal con conocimientos especializados con la cual se puedan desarrollar las actividades requeridas en la Subred Norte antes de contratar un nuevo recurso.
* Hacer seguimiento sobre el número de colaboradores necesarios para cada área y realizar los ajustes respectivos, sin afectar las metas de cada dependencia ni la prestación de los servicios de la entidad </t>
  </si>
  <si>
    <t>Promover la capacitación interna del pesonal vinculado en la Subred para cubrir las necesidades de la entidad enfocado a mejorar su eficiencia.</t>
  </si>
  <si>
    <t>Realizar la liquidación de recargos, horas extras y compensatorios se realiza conforme a lo dispuesto en el Decreto 1042 de 1978 y demás normas concordantes para los empleados públicos y a la Convención Colectiva de Trabajo, para el caso de los trabajadores oficiales.</t>
  </si>
  <si>
    <t xml:space="preserve">Planeación y gestión eficiente de vacaciones </t>
  </si>
  <si>
    <t>Dar cumplimiento a lo establecido en el Decreto 404 de 2006: "Los empleados públicos y trabajadores oficiales vinculados a las entidades públicas del orden nacional y territorial, que se retiren del servicio sin haber cumplido el año de labor, tendrán derecho a que se les reconozca en dinero y en forma proporcional al tiempo efectivamente laborado las vacaciones, la prima de vacaciones y la bonificación por recreación.".</t>
  </si>
  <si>
    <t>Auditoria y control del uso de la telefonia en la entidad.</t>
  </si>
  <si>
    <t xml:space="preserve">Realizar un inventario de las líneas de telefonía celular contratadas por la entidad con la empresa TIGO, desglosado por cada una de las direcciones operativas y técnicas.
Identificar el uso de cada una de las líneas móviles y equipos asignados a las direcciones operativas y técnicas de la entidad, con el fin de garantizar su optimización.
Ajustar los planes de telefonía según el consumo identificado en cada una de las líneas contratadas, y suprimir aquellas que no tienen uso por parte de las personas a las que fueron asignadas.
</t>
  </si>
  <si>
    <t>Optimización y reducción de los Gastos operativos</t>
  </si>
  <si>
    <t xml:space="preserve">Mantener matriz actualizada con el estado de cada vehículo, registrando información relevante como kilometraje, consumo de combustible, mantenimiento realizado, y cualquier incidencia o problema detectado.
El mantenimiento preventivo regular es esencial para asegurar la operatividad de la flota y reducir costos por reparaciones imprevistas. Además, se lleva un control constante del plan de mantenimiento preventivo y correctivo, lo que permite resolver problemas antes de que se conviertan en gastos mayores.
Crear un informe detallado con los resultados de las revisiones. Este informe debe incluir el estado de cada vehículo, las incidencias encontradas, los mantenimientos realizados y las acciones correctivas necesarias.
</t>
  </si>
  <si>
    <t>Contener el Gasto del consumo de combustible anual 
de los vehiculos frente a la Vigencia anterior.</t>
  </si>
  <si>
    <t>Racionalización del uso de serv. de Fotocopiado , multicopiado e impresión.</t>
  </si>
  <si>
    <t xml:space="preserve">Política cero papel. Lineamientos para las impresiones en blanco y negro, en calidad de borrador y a doble página
Entrega de cantidades específicas de papel por cada centro y servicio.
Control de Fotocopias de formatos especificios para contingencias
Autorización para fotocopias por cada uno de los líderes de los servicios
Uso del papel de forma racional
Automatización de procesos:
• Desprendibles de Nómina por Correo
• Gestión de documentos OPS
• Reducir el consumo de papel relacionado con el Sistema de Información Hospitalario (HIS)
• Formularios Digitales
• Implementación de herramienta para el control de impresión, para lo cual se asignan claves a los usuarios. 
• Envío al correo electrónico de la Historias Clínicas a pacientes
• Implementación de Ágil Salud, para optimizar los procesos de copias a destinatarios.
Contratar un proveedor que preste los servicios con valor menor al contratado actualmente.
</t>
  </si>
  <si>
    <t>Monitoreo y Control de los Servicios Publicos</t>
  </si>
  <si>
    <t>* Seguimiento y control al uso de agua y energía con el ánimo de identificar hábitos incorrectos y evitar fugas.
* Sesiones de sensibilización y capacitación sobre uso y ahorro eficiente del agua y energía, con servidores, colaboradores y usuarios en las diferentes sedes de la Subred.
* Instalación de Dispositivos Hidrosanitarios Ahorradores, como grifos y sanitarios de bajo consumo, con el fin de reducir el gasto en agua.
* Realizar adecuación de los sistemas para la recolección y reutilización de aguas lluvias, contribuyendo al ahorro en el consumo de agua potable y disminuyendo los costos operativos asociados.
* Instalación de sensores de luz, en baños y áreas comunes de aseo optimizando así el uso de electricidad.
* Sistemas de paneles solares en las unidades definidas, contribuyendo al aprovechamiento de fuentes de energía renovables.</t>
  </si>
  <si>
    <t xml:space="preserve">"Agua:
Reducción en el
consumo de agua potable del 0,5%
metros cúbicos con relación a la vigencia anterior.
Energía: 
Reducción de energia 1% en kWh con
relación a la vigencia anterior"
</t>
  </si>
  <si>
    <t>"Agua:
Reducción en el
consumo de agua potable del 0,5%
metros cúbicos con relación a la vigencia anterior.
Energía: 
Reducción de energia 1% en kWh con
relación a la vigencia anterior"</t>
  </si>
  <si>
    <t xml:space="preserve">La Agencia realizará contratación de prestación de servicios profesionales y de apoyo a la gestión con la meta inicial propuesta de optimizar la contratación realizada en la vigencia anterior, cumpliendo con los requisitos de idoneidad de la gestión y con el fin de cumplir con los objetivos de la Agencia para la vigencia 2025. Para las vigencias 2026 y 2027 se oficilizará la ampliación de la planta para avanzar en las etapas 2 y 3 con la creación de sesenta y seis (66) cargos. </t>
  </si>
  <si>
    <t>Realizar el avance con el DASC y la alcaldía para lograr la ampliación de la planta de personal obteniendo el concepto favorable y la autorización presupuestal respectiva para lograr el total de 104 cargos en la Agencia Atenea y de esta manera lograr la reducción de contratación de servicios profesionales y de apoyo a la gestión.</t>
  </si>
  <si>
    <t xml:space="preserve">Rubro no existe en Atenea. 
</t>
  </si>
  <si>
    <t xml:space="preserve">De acuerdo con los cargos de la Agencia no existe personal suceptible del reconocimiento de horas extras, dominicales y festivos. </t>
  </si>
  <si>
    <t xml:space="preserve">La Agencia participará en los diferentes eventos, encuentros, foros, etc, que </t>
  </si>
  <si>
    <t>Los gastos de viaje serán autorizados por el director u Ordenador del Gasto de la Agencia cuando sea estrictamente necesario para cumplir con los metas y objetivos de la Agencia</t>
  </si>
  <si>
    <t xml:space="preserve">Realizar campañas con los Directivos y/o jefes de área para que sus equipos de trabajo disfruten las vacaciones una vez causadas cada año de servicio.  </t>
  </si>
  <si>
    <t>No se proyecta la compensación de vacaciones a los funcionarios.</t>
  </si>
  <si>
    <t xml:space="preserve">La Agencia no tiene asignado en su presupuesto rubros para Bonos Navideños. </t>
  </si>
  <si>
    <t xml:space="preserve">La Agencia dará cumplimiento al Plan Institucional de Capacitación para los funcionarios y colaboradores </t>
  </si>
  <si>
    <t>El director u Ordenador del Gasto autorizará el rubro de capacitación excepcionalmente cuando se requiera para el cumplimiento de metas y objetivos de la Entidad.</t>
  </si>
  <si>
    <t>O21202020090696990 - Otros servicios de diversión y entretenimiento n.c.p.                   O21202020090393199      Otros servicios sanitarios n.c.p.</t>
  </si>
  <si>
    <t xml:space="preserve">La Agencia dará cumplimiento al Plan Institucional de Bienestar para los funcionarios y colaboradores </t>
  </si>
  <si>
    <t>El director u Ordenador del Gasto autorizará el rubro de actividades de Bienestar excepcionalmente cuando se requiera para el cumplimiento de metas y objetivos de la Entidad.</t>
  </si>
  <si>
    <t>O23011745992024015908018
Servicios administrativos combinados de oficina
O23011722022024020501063
Otros servicios de información
O23011739062024016506011
Otros servicios de información</t>
  </si>
  <si>
    <t>Ejecución de una estrategia integral de comunicaciones sin inversión en pauta paga, alineada con los lineamientos de la Alcaldía Mayor, basada en difusión orgánica, free press, fortalecimiento de medios propios y participación en eventos estratégicos.</t>
  </si>
  <si>
    <t>Implementación de acciones de comunicación mediante publicaciones en redes sociales, boletines informativos, gestión de contenidos en canales institucionales, divulgación de noticias a través de comunicados y entrevistas sin costo, y presencia en eventos de coyuntura para la difusión y posicionamiento de la misionalidad de la Agencia Atenea.</t>
  </si>
  <si>
    <t xml:space="preserve">La Agencia no tiene asignado en su presupuesto rubros para Fondos Educativos </t>
  </si>
  <si>
    <t>O21202020080484120 - Servicios de telefonía fija (acceso)</t>
  </si>
  <si>
    <t>Mantener el uso de la línea fija de la Agencia Atenea, en las condiciones de operación mínimas para lograr la debida atención a la ciudadanía, entidades y/o población en general</t>
  </si>
  <si>
    <t>Realizar seguimiento mensual a la factura respectiva y revisión de los valores a cancelar</t>
  </si>
  <si>
    <t>La Agencia Atenea no cuenta con vehículos oficiales.</t>
  </si>
  <si>
    <t>La Agencia no tiene asignado en su presupuesto rubros para adquisición de vehículos y maquinaria</t>
  </si>
  <si>
    <t>O232020200883141 Servicios de diseño y desarrollo de aplicaciones en tecnologías de la información (TI)</t>
  </si>
  <si>
    <t xml:space="preserve">Fortalecer la política de cero papeles en las diferentes actividades realizadas en cada dependencia de la Agencia Atenea. 
Priorizar documentos electrónicos con la firma digital de Adobe y no imprimir documentos excepto en los casos necesarios, indicando que no se generen copias de documentos generados de manera electrónica los cuales serán incluidos para consulta en los expedientes electrónicos. 
Suprimir el suministro de papel físico y usuarios con acceso a las impresiones, a un número mínimo de usuarios por dependencia, los cuales deben ser previamente autorizados por los Directivos de la Agencia. </t>
  </si>
  <si>
    <t xml:space="preserve">El cumplimiento de las estrategias planteadas está fijado para cumplimiento de todo el personal de planta y contratistas de la Agencia Atenea  
Se realizará un control de seguimiento con el reporte de consumo presentado por el Proveedor para verificar el cumplimiento del ahorro y cumplimiento del uso de cero papeles. </t>
  </si>
  <si>
    <t>La Agencia Atenea no destinará presupuesto para pauta publicitaria.</t>
  </si>
  <si>
    <t xml:space="preserve">La Agencia no tiene asignado en su presupuesto rubros para caja menor.  </t>
  </si>
  <si>
    <t xml:space="preserve">La Agencia no tiene asignado rubro para este concepto, ya que los bienes inmuebles o muebles que utiliza la Agencia se encuentran asignados por contrato de arrendamiento.  </t>
  </si>
  <si>
    <t>La Agencia Atenea no destinará presupuesto para suscripciones.</t>
  </si>
  <si>
    <t>O21202020080686311 - Servicios de transmisión de electricidad (a comisión o por contrato); O21202020080686330 - Servicios de distribución de agua por tubería (a comisión o por contrato), O21202020090494239 - Servicios generales de recolección de otros desechos</t>
  </si>
  <si>
    <t>La Agencia Atenea realizará las acciones  enmarcadas en el plan institucional ambiental-PIGA.</t>
  </si>
  <si>
    <t xml:space="preserve"> - Fortalecer campañas de sensibilización respecto del uso eficiente de los recursos (agua y luz) por parte de las personas que asistan a las instalaciones.
 - Cumplimiento de las directrices del Gobierno y Distrital respecto a las jornadas de racionamiento de agua.
 - Seguimiento efectivo a los consumos (agua y luz)
</t>
  </si>
  <si>
    <t>0001-01 USAQUEN</t>
  </si>
  <si>
    <t>0006-01 TUNJUELITO</t>
  </si>
  <si>
    <t>0011-01 SUBA</t>
  </si>
  <si>
    <t>0016-01 P. ARANDA</t>
  </si>
  <si>
    <t>0002-01 CHAPINERO</t>
  </si>
  <si>
    <t>0007-01 BOSA</t>
  </si>
  <si>
    <t>0012-01 BARRIOS UNI</t>
  </si>
  <si>
    <t>0017-01 CANDELARIA</t>
  </si>
  <si>
    <t>0003-01 SANTAFE</t>
  </si>
  <si>
    <t>0008-01 KENNEDY</t>
  </si>
  <si>
    <t>0013-01 TEUSAQUILLO</t>
  </si>
  <si>
    <t>0018-01 R. URIBE</t>
  </si>
  <si>
    <t>0004-01 SAN CRISTOBAL</t>
  </si>
  <si>
    <t>0009-01 FONTIBON</t>
  </si>
  <si>
    <t>0014-01 MARTIREZ</t>
  </si>
  <si>
    <t>0019-01 C. BOLIVAR</t>
  </si>
  <si>
    <t>0005-01 USME</t>
  </si>
  <si>
    <t>0010-01 ENGATIVA</t>
  </si>
  <si>
    <t>0015-01 A. NARIÑO</t>
  </si>
  <si>
    <t>0020-01 SUMAPAZ</t>
  </si>
  <si>
    <t>0100-01 CONCEJO</t>
  </si>
  <si>
    <t>0111-01 SDH</t>
  </si>
  <si>
    <t>0113-01 SDM</t>
  </si>
  <si>
    <t>0119-01 SDCRD</t>
  </si>
  <si>
    <t>0126-01 SDA</t>
  </si>
  <si>
    <t>0102-01 PERSONERIA</t>
  </si>
  <si>
    <t>0111-02 SDH</t>
  </si>
  <si>
    <t>0113-02 SDM</t>
  </si>
  <si>
    <t>0120-01 SDP</t>
  </si>
  <si>
    <t>0127-01 DADEP</t>
  </si>
  <si>
    <t>0104-01 SECRETARÍA GENERAL</t>
  </si>
  <si>
    <t>0111-03 SDH</t>
  </si>
  <si>
    <t>0114-01 SDS</t>
  </si>
  <si>
    <t>0121-01 SDM</t>
  </si>
  <si>
    <t>0131-01 UAECOB</t>
  </si>
  <si>
    <t>0105-01 VEEDURIA</t>
  </si>
  <si>
    <t>0111-04 SDH</t>
  </si>
  <si>
    <t>0117-01 SDDE</t>
  </si>
  <si>
    <t>0122-01 SDIS</t>
  </si>
  <si>
    <t>0136-01 SJD</t>
  </si>
  <si>
    <t>0110-01 SDG</t>
  </si>
  <si>
    <t>0112-01 SDE</t>
  </si>
  <si>
    <t>0118-01 SDHT</t>
  </si>
  <si>
    <t>0125-01 DASCD</t>
  </si>
  <si>
    <t>0137-01 SDSCJ</t>
  </si>
  <si>
    <t>0137-02 SDSCJ</t>
  </si>
  <si>
    <t>0200-01 IPES</t>
  </si>
  <si>
    <t>0206-02 FONCEP</t>
  </si>
  <si>
    <t>0215-01 FUGA</t>
  </si>
  <si>
    <t>0221-01 IDT</t>
  </si>
  <si>
    <t>0228-01 UAESP</t>
  </si>
  <si>
    <t>0201-01 FFDS</t>
  </si>
  <si>
    <t>0208-01 CVP</t>
  </si>
  <si>
    <t>0216-01 OFB</t>
  </si>
  <si>
    <t>0221-02 IDT</t>
  </si>
  <si>
    <t>0229-01 IDPYBA</t>
  </si>
  <si>
    <t>0203-01 IDIGER</t>
  </si>
  <si>
    <t>0211-01 IDRD</t>
  </si>
  <si>
    <t>0218-01 JB</t>
  </si>
  <si>
    <t>0222-01 IDARTES</t>
  </si>
  <si>
    <t>0230-01 UD</t>
  </si>
  <si>
    <t>0204-01 IDU</t>
  </si>
  <si>
    <t>0213-01 IDPC</t>
  </si>
  <si>
    <t>0219-01 IDEP</t>
  </si>
  <si>
    <t>0226-01 UAECD</t>
  </si>
  <si>
    <t>0227-01 UAERMV</t>
  </si>
  <si>
    <t>0206-01 FONCEP</t>
  </si>
  <si>
    <t>0214-01 IDIPRON</t>
  </si>
  <si>
    <t>0220-01 IDPAC</t>
  </si>
  <si>
    <t>0501-01 ATENEA</t>
  </si>
  <si>
    <t xml:space="preserve">0240-01 LOTERIA </t>
  </si>
  <si>
    <t>0264-01 AB ESP</t>
  </si>
  <si>
    <t>0260-01 CANAL CAPITAL</t>
  </si>
  <si>
    <t>0265-01 EAAB</t>
  </si>
  <si>
    <t>0262-01 TRANSMILENIO</t>
  </si>
  <si>
    <t>0266-01 EMB</t>
  </si>
  <si>
    <t>0263-01 ERU</t>
  </si>
  <si>
    <t>0267-01 C. SALUD</t>
  </si>
  <si>
    <t>0423-01 SUBRED CENTRO</t>
  </si>
  <si>
    <t>0425-01 SUBRED SUR</t>
  </si>
  <si>
    <t>0424-01 SUBRED OCCIDENTE</t>
  </si>
  <si>
    <t>0426-01 SUBRED NORTE</t>
  </si>
  <si>
    <t>"O232020200991119      Otros servicios de la administración pública n.c.p                                          O21202020090191119 Otros servicios de la administración pública n.c.p.                                             
Se registran totales. Corresponde con lo reportado en SIDEAP y SIVICOF</t>
  </si>
  <si>
    <t xml:space="preserve">O232020200991119      Otros servicios de la administración pública n.c.p                                                                                                                      </t>
  </si>
  <si>
    <t xml:space="preserve">O21202020080686311   </t>
  </si>
  <si>
    <t>Como gasto elegible suceptible de ahorro, se realizará un seguimiento permanente e integral al correcto uso del servicio de energia, ejecutando acciones que permitan la optimización de los recursos, logrando asi la reducción del gasto de energía en un 1%  para el periodo 2025-2027.</t>
  </si>
  <si>
    <t xml:space="preserve">1. Divulgar  3 Campañas comunicativas anuales de sensibilización para el consumo eficiente de Energía, permitiendo que todos(as) los(as) colaboradores(as) de la SDM se comprometan con el Ahorro y el reporte de eventos que impliquen un mayor consumo.
2. Realizar seguimiento mensual al consumo de kWh, valor unitario del kWh y valores pagados en las   facturaciones emitidas por la empresa operadora de servicio de energía, verificando la disminución o aumento en cada una de las sedes de la entidad.   
3. Mantener constante comunicación con las empresas operadoras de servicios de Energía, a fin de adelantar las reclamaciones y solicitudes relacionadas con la facturación y el correcto funcionamiento del servicio en cada una de las sedes de la entidad.
</t>
  </si>
  <si>
    <t>Fortalecer las alianzas interinstitucionales y administrativas a nivel Distrito, con el fin de optimizar recursos en las actividades del plan de bienestar institucional.</t>
  </si>
  <si>
    <t xml:space="preserve">1. Realizar por autogestestión quince (15) actividades establecidas en el plan de bienestar, correspondientes a un 30% del total de las programadas, disminuyendo el cargo al gasto en este rubro. Dejando como evidencia matriz de seguimiento a las actividades del plan de bienestar y evidencias de ejecución.
2. Realizar las actividades de celebración del día del conductor y de la Secretaría (Auxiliar Administrativo) en alianza con el Departamento Administrativo del Servicio Civil Distrital. </t>
  </si>
  <si>
    <t>1. Revisar que cada solicitud de contratación de esta modalidad llegue debidamente justificada de acuerdo con la normatividad vigente.   
2. Dentro de la planeación se incluirán y adoptarán todas las medidas de optimización de actividades, procesos y recursos necesarios para que la cantidad de contratos de prestación de servicios profesionales y de apoyo a la gestión sean los estrictamente necesarios para cumplir con los objetivos de las áreas de la entidad.</t>
  </si>
  <si>
    <t>En la vigencia 2025 aumentarán los CPS por mayores controles y gestión en vía, conforme a las metas del PDD.
Para 2026 y 2027 se espera un aumento aproximado del 10%, con las mismas condiciones de 2025</t>
  </si>
  <si>
    <t>En la vigencia 2025 aumentarán los CPS por mayores controles y gestión en vía, lo que requiere mayor gestión adminsitrativa, financiera  y jurídica.
Para 2026 y 2027 se espera un aumento aproximado del 10%, con las mismas condiciones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</si>
</sst>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2" formatCode="_-* #,##0\ &quot;€&quot;_-;\-* #,##0\ &quot;€&quot;_-;_-* &quot;-&quot;\ &quot;€&quot;_-;_-@_-"/>
    <numFmt numFmtId="164" formatCode="&quot;$&quot;\ #,##0;[Red]\-&quot;$&quot;\ #,##0"/>
    <numFmt numFmtId="165" formatCode="_-&quot;$&quot;\ * #,##0.00_-;\-&quot;$&quot;\ * #,##0.00_-;_-&quot;$&quot;\ * &quot;-&quot;??_-;_-@_-"/>
    <numFmt numFmtId="166" formatCode="_-* #,##0.00_-;\-* #,##0.00_-;_-* &quot;-&quot;??_-;_-@_-"/>
    <numFmt numFmtId="167" formatCode="_-* #,##0_-;\-* #,##0_-;_-* &quot;-&quot;??_-;_-@_-"/>
    <numFmt numFmtId="168" formatCode="[$$-240A]\ #,##0"/>
    <numFmt numFmtId="169" formatCode="_-[$$-409]* #,##0.00_ ;_-[$$-409]* \-#,##0.00\ ;_-[$$-409]* &quot;-&quot;??_ ;_-@_ "/>
    <numFmt numFmtId="170" formatCode="_-[$$-409]* #,##0_ ;_-[$$-409]* \-#,##0\ ;_-[$$-409]* &quot;-&quot;??_ ;_-@_ "/>
    <numFmt numFmtId="171" formatCode="#,##0.00\ &quot;€&quot;"/>
    <numFmt numFmtId="172" formatCode="_-&quot;$&quot;\ * #,##0_-;\-&quot;$&quot;\ * #,##0_-;_-&quot;$&quot;\ * &quot;-&quot;??_-;_-@_-"/>
    <numFmt numFmtId="173" formatCode="[$$-240A]\ #,##0.00"/>
  </numFmts>
  <fonts count="84">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20"/>
      <color theme="7"/>
      <name val="Aptos Narrow"/>
      <family val="2"/>
      <scheme val="minor"/>
    </font>
    <font>
      <b/>
      <sz val="11"/>
      <name val="Aptos Narrow"/>
      <family val="2"/>
      <scheme val="minor"/>
    </font>
    <font>
      <b/>
      <sz val="11"/>
      <color theme="5" tint="-0.499984740745262"/>
      <name val="Aptos Narrow"/>
      <family val="2"/>
      <scheme val="minor"/>
    </font>
    <font>
      <sz val="11"/>
      <name val="Aptos Narrow"/>
      <family val="2"/>
      <scheme val="minor"/>
    </font>
    <font>
      <b/>
      <sz val="14"/>
      <color theme="4"/>
      <name val="Aptos Narrow"/>
      <family val="2"/>
      <scheme val="minor"/>
    </font>
    <font>
      <sz val="10"/>
      <color rgb="FF000000"/>
      <name val="Aptos Narrow"/>
      <family val="2"/>
    </font>
    <font>
      <sz val="11"/>
      <color rgb="FF000000"/>
      <name val="Aptos Narrow"/>
      <family val="2"/>
    </font>
    <font>
      <sz val="10"/>
      <color theme="1"/>
      <name val="Aptos Narrow"/>
      <family val="2"/>
      <scheme val="minor"/>
    </font>
    <font>
      <b/>
      <sz val="10"/>
      <color theme="1"/>
      <name val="Aptos Narrow"/>
      <family val="2"/>
      <scheme val="minor"/>
    </font>
    <font>
      <sz val="8"/>
      <color indexed="81"/>
      <name val="Tahoma"/>
      <family val="2"/>
    </font>
    <font>
      <b/>
      <sz val="9"/>
      <color indexed="81"/>
      <name val="Tahoma"/>
      <family val="2"/>
    </font>
    <font>
      <sz val="9"/>
      <color indexed="81"/>
      <name val="Tahoma"/>
      <family val="2"/>
    </font>
    <font>
      <sz val="15"/>
      <color theme="1"/>
      <name val="Aptos Narrow"/>
      <family val="2"/>
      <scheme val="minor"/>
    </font>
    <font>
      <u/>
      <sz val="11"/>
      <color theme="10"/>
      <name val="Aptos Narrow"/>
      <family val="2"/>
      <scheme val="minor"/>
    </font>
    <font>
      <u/>
      <sz val="18"/>
      <color theme="1"/>
      <name val="Aptos Narrow"/>
      <family val="2"/>
      <scheme val="minor"/>
    </font>
    <font>
      <b/>
      <sz val="11"/>
      <color rgb="FF000000"/>
      <name val="Aptos Narrow"/>
      <family val="2"/>
    </font>
    <font>
      <sz val="11"/>
      <color rgb="FFFF0000"/>
      <name val="Aptos Narrow"/>
      <family val="2"/>
    </font>
    <font>
      <b/>
      <sz val="10"/>
      <color rgb="FF000000"/>
      <name val="Aptos Narrow"/>
      <family val="2"/>
    </font>
    <font>
      <sz val="11"/>
      <color rgb="FF000000"/>
      <name val="Arial"/>
      <family val="2"/>
    </font>
    <font>
      <sz val="10"/>
      <color rgb="FF000000"/>
      <name val="Arial"/>
      <family val="2"/>
    </font>
    <font>
      <sz val="11"/>
      <color rgb="FF000000"/>
      <name val="Calibri"/>
      <family val="2"/>
    </font>
    <font>
      <sz val="11"/>
      <color rgb="FF242424"/>
      <name val="Aptos Narrow"/>
      <family val="2"/>
    </font>
    <font>
      <sz val="10"/>
      <color theme="1"/>
      <name val="Arial"/>
      <family val="2"/>
    </font>
    <font>
      <sz val="9"/>
      <color rgb="FF000000"/>
      <name val="Aptos Narrow"/>
      <family val="2"/>
    </font>
    <font>
      <sz val="11"/>
      <color theme="1"/>
      <name val="Aptos Narrow"/>
      <family val="2"/>
    </font>
    <font>
      <sz val="11"/>
      <color rgb="FF000000"/>
      <name val="Aptos Narrow"/>
      <family val="2"/>
      <scheme val="minor"/>
    </font>
    <font>
      <sz val="11"/>
      <color theme="1"/>
      <name val="Arial"/>
      <family val="2"/>
    </font>
    <font>
      <sz val="11"/>
      <name val="Calibri"/>
      <family val="2"/>
    </font>
    <font>
      <sz val="11"/>
      <color rgb="FFFF0000"/>
      <name val="Calibri"/>
      <family val="2"/>
    </font>
    <font>
      <sz val="10"/>
      <name val="Arial"/>
      <family val="2"/>
    </font>
    <font>
      <sz val="10"/>
      <color theme="1"/>
      <name val="Aptos Narrow"/>
      <family val="2"/>
    </font>
    <font>
      <sz val="10"/>
      <name val="Aptos Narrow"/>
      <family val="2"/>
    </font>
    <font>
      <sz val="10"/>
      <color rgb="FF00B0F0"/>
      <name val="Aptos Narrow"/>
      <family val="2"/>
    </font>
    <font>
      <sz val="10"/>
      <color theme="1"/>
      <name val="Aptos Display"/>
      <family val="2"/>
      <scheme val="major"/>
    </font>
    <font>
      <sz val="11"/>
      <color theme="1"/>
      <name val="Aptos Display"/>
      <family val="2"/>
      <scheme val="major"/>
    </font>
    <font>
      <sz val="11"/>
      <color rgb="FF000000"/>
      <name val="Aptos Display"/>
      <family val="2"/>
      <scheme val="major"/>
    </font>
    <font>
      <sz val="10"/>
      <color rgb="FF000000"/>
      <name val="Aptos Display"/>
      <family val="2"/>
      <scheme val="major"/>
    </font>
    <font>
      <sz val="12"/>
      <color theme="1"/>
      <name val="Aptos Narrow"/>
      <family val="2"/>
      <scheme val="minor"/>
    </font>
    <font>
      <sz val="12"/>
      <color rgb="FF000000"/>
      <name val="Aptos Narrow"/>
      <family val="2"/>
    </font>
    <font>
      <b/>
      <sz val="12"/>
      <color theme="4"/>
      <name val="Aptos Narrow"/>
      <family val="2"/>
      <scheme val="minor"/>
    </font>
    <font>
      <b/>
      <sz val="12"/>
      <color rgb="FF000000"/>
      <name val="Aptos Narrow"/>
      <family val="2"/>
    </font>
    <font>
      <b/>
      <sz val="12"/>
      <color theme="1"/>
      <name val="Aptos Narrow"/>
      <family val="2"/>
      <scheme val="minor"/>
    </font>
    <font>
      <sz val="12"/>
      <color rgb="FF222222"/>
      <name val="Aptos Narrow"/>
      <family val="2"/>
      <charset val="1"/>
    </font>
    <font>
      <sz val="12"/>
      <color theme="1"/>
      <name val="Aptos Narrow"/>
      <family val="2"/>
    </font>
    <font>
      <sz val="12"/>
      <color rgb="FF000000"/>
      <name val="Aptos Narrow"/>
      <family val="2"/>
      <scheme val="minor"/>
    </font>
    <font>
      <sz val="11"/>
      <color theme="1"/>
      <name val="Calibri"/>
      <family val="2"/>
    </font>
    <font>
      <sz val="10"/>
      <color theme="1"/>
      <name val="Calibri"/>
      <family val="2"/>
    </font>
    <font>
      <b/>
      <sz val="11"/>
      <color rgb="FF000000"/>
      <name val="Aptos Narrow"/>
      <family val="2"/>
      <scheme val="minor"/>
    </font>
    <font>
      <sz val="9"/>
      <color theme="1"/>
      <name val="Arial"/>
      <family val="2"/>
    </font>
    <font>
      <sz val="11"/>
      <color theme="1"/>
      <name val="Source Sans Pro"/>
      <family val="2"/>
    </font>
    <font>
      <sz val="12"/>
      <color rgb="FFFF0000"/>
      <name val="Aptos Narrow"/>
      <family val="2"/>
    </font>
    <font>
      <sz val="12"/>
      <color rgb="FFBE5014"/>
      <name val="Aptos Narrow"/>
      <family val="2"/>
    </font>
    <font>
      <sz val="11"/>
      <color rgb="FFBE5014"/>
      <name val="Aptos Narrow"/>
      <family val="2"/>
    </font>
    <font>
      <sz val="11"/>
      <color rgb="FFFF0000"/>
      <name val="Aptos Narrow"/>
      <family val="2"/>
      <scheme val="minor"/>
    </font>
    <font>
      <sz val="11"/>
      <name val="Aptos Narrow"/>
      <family val="2"/>
    </font>
    <font>
      <b/>
      <sz val="20"/>
      <color rgb="FF0F9ED5"/>
      <name val="Aptos Narrow"/>
      <family val="2"/>
    </font>
    <font>
      <b/>
      <sz val="11"/>
      <name val="Aptos Narrow"/>
      <family val="2"/>
    </font>
    <font>
      <b/>
      <sz val="11"/>
      <color rgb="FF7E350E"/>
      <name val="Aptos Narrow"/>
      <family val="2"/>
    </font>
    <font>
      <b/>
      <sz val="11"/>
      <color rgb="FFFFFFFF"/>
      <name val="Aptos Narrow"/>
      <family val="2"/>
    </font>
    <font>
      <sz val="11"/>
      <color rgb="FFFFFFFF"/>
      <name val="Aptos Narrow"/>
      <family val="2"/>
    </font>
    <font>
      <b/>
      <sz val="14"/>
      <color rgb="FF156082"/>
      <name val="Aptos Narrow"/>
      <family val="2"/>
    </font>
    <font>
      <sz val="8"/>
      <color rgb="FF000000"/>
      <name val="Aptos Narrow"/>
      <family val="2"/>
    </font>
    <font>
      <sz val="12"/>
      <color rgb="FF000000"/>
      <name val="Arial"/>
      <family val="2"/>
    </font>
    <font>
      <sz val="9"/>
      <color rgb="FF333333"/>
      <name val="Arial"/>
      <family val="2"/>
    </font>
    <font>
      <sz val="10"/>
      <color rgb="FF000000"/>
      <name val="Calibri"/>
      <family val="2"/>
    </font>
    <font>
      <i/>
      <sz val="10"/>
      <color rgb="FF000000"/>
      <name val="Aptos Narrow"/>
      <family val="2"/>
    </font>
    <font>
      <sz val="9"/>
      <color theme="1"/>
      <name val="Aptos Narrow"/>
      <family val="2"/>
      <scheme val="minor"/>
    </font>
    <font>
      <sz val="8"/>
      <color theme="1"/>
      <name val="Aptos Narrow"/>
      <family val="2"/>
      <scheme val="minor"/>
    </font>
    <font>
      <sz val="11"/>
      <color rgb="FF000000"/>
      <name val="Arial Narrow"/>
      <family val="2"/>
    </font>
    <font>
      <sz val="9"/>
      <name val="Aptos Narrow"/>
      <family val="2"/>
    </font>
    <font>
      <sz val="11"/>
      <color theme="1" tint="4.9989318521683403E-2"/>
      <name val="Aptos Narrow"/>
      <family val="2"/>
    </font>
    <font>
      <b/>
      <sz val="10"/>
      <color rgb="FF000000"/>
      <name val="Aptos Narrow"/>
      <family val="2"/>
      <scheme val="minor"/>
    </font>
    <font>
      <sz val="10"/>
      <color rgb="FF000000"/>
      <name val="Aptos Narrow"/>
      <family val="2"/>
      <scheme val="minor"/>
    </font>
    <font>
      <sz val="10"/>
      <color rgb="FF000000"/>
      <name val="Aptos Narrow"/>
      <family val="2"/>
    </font>
    <font>
      <sz val="11"/>
      <color rgb="FF000000"/>
      <name val="Aptos Narrow"/>
      <family val="2"/>
    </font>
    <font>
      <sz val="11"/>
      <color rgb="FF242424"/>
      <name val="Aptos Narrow"/>
      <family val="2"/>
    </font>
    <font>
      <b/>
      <sz val="10"/>
      <color rgb="FF000000"/>
      <name val="Aptos Narrow"/>
      <family val="2"/>
    </font>
    <font>
      <b/>
      <sz val="11"/>
      <color rgb="FF000000"/>
      <name val="Arial"/>
      <family val="2"/>
    </font>
    <font>
      <sz val="11"/>
      <name val="Arial"/>
      <family val="2"/>
    </font>
  </fonts>
  <fills count="2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249977111117893"/>
        <bgColor indexed="64"/>
      </patternFill>
    </fill>
    <fill>
      <patternFill patternType="solid">
        <fgColor theme="0" tint="-0.249977111117893"/>
        <bgColor indexed="64"/>
      </patternFill>
    </fill>
    <fill>
      <gradientFill>
        <stop position="0">
          <color theme="0"/>
        </stop>
        <stop position="1">
          <color theme="2"/>
        </stop>
      </gradientFill>
    </fill>
    <fill>
      <patternFill patternType="solid">
        <fgColor rgb="FFFFFFFF"/>
        <bgColor rgb="FF000000"/>
      </patternFill>
    </fill>
    <fill>
      <patternFill patternType="solid">
        <fgColor rgb="FFBFBFBF"/>
        <bgColor rgb="FF000000"/>
      </patternFill>
    </fill>
    <fill>
      <patternFill patternType="solid">
        <fgColor rgb="FFFFFF00"/>
        <bgColor indexed="64"/>
      </patternFill>
    </fill>
    <fill>
      <patternFill patternType="solid">
        <fgColor rgb="FFFFFFFF"/>
        <bgColor rgb="FFFFFFFF"/>
      </patternFill>
    </fill>
    <fill>
      <patternFill patternType="solid">
        <fgColor rgb="FFFFFFFF"/>
        <bgColor indexed="64"/>
      </patternFill>
    </fill>
    <fill>
      <patternFill patternType="solid">
        <fgColor rgb="FFE8E8E8"/>
        <bgColor rgb="FF000000"/>
      </patternFill>
    </fill>
    <fill>
      <patternFill patternType="solid">
        <fgColor rgb="FFB5E6A2"/>
        <bgColor rgb="FF000000"/>
      </patternFill>
    </fill>
    <fill>
      <patternFill patternType="solid">
        <fgColor rgb="FF0C769E"/>
        <bgColor rgb="FF000000"/>
      </patternFill>
    </fill>
    <fill>
      <patternFill patternType="solid">
        <fgColor rgb="FFDAF2D0"/>
        <bgColor rgb="FF000000"/>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s>
  <borders count="82">
    <border>
      <left/>
      <right/>
      <top/>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style="thin">
        <color rgb="FF000000"/>
      </bottom>
      <diagonal/>
    </border>
    <border>
      <left style="thin">
        <color rgb="FFCCCCCC"/>
      </left>
      <right style="double">
        <color rgb="FF000000"/>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style="thin">
        <color rgb="FF000000"/>
      </left>
      <right style="double">
        <color rgb="FF000000"/>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medium">
        <color theme="4" tint="0.39988402966399123"/>
      </left>
      <right style="medium">
        <color theme="4" tint="0.39988402966399123"/>
      </right>
      <top style="thin">
        <color theme="4" tint="0.39994506668294322"/>
      </top>
      <bottom style="thin">
        <color theme="4" tint="0.39994506668294322"/>
      </bottom>
      <diagonal/>
    </border>
    <border>
      <left style="medium">
        <color theme="4" tint="0.39991454817346722"/>
      </left>
      <right style="medium">
        <color theme="4" tint="0.39991454817346722"/>
      </right>
      <top style="thin">
        <color theme="4" tint="0.39994506668294322"/>
      </top>
      <bottom style="thin">
        <color theme="4" tint="0.39994506668294322"/>
      </bottom>
      <diagonal/>
    </border>
    <border>
      <left style="double">
        <color indexed="64"/>
      </left>
      <right/>
      <top style="thin">
        <color rgb="FF000000"/>
      </top>
      <bottom style="double">
        <color rgb="FF000000"/>
      </bottom>
      <diagonal/>
    </border>
    <border>
      <left/>
      <right/>
      <top style="thin">
        <color rgb="FF000000"/>
      </top>
      <bottom style="double">
        <color rgb="FF000000"/>
      </bottom>
      <diagonal/>
    </border>
    <border>
      <left/>
      <right style="double">
        <color indexed="64"/>
      </right>
      <top style="thin">
        <color rgb="FF000000"/>
      </top>
      <bottom style="double">
        <color rgb="FF000000"/>
      </bottom>
      <diagonal/>
    </border>
    <border>
      <left/>
      <right style="double">
        <color indexed="64"/>
      </right>
      <top/>
      <bottom/>
      <diagonal/>
    </border>
    <border>
      <left style="thin">
        <color indexed="64"/>
      </left>
      <right style="double">
        <color indexed="64"/>
      </right>
      <top style="thin">
        <color indexed="64"/>
      </top>
      <bottom/>
      <diagonal/>
    </border>
    <border>
      <left/>
      <right style="thin">
        <color indexed="64"/>
      </right>
      <top/>
      <bottom style="thin">
        <color rgb="FF000000"/>
      </bottom>
      <diagonal/>
    </border>
    <border>
      <left style="thin">
        <color indexed="64"/>
      </left>
      <right/>
      <top/>
      <bottom style="thin">
        <color rgb="FF000000"/>
      </bottom>
      <diagonal/>
    </border>
    <border>
      <left/>
      <right style="double">
        <color rgb="FF000000"/>
      </right>
      <top style="thin">
        <color indexed="64"/>
      </top>
      <bottom/>
      <diagonal/>
    </border>
    <border>
      <left style="double">
        <color indexed="64"/>
      </left>
      <right/>
      <top/>
      <bottom style="thin">
        <color rgb="FF000000"/>
      </bottom>
      <diagonal/>
    </border>
    <border>
      <left/>
      <right/>
      <top/>
      <bottom style="thin">
        <color rgb="FF000000"/>
      </bottom>
      <diagonal/>
    </border>
    <border>
      <left/>
      <right style="double">
        <color rgb="FF000000"/>
      </right>
      <top/>
      <bottom style="thin">
        <color rgb="FF000000"/>
      </bottom>
      <diagonal/>
    </border>
    <border>
      <left/>
      <right style="double">
        <color rgb="FF000000"/>
      </right>
      <top style="thin">
        <color indexed="64"/>
      </top>
      <bottom style="thin">
        <color indexed="64"/>
      </bottom>
      <diagonal/>
    </border>
    <border>
      <left/>
      <right style="thin">
        <color rgb="FF000000"/>
      </right>
      <top style="thin">
        <color indexed="64"/>
      </top>
      <bottom/>
      <diagonal/>
    </border>
    <border>
      <left/>
      <right style="thin">
        <color rgb="FF000000"/>
      </right>
      <top/>
      <bottom style="thin">
        <color rgb="FF000000"/>
      </bottom>
      <diagonal/>
    </border>
    <border>
      <left style="double">
        <color indexed="64"/>
      </left>
      <right style="thin">
        <color indexed="64"/>
      </right>
      <top/>
      <bottom style="thin">
        <color rgb="FF000000"/>
      </bottom>
      <diagonal/>
    </border>
    <border>
      <left style="thin">
        <color indexed="64"/>
      </left>
      <right style="thin">
        <color indexed="64"/>
      </right>
      <top/>
      <bottom style="thin">
        <color rgb="FF000000"/>
      </bottom>
      <diagonal/>
    </border>
    <border>
      <left/>
      <right style="thin">
        <color rgb="FF000000"/>
      </right>
      <top style="thin">
        <color indexed="64"/>
      </top>
      <bottom style="thin">
        <color indexed="64"/>
      </bottom>
      <diagonal/>
    </border>
    <border>
      <left style="thin">
        <color indexed="64"/>
      </left>
      <right style="double">
        <color indexed="64"/>
      </right>
      <top/>
      <bottom style="thin">
        <color indexed="64"/>
      </bottom>
      <diagonal/>
    </border>
    <border>
      <left style="thin">
        <color rgb="FF9CC2E5"/>
      </left>
      <right style="thin">
        <color rgb="FF9CC2E5"/>
      </right>
      <top/>
      <bottom style="thin">
        <color rgb="FF9CC2E5"/>
      </bottom>
      <diagonal/>
    </border>
    <border>
      <left style="medium">
        <color rgb="FF808080"/>
      </left>
      <right style="medium">
        <color rgb="FF808080"/>
      </right>
      <top style="medium">
        <color rgb="FF808080"/>
      </top>
      <bottom style="medium">
        <color rgb="FF808080"/>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rgb="FF000000"/>
      </left>
      <right/>
      <top style="thin">
        <color rgb="FF000000"/>
      </top>
      <bottom style="thin">
        <color rgb="FF000000"/>
      </bottom>
      <diagonal/>
    </border>
    <border>
      <left style="thin">
        <color rgb="FF00B0F0"/>
      </left>
      <right style="thin">
        <color rgb="FF00B0F0"/>
      </right>
      <top style="thin">
        <color rgb="FF00B0F0"/>
      </top>
      <bottom style="thin">
        <color rgb="FF00B0F0"/>
      </bottom>
      <diagonal/>
    </border>
    <border>
      <left/>
      <right style="thin">
        <color rgb="FF00B0F0"/>
      </right>
      <top style="thin">
        <color rgb="FF00B0F0"/>
      </top>
      <bottom style="thin">
        <color rgb="FF00B0F0"/>
      </bottom>
      <diagonal/>
    </border>
    <border>
      <left style="double">
        <color indexed="64"/>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rgb="FF000000"/>
      </right>
      <top style="thin">
        <color rgb="FF000000"/>
      </top>
      <bottom style="thin">
        <color rgb="FF000000"/>
      </bottom>
      <diagonal/>
    </border>
  </borders>
  <cellStyleXfs count="6">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xf numFmtId="42" fontId="1" fillId="0" borderId="0" applyFont="0" applyFill="0" applyBorder="0" applyAlignment="0" applyProtection="0"/>
  </cellStyleXfs>
  <cellXfs count="922">
    <xf numFmtId="0" fontId="0" fillId="0" borderId="0" xfId="0"/>
    <xf numFmtId="167" fontId="0" fillId="2" borderId="0" xfId="1" applyNumberFormat="1" applyFont="1" applyFill="1" applyAlignment="1" applyProtection="1">
      <alignment horizontal="center" vertical="center"/>
      <protection locked="0"/>
    </xf>
    <xf numFmtId="0" fontId="0" fillId="2" borderId="0" xfId="0" applyFill="1" applyProtection="1">
      <protection locked="0"/>
    </xf>
    <xf numFmtId="0" fontId="7" fillId="2" borderId="0" xfId="0" applyFont="1" applyFill="1" applyAlignment="1" applyProtection="1">
      <alignment vertical="center"/>
      <protection locked="0"/>
    </xf>
    <xf numFmtId="0" fontId="8" fillId="2" borderId="0" xfId="0" applyFont="1" applyFill="1" applyProtection="1">
      <protection locked="0"/>
    </xf>
    <xf numFmtId="0" fontId="10" fillId="2" borderId="22" xfId="0" applyFont="1" applyFill="1" applyBorder="1" applyAlignment="1" applyProtection="1">
      <alignment vertical="top" wrapText="1"/>
      <protection locked="0"/>
    </xf>
    <xf numFmtId="3" fontId="11" fillId="2" borderId="21" xfId="2" applyNumberFormat="1" applyFont="1" applyFill="1" applyBorder="1" applyAlignment="1" applyProtection="1">
      <alignment horizontal="right" vertical="center"/>
      <protection locked="0"/>
    </xf>
    <xf numFmtId="3" fontId="11" fillId="2" borderId="4" xfId="2" applyNumberFormat="1" applyFont="1" applyFill="1" applyBorder="1" applyAlignment="1" applyProtection="1">
      <alignment horizontal="right" vertical="center"/>
      <protection locked="0"/>
    </xf>
    <xf numFmtId="10" fontId="11" fillId="2" borderId="27" xfId="3" applyNumberFormat="1" applyFont="1" applyFill="1" applyBorder="1" applyAlignment="1" applyProtection="1">
      <alignment horizontal="center" vertical="center"/>
      <protection locked="0"/>
    </xf>
    <xf numFmtId="0" fontId="12" fillId="2" borderId="21" xfId="0" applyFont="1" applyFill="1" applyBorder="1" applyAlignment="1" applyProtection="1">
      <alignment horizontal="left" vertical="top" wrapText="1"/>
      <protection locked="0"/>
    </xf>
    <xf numFmtId="0" fontId="12" fillId="2" borderId="22" xfId="0" applyFont="1" applyFill="1" applyBorder="1" applyAlignment="1" applyProtection="1">
      <alignment horizontal="left" vertical="top" wrapText="1"/>
      <protection locked="0"/>
    </xf>
    <xf numFmtId="10" fontId="11" fillId="2" borderId="4" xfId="3" applyNumberFormat="1" applyFont="1" applyFill="1" applyBorder="1" applyAlignment="1" applyProtection="1">
      <alignment horizontal="center" vertical="center"/>
      <protection locked="0"/>
    </xf>
    <xf numFmtId="0" fontId="11" fillId="2" borderId="22" xfId="0" applyFont="1" applyFill="1" applyBorder="1" applyAlignment="1" applyProtection="1">
      <alignment vertical="top" wrapText="1"/>
      <protection locked="0"/>
    </xf>
    <xf numFmtId="0" fontId="0" fillId="2" borderId="22" xfId="0" applyFill="1" applyBorder="1" applyAlignment="1" applyProtection="1">
      <alignment vertical="top"/>
      <protection locked="0"/>
    </xf>
    <xf numFmtId="0" fontId="0" fillId="2" borderId="22" xfId="0" applyFill="1" applyBorder="1" applyAlignment="1" applyProtection="1">
      <alignment horizontal="center" vertical="top"/>
      <protection locked="0"/>
    </xf>
    <xf numFmtId="0" fontId="5" fillId="2" borderId="1" xfId="0" applyFont="1" applyFill="1" applyBorder="1" applyProtection="1">
      <protection locked="0"/>
    </xf>
    <xf numFmtId="0" fontId="6" fillId="2" borderId="2" xfId="0" applyFont="1" applyFill="1" applyBorder="1" applyProtection="1">
      <protection locked="0"/>
    </xf>
    <xf numFmtId="0" fontId="0" fillId="2" borderId="2" xfId="0" applyFill="1" applyBorder="1" applyProtection="1">
      <protection locked="0"/>
    </xf>
    <xf numFmtId="0" fontId="6" fillId="2" borderId="3" xfId="0" applyFont="1" applyFill="1" applyBorder="1" applyAlignment="1" applyProtection="1">
      <alignment horizontal="left"/>
      <protection locked="0"/>
    </xf>
    <xf numFmtId="0" fontId="6" fillId="2" borderId="0" xfId="0" applyFont="1" applyFill="1" applyAlignment="1" applyProtection="1">
      <alignment horizontal="left"/>
      <protection locked="0"/>
    </xf>
    <xf numFmtId="0" fontId="9" fillId="6" borderId="22" xfId="0" applyFont="1" applyFill="1" applyBorder="1" applyProtection="1">
      <protection locked="0"/>
    </xf>
    <xf numFmtId="0" fontId="3" fillId="6" borderId="11" xfId="0" applyFont="1" applyFill="1" applyBorder="1" applyProtection="1">
      <protection locked="0"/>
    </xf>
    <xf numFmtId="167" fontId="0" fillId="6" borderId="10" xfId="1" applyNumberFormat="1" applyFont="1" applyFill="1" applyBorder="1" applyAlignment="1" applyProtection="1">
      <alignment horizontal="center" vertical="center" wrapText="1"/>
      <protection locked="0"/>
    </xf>
    <xf numFmtId="167" fontId="0" fillId="6" borderId="11" xfId="1" applyNumberFormat="1" applyFont="1" applyFill="1" applyBorder="1" applyAlignment="1" applyProtection="1">
      <alignment horizontal="center" vertical="center" wrapText="1"/>
      <protection locked="0"/>
    </xf>
    <xf numFmtId="167" fontId="0" fillId="6" borderId="12" xfId="1" applyNumberFormat="1" applyFont="1" applyFill="1" applyBorder="1" applyAlignment="1" applyProtection="1">
      <alignment horizontal="center" vertical="center" wrapText="1"/>
      <protection locked="0"/>
    </xf>
    <xf numFmtId="0" fontId="3" fillId="6" borderId="10" xfId="0" applyFont="1" applyFill="1" applyBorder="1" applyAlignment="1" applyProtection="1">
      <alignment horizontal="center" vertical="center" wrapText="1"/>
      <protection locked="0"/>
    </xf>
    <xf numFmtId="0" fontId="3" fillId="6" borderId="11" xfId="0" applyFont="1" applyFill="1" applyBorder="1" applyAlignment="1" applyProtection="1">
      <alignment horizontal="center" vertical="center" wrapText="1"/>
      <protection locked="0"/>
    </xf>
    <xf numFmtId="167" fontId="0" fillId="6" borderId="26" xfId="1" applyNumberFormat="1" applyFont="1" applyFill="1" applyBorder="1" applyAlignment="1" applyProtection="1">
      <alignment horizontal="center" vertical="center" wrapText="1"/>
      <protection locked="0"/>
    </xf>
    <xf numFmtId="0" fontId="3" fillId="6" borderId="11" xfId="0" applyFont="1" applyFill="1" applyBorder="1" applyAlignment="1" applyProtection="1">
      <alignment vertical="top"/>
      <protection locked="0"/>
    </xf>
    <xf numFmtId="3" fontId="0" fillId="6" borderId="10" xfId="1" applyNumberFormat="1" applyFont="1" applyFill="1" applyBorder="1" applyAlignment="1" applyProtection="1">
      <alignment horizontal="center" vertical="center" wrapText="1"/>
      <protection locked="0"/>
    </xf>
    <xf numFmtId="3" fontId="0" fillId="6" borderId="11" xfId="1" applyNumberFormat="1" applyFont="1" applyFill="1" applyBorder="1" applyAlignment="1" applyProtection="1">
      <alignment horizontal="center" vertical="center" wrapText="1"/>
      <protection locked="0"/>
    </xf>
    <xf numFmtId="0" fontId="13" fillId="6" borderId="10" xfId="0" applyFont="1" applyFill="1" applyBorder="1" applyAlignment="1" applyProtection="1">
      <alignment horizontal="center" vertical="center" wrapText="1"/>
      <protection locked="0"/>
    </xf>
    <xf numFmtId="0" fontId="13" fillId="6" borderId="11" xfId="0" applyFont="1" applyFill="1" applyBorder="1" applyAlignment="1" applyProtection="1">
      <alignment horizontal="center" vertical="center" wrapText="1"/>
      <protection locked="0"/>
    </xf>
    <xf numFmtId="167" fontId="0" fillId="6" borderId="4" xfId="1" applyNumberFormat="1" applyFont="1" applyFill="1" applyBorder="1" applyAlignment="1" applyProtection="1">
      <alignment horizontal="center" vertical="center" wrapText="1"/>
      <protection locked="0"/>
    </xf>
    <xf numFmtId="167" fontId="0" fillId="6" borderId="27" xfId="1" applyNumberFormat="1" applyFont="1" applyFill="1" applyBorder="1" applyAlignment="1" applyProtection="1">
      <alignment horizontal="center" vertical="center" wrapText="1"/>
      <protection locked="0"/>
    </xf>
    <xf numFmtId="167" fontId="0" fillId="3" borderId="21" xfId="1" applyNumberFormat="1" applyFont="1" applyFill="1" applyBorder="1" applyAlignment="1" applyProtection="1">
      <alignment horizontal="center" vertical="center" wrapText="1"/>
    </xf>
    <xf numFmtId="167" fontId="0" fillId="3" borderId="4" xfId="1" applyNumberFormat="1" applyFont="1" applyFill="1" applyBorder="1" applyAlignment="1" applyProtection="1">
      <alignment horizontal="center" vertical="center" wrapText="1"/>
    </xf>
    <xf numFmtId="167" fontId="0" fillId="3" borderId="27" xfId="1" applyNumberFormat="1" applyFont="1" applyFill="1" applyBorder="1" applyAlignment="1" applyProtection="1">
      <alignment horizontal="center" vertical="center" wrapText="1"/>
    </xf>
    <xf numFmtId="167" fontId="0" fillId="4" borderId="19" xfId="1" applyNumberFormat="1" applyFont="1" applyFill="1" applyBorder="1" applyAlignment="1" applyProtection="1">
      <alignment horizontal="center" vertical="center" wrapText="1"/>
    </xf>
    <xf numFmtId="167" fontId="4" fillId="5" borderId="21" xfId="1" applyNumberFormat="1" applyFont="1" applyFill="1" applyBorder="1" applyAlignment="1" applyProtection="1">
      <alignment horizontal="center" vertical="center" wrapText="1"/>
    </xf>
    <xf numFmtId="167" fontId="4" fillId="5" borderId="4" xfId="1" applyNumberFormat="1" applyFont="1" applyFill="1" applyBorder="1" applyAlignment="1" applyProtection="1">
      <alignment horizontal="center" vertical="center" wrapText="1"/>
    </xf>
    <xf numFmtId="0" fontId="0" fillId="2" borderId="4" xfId="0" applyFill="1" applyBorder="1" applyAlignment="1">
      <alignment vertical="center" wrapText="1"/>
    </xf>
    <xf numFmtId="0" fontId="9" fillId="6" borderId="22" xfId="0" applyFont="1" applyFill="1" applyBorder="1"/>
    <xf numFmtId="0" fontId="0" fillId="2" borderId="4" xfId="0" applyFill="1" applyBorder="1" applyAlignment="1">
      <alignment horizontal="left" vertical="center" wrapText="1"/>
    </xf>
    <xf numFmtId="10" fontId="11" fillId="2" borderId="27" xfId="3" applyNumberFormat="1" applyFont="1" applyFill="1" applyBorder="1" applyAlignment="1" applyProtection="1">
      <alignment horizontal="center" vertical="center"/>
    </xf>
    <xf numFmtId="167" fontId="0" fillId="6" borderId="12" xfId="1" applyNumberFormat="1" applyFont="1" applyFill="1" applyBorder="1" applyAlignment="1" applyProtection="1">
      <alignment horizontal="center" vertical="center" wrapText="1"/>
    </xf>
    <xf numFmtId="167" fontId="0" fillId="6" borderId="27" xfId="1" applyNumberFormat="1" applyFont="1" applyFill="1" applyBorder="1" applyAlignment="1" applyProtection="1">
      <alignment horizontal="center" vertical="center" wrapText="1"/>
    </xf>
    <xf numFmtId="0" fontId="0" fillId="2" borderId="0" xfId="0" applyFill="1"/>
    <xf numFmtId="0" fontId="0" fillId="2" borderId="0" xfId="0" applyFill="1" applyAlignment="1">
      <alignment horizontal="left" vertical="top"/>
    </xf>
    <xf numFmtId="0" fontId="17" fillId="2" borderId="0" xfId="0" applyFont="1" applyFill="1" applyAlignment="1">
      <alignment horizontal="left" vertical="top"/>
    </xf>
    <xf numFmtId="0" fontId="19" fillId="7" borderId="30" xfId="4" applyFont="1" applyFill="1" applyBorder="1" applyAlignment="1">
      <alignment horizontal="left" vertical="top"/>
    </xf>
    <xf numFmtId="0" fontId="19" fillId="7" borderId="30" xfId="4" applyFont="1" applyFill="1" applyBorder="1" applyAlignment="1">
      <alignment horizontal="left" vertical="center"/>
    </xf>
    <xf numFmtId="0" fontId="0" fillId="2" borderId="0" xfId="0" applyFill="1" applyAlignment="1">
      <alignment vertical="center"/>
    </xf>
    <xf numFmtId="0" fontId="17" fillId="2" borderId="0" xfId="0" applyFont="1" applyFill="1" applyAlignment="1">
      <alignment horizontal="left" vertical="center"/>
    </xf>
    <xf numFmtId="0" fontId="0" fillId="2" borderId="0" xfId="0" applyFill="1" applyAlignment="1">
      <alignment horizontal="left" vertical="center"/>
    </xf>
    <xf numFmtId="0" fontId="19" fillId="7" borderId="30" xfId="4" applyFont="1" applyFill="1" applyBorder="1" applyAlignment="1">
      <alignment horizontal="left" vertical="center" wrapText="1"/>
    </xf>
    <xf numFmtId="3" fontId="12" fillId="2" borderId="21" xfId="0" applyNumberFormat="1" applyFont="1" applyFill="1" applyBorder="1" applyAlignment="1" applyProtection="1">
      <alignment horizontal="left" vertical="top" wrapText="1"/>
      <protection locked="0"/>
    </xf>
    <xf numFmtId="0" fontId="11" fillId="8" borderId="20" xfId="0" applyFont="1" applyFill="1" applyBorder="1" applyProtection="1">
      <protection locked="0"/>
    </xf>
    <xf numFmtId="0" fontId="10" fillId="8" borderId="22" xfId="0" applyFont="1" applyFill="1" applyBorder="1" applyAlignment="1" applyProtection="1">
      <alignment wrapText="1"/>
      <protection locked="0"/>
    </xf>
    <xf numFmtId="0" fontId="11" fillId="8" borderId="25" xfId="0" applyFont="1" applyFill="1" applyBorder="1" applyAlignment="1" applyProtection="1">
      <alignment wrapText="1"/>
      <protection locked="0"/>
    </xf>
    <xf numFmtId="0" fontId="11" fillId="8" borderId="25" xfId="0" applyFont="1" applyFill="1" applyBorder="1" applyProtection="1">
      <protection locked="0"/>
    </xf>
    <xf numFmtId="0" fontId="20" fillId="9" borderId="16" xfId="0" applyFont="1" applyFill="1" applyBorder="1" applyProtection="1">
      <protection locked="0"/>
    </xf>
    <xf numFmtId="10" fontId="21" fillId="8" borderId="4" xfId="0" applyNumberFormat="1" applyFont="1" applyFill="1" applyBorder="1" applyProtection="1">
      <protection locked="0"/>
    </xf>
    <xf numFmtId="10" fontId="21" fillId="8" borderId="27" xfId="0" applyNumberFormat="1" applyFont="1" applyFill="1" applyBorder="1" applyProtection="1">
      <protection locked="0"/>
    </xf>
    <xf numFmtId="0" fontId="10" fillId="8" borderId="16" xfId="0" applyFont="1" applyFill="1" applyBorder="1" applyAlignment="1" applyProtection="1">
      <alignment wrapText="1"/>
      <protection locked="0"/>
    </xf>
    <xf numFmtId="0" fontId="22" fillId="9" borderId="15" xfId="0" applyFont="1" applyFill="1" applyBorder="1" applyAlignment="1" applyProtection="1">
      <alignment wrapText="1"/>
      <protection locked="0"/>
    </xf>
    <xf numFmtId="0" fontId="22" fillId="9" borderId="16" xfId="0" applyFont="1" applyFill="1" applyBorder="1" applyAlignment="1" applyProtection="1">
      <alignment wrapText="1"/>
      <protection locked="0"/>
    </xf>
    <xf numFmtId="0" fontId="11" fillId="9" borderId="29" xfId="0" applyFont="1" applyFill="1" applyBorder="1" applyAlignment="1" applyProtection="1">
      <alignment wrapText="1"/>
      <protection locked="0"/>
    </xf>
    <xf numFmtId="0" fontId="11" fillId="9" borderId="20" xfId="0" applyFont="1" applyFill="1" applyBorder="1" applyAlignment="1" applyProtection="1">
      <alignment wrapText="1"/>
      <protection locked="0"/>
    </xf>
    <xf numFmtId="0" fontId="11" fillId="9" borderId="17" xfId="0" applyFont="1" applyFill="1" applyBorder="1" applyAlignment="1" applyProtection="1">
      <alignment wrapText="1"/>
      <protection locked="0"/>
    </xf>
    <xf numFmtId="10" fontId="11" fillId="2" borderId="22" xfId="3" applyNumberFormat="1" applyFont="1" applyFill="1" applyBorder="1" applyAlignment="1" applyProtection="1">
      <alignment horizontal="center" vertical="center"/>
    </xf>
    <xf numFmtId="0" fontId="3" fillId="6" borderId="7" xfId="0" applyFont="1" applyFill="1" applyBorder="1" applyAlignment="1" applyProtection="1">
      <alignment horizontal="center" vertical="center" wrapText="1"/>
      <protection locked="0"/>
    </xf>
    <xf numFmtId="0" fontId="3" fillId="6" borderId="8" xfId="0" applyFont="1" applyFill="1" applyBorder="1" applyAlignment="1" applyProtection="1">
      <alignment horizontal="center" vertical="center" wrapText="1"/>
      <protection locked="0"/>
    </xf>
    <xf numFmtId="0" fontId="11" fillId="8" borderId="16" xfId="0" applyFont="1" applyFill="1" applyBorder="1" applyAlignment="1" applyProtection="1">
      <alignment wrapText="1"/>
      <protection locked="0"/>
    </xf>
    <xf numFmtId="0" fontId="11" fillId="8" borderId="22" xfId="0" applyFont="1" applyFill="1" applyBorder="1" applyAlignment="1" applyProtection="1">
      <alignment wrapText="1"/>
      <protection locked="0"/>
    </xf>
    <xf numFmtId="3" fontId="11" fillId="0" borderId="4" xfId="2" applyNumberFormat="1" applyFont="1" applyFill="1" applyBorder="1" applyAlignment="1" applyProtection="1">
      <alignment horizontal="right" vertical="center"/>
      <protection locked="0"/>
    </xf>
    <xf numFmtId="10" fontId="11" fillId="0" borderId="27" xfId="3" applyNumberFormat="1" applyFont="1" applyFill="1" applyBorder="1" applyAlignment="1" applyProtection="1">
      <alignment horizontal="center" vertical="center"/>
    </xf>
    <xf numFmtId="10" fontId="11" fillId="2" borderId="4" xfId="3" applyNumberFormat="1" applyFont="1" applyFill="1" applyBorder="1" applyAlignment="1" applyProtection="1">
      <alignment horizontal="center" vertical="center" wrapText="1"/>
      <protection locked="0"/>
    </xf>
    <xf numFmtId="3" fontId="11" fillId="2" borderId="4" xfId="2" applyNumberFormat="1" applyFont="1" applyFill="1" applyBorder="1" applyAlignment="1" applyProtection="1">
      <alignment horizontal="center" vertical="center"/>
      <protection locked="0"/>
    </xf>
    <xf numFmtId="3" fontId="11" fillId="2" borderId="22" xfId="0" applyNumberFormat="1" applyFont="1" applyFill="1" applyBorder="1" applyAlignment="1" applyProtection="1">
      <alignment horizontal="center" vertical="center" wrapText="1"/>
      <protection locked="0"/>
    </xf>
    <xf numFmtId="0" fontId="0" fillId="2" borderId="0" xfId="0" applyFill="1" applyAlignment="1" applyProtection="1">
      <alignment horizontal="left" vertical="center" wrapText="1"/>
      <protection locked="0"/>
    </xf>
    <xf numFmtId="3" fontId="11" fillId="0" borderId="21" xfId="2" applyNumberFormat="1" applyFont="1" applyFill="1" applyBorder="1" applyAlignment="1" applyProtection="1">
      <alignment horizontal="right" vertical="center"/>
      <protection locked="0"/>
    </xf>
    <xf numFmtId="9" fontId="0" fillId="2" borderId="0" xfId="0" applyNumberFormat="1" applyFill="1" applyProtection="1">
      <protection locked="0"/>
    </xf>
    <xf numFmtId="10" fontId="0" fillId="2" borderId="0" xfId="0" applyNumberFormat="1" applyFill="1" applyProtection="1">
      <protection locked="0"/>
    </xf>
    <xf numFmtId="3" fontId="11" fillId="8" borderId="21" xfId="0" applyNumberFormat="1" applyFont="1" applyFill="1" applyBorder="1" applyAlignment="1" applyProtection="1">
      <alignment vertical="center"/>
      <protection locked="0"/>
    </xf>
    <xf numFmtId="3" fontId="11" fillId="8" borderId="26" xfId="0" applyNumberFormat="1" applyFont="1" applyFill="1" applyBorder="1" applyAlignment="1" applyProtection="1">
      <alignment vertical="center"/>
      <protection locked="0"/>
    </xf>
    <xf numFmtId="3" fontId="11" fillId="8" borderId="28" xfId="0" applyNumberFormat="1" applyFont="1" applyFill="1" applyBorder="1" applyAlignment="1" applyProtection="1">
      <alignment vertical="center"/>
      <protection locked="0"/>
    </xf>
    <xf numFmtId="3" fontId="11" fillId="8" borderId="20" xfId="0" applyNumberFormat="1" applyFont="1" applyFill="1" applyBorder="1" applyAlignment="1" applyProtection="1">
      <alignment vertical="center"/>
      <protection locked="0"/>
    </xf>
    <xf numFmtId="3" fontId="11" fillId="8" borderId="4" xfId="0" applyNumberFormat="1" applyFont="1" applyFill="1" applyBorder="1" applyAlignment="1" applyProtection="1">
      <alignment vertical="center"/>
      <protection locked="0"/>
    </xf>
    <xf numFmtId="0" fontId="10" fillId="8" borderId="11" xfId="0" applyFont="1" applyFill="1" applyBorder="1" applyAlignment="1" applyProtection="1">
      <alignment wrapText="1"/>
      <protection locked="0"/>
    </xf>
    <xf numFmtId="0" fontId="10" fillId="8" borderId="28" xfId="0" applyFont="1" applyFill="1" applyBorder="1" applyAlignment="1" applyProtection="1">
      <alignment wrapText="1"/>
      <protection locked="0"/>
    </xf>
    <xf numFmtId="0" fontId="10" fillId="8" borderId="20" xfId="0" applyFont="1" applyFill="1" applyBorder="1" applyAlignment="1" applyProtection="1">
      <alignment wrapText="1"/>
      <protection locked="0"/>
    </xf>
    <xf numFmtId="0" fontId="12" fillId="2" borderId="21" xfId="0" applyFont="1" applyFill="1" applyBorder="1" applyAlignment="1" applyProtection="1">
      <alignment horizontal="center" vertical="center" wrapText="1"/>
      <protection locked="0"/>
    </xf>
    <xf numFmtId="0" fontId="12" fillId="2" borderId="22" xfId="0" applyFont="1" applyFill="1" applyBorder="1" applyAlignment="1" applyProtection="1">
      <alignment horizontal="center" vertical="center" wrapText="1"/>
      <protection locked="0"/>
    </xf>
    <xf numFmtId="0" fontId="10" fillId="8" borderId="26" xfId="0" applyFont="1" applyFill="1" applyBorder="1" applyAlignment="1" applyProtection="1">
      <alignment vertical="top" wrapText="1"/>
      <protection locked="0"/>
    </xf>
    <xf numFmtId="0" fontId="10" fillId="8" borderId="20" xfId="0" applyFont="1" applyFill="1" applyBorder="1" applyAlignment="1" applyProtection="1">
      <alignment vertical="center" wrapText="1"/>
      <protection locked="0"/>
    </xf>
    <xf numFmtId="0" fontId="10" fillId="8" borderId="28" xfId="0" applyFont="1" applyFill="1" applyBorder="1" applyAlignment="1" applyProtection="1">
      <alignment vertical="top" wrapText="1"/>
      <protection locked="0"/>
    </xf>
    <xf numFmtId="0" fontId="10" fillId="8" borderId="21" xfId="0" applyFont="1" applyFill="1" applyBorder="1" applyAlignment="1" applyProtection="1">
      <alignment vertical="center" wrapText="1"/>
      <protection locked="0"/>
    </xf>
    <xf numFmtId="0" fontId="10" fillId="8" borderId="11" xfId="0" applyFont="1" applyFill="1" applyBorder="1" applyAlignment="1" applyProtection="1">
      <alignment vertical="center" wrapText="1"/>
      <protection locked="0"/>
    </xf>
    <xf numFmtId="0" fontId="10" fillId="8" borderId="28" xfId="0" applyFont="1" applyFill="1" applyBorder="1" applyAlignment="1" applyProtection="1">
      <alignment vertical="center" wrapText="1"/>
      <protection locked="0"/>
    </xf>
    <xf numFmtId="0" fontId="10" fillId="8" borderId="16" xfId="0" applyFont="1" applyFill="1" applyBorder="1" applyAlignment="1" applyProtection="1">
      <alignment vertical="center" wrapText="1"/>
      <protection locked="0"/>
    </xf>
    <xf numFmtId="0" fontId="10" fillId="8" borderId="16" xfId="0" applyFont="1" applyFill="1" applyBorder="1" applyAlignment="1" applyProtection="1">
      <alignment vertical="top" wrapText="1"/>
      <protection locked="0"/>
    </xf>
    <xf numFmtId="0" fontId="10" fillId="8" borderId="28" xfId="0" applyFont="1" applyFill="1" applyBorder="1" applyAlignment="1" applyProtection="1">
      <alignment horizontal="center" vertical="center" wrapText="1"/>
      <protection locked="0"/>
    </xf>
    <xf numFmtId="0" fontId="10" fillId="8" borderId="16" xfId="0" applyFont="1" applyFill="1" applyBorder="1" applyAlignment="1" applyProtection="1">
      <alignment horizontal="center" vertical="center" wrapText="1"/>
      <protection locked="0"/>
    </xf>
    <xf numFmtId="0" fontId="11" fillId="2" borderId="22" xfId="0" applyFont="1" applyFill="1" applyBorder="1" applyAlignment="1" applyProtection="1">
      <alignment horizontal="center" vertical="top" wrapText="1"/>
      <protection locked="0"/>
    </xf>
    <xf numFmtId="0" fontId="0" fillId="2" borderId="22" xfId="0" applyFill="1" applyBorder="1" applyAlignment="1" applyProtection="1">
      <alignment horizontal="center" vertical="center"/>
      <protection locked="0"/>
    </xf>
    <xf numFmtId="0" fontId="0" fillId="2" borderId="22" xfId="0" applyFill="1" applyBorder="1" applyAlignment="1" applyProtection="1">
      <alignment vertical="top" wrapText="1"/>
      <protection locked="0"/>
    </xf>
    <xf numFmtId="0" fontId="11" fillId="8" borderId="25" xfId="0" applyFont="1" applyFill="1" applyBorder="1" applyAlignment="1" applyProtection="1">
      <alignment vertical="center" wrapText="1"/>
      <protection locked="0"/>
    </xf>
    <xf numFmtId="0" fontId="11" fillId="2" borderId="22" xfId="0" applyFont="1" applyFill="1" applyBorder="1" applyAlignment="1" applyProtection="1">
      <alignment vertical="center" wrapText="1"/>
      <protection locked="0"/>
    </xf>
    <xf numFmtId="0" fontId="0" fillId="2" borderId="22" xfId="0" applyFill="1" applyBorder="1" applyAlignment="1" applyProtection="1">
      <alignment vertical="center"/>
      <protection locked="0"/>
    </xf>
    <xf numFmtId="0" fontId="0" fillId="2" borderId="22" xfId="0" applyFill="1" applyBorder="1" applyAlignment="1" applyProtection="1">
      <alignment vertical="center" wrapText="1"/>
      <protection locked="0"/>
    </xf>
    <xf numFmtId="0" fontId="11" fillId="8" borderId="29" xfId="0" applyFont="1" applyFill="1" applyBorder="1" applyProtection="1">
      <protection locked="0"/>
    </xf>
    <xf numFmtId="0" fontId="11" fillId="0" borderId="29" xfId="0" applyFont="1" applyBorder="1" applyProtection="1">
      <protection locked="0"/>
    </xf>
    <xf numFmtId="0" fontId="11" fillId="8" borderId="17" xfId="0" applyFont="1" applyFill="1" applyBorder="1" applyProtection="1">
      <protection locked="0"/>
    </xf>
    <xf numFmtId="0" fontId="11" fillId="0" borderId="20" xfId="0" applyFont="1" applyBorder="1" applyProtection="1">
      <protection locked="0"/>
    </xf>
    <xf numFmtId="0" fontId="11" fillId="0" borderId="17" xfId="0" applyFont="1" applyBorder="1" applyProtection="1">
      <protection locked="0"/>
    </xf>
    <xf numFmtId="0" fontId="28" fillId="0" borderId="22" xfId="0" applyFont="1" applyBorder="1" applyAlignment="1" applyProtection="1">
      <alignment wrapText="1"/>
      <protection locked="0"/>
    </xf>
    <xf numFmtId="1" fontId="11" fillId="2" borderId="22" xfId="0" applyNumberFormat="1" applyFont="1" applyFill="1" applyBorder="1" applyAlignment="1" applyProtection="1">
      <alignment vertical="top" wrapText="1"/>
      <protection locked="0"/>
    </xf>
    <xf numFmtId="1" fontId="11" fillId="2" borderId="22" xfId="0" applyNumberFormat="1" applyFont="1" applyFill="1" applyBorder="1" applyAlignment="1" applyProtection="1">
      <alignment horizontal="center" vertical="top" wrapText="1"/>
      <protection locked="0"/>
    </xf>
    <xf numFmtId="0" fontId="0" fillId="10" borderId="4" xfId="0" applyFill="1" applyBorder="1" applyAlignment="1">
      <alignment vertical="center" wrapText="1"/>
    </xf>
    <xf numFmtId="3" fontId="29" fillId="2" borderId="21" xfId="2" applyNumberFormat="1" applyFont="1" applyFill="1" applyBorder="1" applyAlignment="1" applyProtection="1">
      <alignment horizontal="right" vertical="center"/>
      <protection locked="0"/>
    </xf>
    <xf numFmtId="3" fontId="29" fillId="2" borderId="4" xfId="2" applyNumberFormat="1" applyFont="1" applyFill="1" applyBorder="1" applyAlignment="1" applyProtection="1">
      <alignment horizontal="right" vertical="center"/>
      <protection locked="0"/>
    </xf>
    <xf numFmtId="0" fontId="11" fillId="8" borderId="29" xfId="0" applyFont="1" applyFill="1" applyBorder="1" applyAlignment="1" applyProtection="1">
      <alignment wrapText="1"/>
      <protection locked="0"/>
    </xf>
    <xf numFmtId="3" fontId="11" fillId="2" borderId="21" xfId="2" applyNumberFormat="1" applyFont="1" applyFill="1" applyBorder="1" applyAlignment="1" applyProtection="1">
      <alignment horizontal="center" vertical="center"/>
      <protection locked="0"/>
    </xf>
    <xf numFmtId="0" fontId="11" fillId="2" borderId="22" xfId="0" applyFont="1" applyFill="1" applyBorder="1" applyAlignment="1" applyProtection="1">
      <alignment horizontal="center" vertical="center" wrapText="1"/>
      <protection locked="0"/>
    </xf>
    <xf numFmtId="0" fontId="11" fillId="8" borderId="21" xfId="0" applyFont="1" applyFill="1" applyBorder="1" applyAlignment="1" applyProtection="1">
      <alignment horizontal="center" vertical="center"/>
      <protection locked="0"/>
    </xf>
    <xf numFmtId="0" fontId="11" fillId="8" borderId="20" xfId="0" applyFont="1" applyFill="1" applyBorder="1" applyAlignment="1" applyProtection="1">
      <alignment horizontal="center" vertical="center" wrapText="1"/>
      <protection locked="0"/>
    </xf>
    <xf numFmtId="0" fontId="11" fillId="8" borderId="25" xfId="0" applyFont="1" applyFill="1" applyBorder="1" applyAlignment="1" applyProtection="1">
      <alignment horizontal="center" vertical="center" wrapText="1"/>
      <protection locked="0"/>
    </xf>
    <xf numFmtId="3" fontId="11" fillId="8" borderId="28" xfId="0" applyNumberFormat="1" applyFont="1" applyFill="1" applyBorder="1" applyAlignment="1" applyProtection="1">
      <alignment horizontal="center" vertical="center"/>
      <protection locked="0"/>
    </xf>
    <xf numFmtId="3" fontId="11" fillId="8" borderId="20" xfId="0" applyNumberFormat="1" applyFont="1" applyFill="1" applyBorder="1" applyAlignment="1" applyProtection="1">
      <alignment horizontal="center" vertical="center"/>
      <protection locked="0"/>
    </xf>
    <xf numFmtId="168" fontId="11" fillId="8" borderId="26" xfId="0" applyNumberFormat="1" applyFont="1" applyFill="1" applyBorder="1" applyAlignment="1" applyProtection="1">
      <alignment horizontal="center" vertical="center"/>
      <protection locked="0"/>
    </xf>
    <xf numFmtId="0" fontId="11" fillId="8" borderId="22" xfId="0" applyFont="1" applyFill="1" applyBorder="1" applyAlignment="1" applyProtection="1">
      <alignment horizontal="center" vertical="center" wrapText="1"/>
      <protection locked="0"/>
    </xf>
    <xf numFmtId="10" fontId="11" fillId="8" borderId="4" xfId="0" applyNumberFormat="1" applyFont="1" applyFill="1" applyBorder="1" applyAlignment="1" applyProtection="1">
      <alignment horizontal="center" vertical="center"/>
      <protection locked="0"/>
    </xf>
    <xf numFmtId="10" fontId="11" fillId="8" borderId="26" xfId="0" applyNumberFormat="1" applyFont="1" applyFill="1" applyBorder="1" applyAlignment="1" applyProtection="1">
      <alignment horizontal="center" vertical="center"/>
      <protection locked="0"/>
    </xf>
    <xf numFmtId="10" fontId="11" fillId="8" borderId="12" xfId="0" applyNumberFormat="1" applyFont="1" applyFill="1" applyBorder="1" applyAlignment="1" applyProtection="1">
      <alignment horizontal="center" vertical="center"/>
      <protection locked="0"/>
    </xf>
    <xf numFmtId="10" fontId="11" fillId="8" borderId="29" xfId="0" applyNumberFormat="1" applyFont="1" applyFill="1" applyBorder="1" applyAlignment="1" applyProtection="1">
      <alignment horizontal="center" vertical="center"/>
      <protection locked="0"/>
    </xf>
    <xf numFmtId="10" fontId="11" fillId="8" borderId="20" xfId="0" applyNumberFormat="1" applyFont="1" applyFill="1" applyBorder="1" applyAlignment="1" applyProtection="1">
      <alignment horizontal="center" vertical="center"/>
      <protection locked="0"/>
    </xf>
    <xf numFmtId="10" fontId="11" fillId="8" borderId="17" xfId="0" applyNumberFormat="1" applyFont="1" applyFill="1" applyBorder="1" applyAlignment="1" applyProtection="1">
      <alignment horizontal="center" vertical="center"/>
      <protection locked="0"/>
    </xf>
    <xf numFmtId="0" fontId="10" fillId="8" borderId="21" xfId="0" applyFont="1" applyFill="1" applyBorder="1" applyAlignment="1" applyProtection="1">
      <alignment horizontal="center" vertical="center" wrapText="1"/>
      <protection locked="0"/>
    </xf>
    <xf numFmtId="0" fontId="10" fillId="8" borderId="11" xfId="0" applyFont="1" applyFill="1" applyBorder="1" applyAlignment="1" applyProtection="1">
      <alignment horizontal="center" vertical="center" wrapText="1"/>
      <protection locked="0"/>
    </xf>
    <xf numFmtId="169" fontId="0" fillId="2" borderId="0" xfId="0" applyNumberFormat="1" applyFill="1" applyProtection="1">
      <protection locked="0"/>
    </xf>
    <xf numFmtId="10" fontId="11" fillId="2" borderId="12" xfId="3" applyNumberFormat="1" applyFont="1" applyFill="1" applyBorder="1" applyAlignment="1" applyProtection="1">
      <alignment horizontal="center" vertical="center"/>
    </xf>
    <xf numFmtId="0" fontId="0" fillId="2" borderId="22" xfId="0" applyFill="1" applyBorder="1" applyAlignment="1" applyProtection="1">
      <alignment horizontal="right" vertical="top"/>
      <protection locked="0"/>
    </xf>
    <xf numFmtId="0" fontId="30" fillId="2" borderId="22" xfId="0" applyFont="1" applyFill="1" applyBorder="1" applyAlignment="1" applyProtection="1">
      <alignment horizontal="right" vertical="top"/>
      <protection locked="0"/>
    </xf>
    <xf numFmtId="0" fontId="12" fillId="2" borderId="21" xfId="0" applyFont="1" applyFill="1" applyBorder="1" applyAlignment="1" applyProtection="1">
      <alignment horizontal="right" vertical="top" wrapText="1"/>
      <protection locked="0"/>
    </xf>
    <xf numFmtId="0" fontId="12" fillId="2" borderId="22" xfId="0" applyFont="1" applyFill="1" applyBorder="1" applyAlignment="1" applyProtection="1">
      <alignment horizontal="right" vertical="top" wrapText="1"/>
      <protection locked="0"/>
    </xf>
    <xf numFmtId="10" fontId="11" fillId="8" borderId="22" xfId="0" applyNumberFormat="1" applyFont="1" applyFill="1" applyBorder="1" applyAlignment="1" applyProtection="1">
      <alignment horizontal="center" vertical="center" wrapText="1"/>
      <protection locked="0"/>
    </xf>
    <xf numFmtId="4" fontId="25" fillId="0" borderId="31" xfId="0" applyNumberFormat="1" applyFont="1" applyBorder="1" applyAlignment="1" applyProtection="1">
      <alignment horizontal="center" vertical="center"/>
      <protection locked="0"/>
    </xf>
    <xf numFmtId="167" fontId="0" fillId="6" borderId="7" xfId="1" applyNumberFormat="1" applyFont="1" applyFill="1" applyBorder="1" applyAlignment="1" applyProtection="1">
      <alignment horizontal="center" vertical="center" wrapText="1"/>
      <protection locked="0"/>
    </xf>
    <xf numFmtId="167" fontId="0" fillId="6" borderId="8" xfId="1" applyNumberFormat="1" applyFont="1" applyFill="1" applyBorder="1" applyAlignment="1" applyProtection="1">
      <alignment horizontal="center" vertical="center" wrapText="1"/>
      <protection locked="0"/>
    </xf>
    <xf numFmtId="0" fontId="11" fillId="2" borderId="25" xfId="0" applyFont="1" applyFill="1" applyBorder="1" applyAlignment="1" applyProtection="1">
      <alignment horizontal="center" vertical="center" wrapText="1"/>
      <protection locked="0"/>
    </xf>
    <xf numFmtId="3" fontId="11" fillId="0" borderId="4" xfId="2" applyNumberFormat="1" applyFont="1" applyFill="1" applyBorder="1" applyAlignment="1" applyProtection="1">
      <alignment horizontal="center" vertical="center"/>
      <protection locked="0"/>
    </xf>
    <xf numFmtId="0" fontId="30" fillId="2" borderId="4" xfId="0" applyFont="1" applyFill="1" applyBorder="1" applyAlignment="1">
      <alignment horizontal="left" vertical="center" wrapText="1"/>
    </xf>
    <xf numFmtId="0" fontId="0" fillId="2" borderId="4" xfId="0" applyFill="1" applyBorder="1" applyAlignment="1" applyProtection="1">
      <alignment horizontal="left" vertical="center" wrapText="1"/>
      <protection locked="0"/>
    </xf>
    <xf numFmtId="0" fontId="12" fillId="2" borderId="22" xfId="0" applyFont="1" applyFill="1" applyBorder="1" applyAlignment="1" applyProtection="1">
      <alignment vertical="top" wrapText="1"/>
      <protection locked="0"/>
    </xf>
    <xf numFmtId="10" fontId="11" fillId="2" borderId="4" xfId="3" applyNumberFormat="1" applyFont="1" applyFill="1" applyBorder="1" applyAlignment="1" applyProtection="1">
      <alignment vertical="center" wrapText="1"/>
      <protection locked="0"/>
    </xf>
    <xf numFmtId="10" fontId="11" fillId="2" borderId="27" xfId="3" applyNumberFormat="1" applyFont="1" applyFill="1" applyBorder="1" applyAlignment="1" applyProtection="1">
      <alignment vertical="center" wrapText="1"/>
      <protection locked="0"/>
    </xf>
    <xf numFmtId="0" fontId="11" fillId="8" borderId="28" xfId="0" applyFont="1" applyFill="1" applyBorder="1" applyAlignment="1" applyProtection="1">
      <alignment vertical="center" wrapText="1"/>
      <protection locked="0"/>
    </xf>
    <xf numFmtId="0" fontId="0" fillId="2" borderId="22" xfId="0" applyFill="1" applyBorder="1" applyAlignment="1" applyProtection="1">
      <alignment horizontal="center" vertical="center" wrapText="1"/>
      <protection locked="0"/>
    </xf>
    <xf numFmtId="0" fontId="12" fillId="2" borderId="22" xfId="0" applyFont="1" applyFill="1" applyBorder="1" applyAlignment="1" applyProtection="1">
      <alignment horizontal="left" vertical="center" wrapText="1"/>
      <protection locked="0"/>
    </xf>
    <xf numFmtId="0" fontId="0" fillId="0" borderId="4" xfId="0" applyBorder="1" applyAlignment="1">
      <alignment horizontal="left" vertical="center" wrapText="1"/>
    </xf>
    <xf numFmtId="0" fontId="11" fillId="0" borderId="22" xfId="0" applyFont="1" applyBorder="1" applyAlignment="1" applyProtection="1">
      <alignment vertical="center" wrapText="1"/>
      <protection locked="0"/>
    </xf>
    <xf numFmtId="0" fontId="31" fillId="12" borderId="36" xfId="0" applyFont="1" applyFill="1" applyBorder="1" applyAlignment="1" applyProtection="1">
      <alignment horizontal="center" vertical="center" readingOrder="1"/>
      <protection locked="0"/>
    </xf>
    <xf numFmtId="0" fontId="31" fillId="12" borderId="37" xfId="0" applyFont="1" applyFill="1" applyBorder="1" applyAlignment="1" applyProtection="1">
      <alignment horizontal="center" vertical="center" readingOrder="1"/>
      <protection locked="0"/>
    </xf>
    <xf numFmtId="0" fontId="31" fillId="12" borderId="38" xfId="0" applyFont="1" applyFill="1" applyBorder="1" applyAlignment="1" applyProtection="1">
      <alignment horizontal="center" vertical="center" wrapText="1" readingOrder="1"/>
      <protection locked="0"/>
    </xf>
    <xf numFmtId="0" fontId="0" fillId="2" borderId="4" xfId="0" applyFill="1" applyBorder="1" applyAlignment="1">
      <alignment vertical="top" wrapText="1"/>
    </xf>
    <xf numFmtId="170" fontId="32" fillId="0" borderId="4" xfId="0" applyNumberFormat="1" applyFont="1" applyBorder="1" applyAlignment="1" applyProtection="1">
      <alignment horizontal="center" vertical="center" indent="1"/>
      <protection locked="0"/>
    </xf>
    <xf numFmtId="170" fontId="33" fillId="0" borderId="4" xfId="0" applyNumberFormat="1" applyFont="1" applyBorder="1" applyAlignment="1" applyProtection="1">
      <alignment horizontal="center" vertical="center" indent="1"/>
      <protection locked="0"/>
    </xf>
    <xf numFmtId="0" fontId="0" fillId="0" borderId="0" xfId="0" applyAlignment="1" applyProtection="1">
      <alignment vertical="top" wrapText="1"/>
      <protection locked="0"/>
    </xf>
    <xf numFmtId="0" fontId="0" fillId="0" borderId="31" xfId="0" applyBorder="1" applyAlignment="1" applyProtection="1">
      <alignment vertical="top" wrapText="1"/>
      <protection locked="0"/>
    </xf>
    <xf numFmtId="0" fontId="13" fillId="6" borderId="8" xfId="0" applyFont="1" applyFill="1" applyBorder="1" applyAlignment="1" applyProtection="1">
      <alignment horizontal="center" vertical="center" wrapText="1"/>
      <protection locked="0"/>
    </xf>
    <xf numFmtId="10" fontId="11" fillId="2" borderId="31" xfId="3" applyNumberFormat="1" applyFont="1" applyFill="1" applyBorder="1" applyAlignment="1" applyProtection="1">
      <alignment horizontal="center" vertical="center"/>
      <protection locked="0"/>
    </xf>
    <xf numFmtId="3" fontId="0" fillId="6" borderId="31" xfId="1" applyNumberFormat="1" applyFont="1" applyFill="1" applyBorder="1" applyAlignment="1" applyProtection="1">
      <alignment horizontal="center" vertical="center" wrapText="1"/>
      <protection locked="0"/>
    </xf>
    <xf numFmtId="0" fontId="35" fillId="2" borderId="21" xfId="0" applyFont="1" applyFill="1" applyBorder="1" applyAlignment="1" applyProtection="1">
      <alignment horizontal="left" vertical="top" wrapText="1"/>
      <protection locked="0"/>
    </xf>
    <xf numFmtId="0" fontId="35" fillId="2" borderId="22" xfId="0" applyFont="1" applyFill="1" applyBorder="1" applyAlignment="1" applyProtection="1">
      <alignment horizontal="left" vertical="top" wrapText="1"/>
      <protection locked="0"/>
    </xf>
    <xf numFmtId="3" fontId="34" fillId="0" borderId="31" xfId="0" applyNumberFormat="1" applyFont="1" applyBorder="1" applyAlignment="1" applyProtection="1">
      <alignment vertical="center"/>
      <protection locked="0"/>
    </xf>
    <xf numFmtId="167" fontId="0" fillId="3" borderId="31" xfId="1" applyNumberFormat="1" applyFont="1" applyFill="1" applyBorder="1" applyAlignment="1" applyProtection="1">
      <alignment horizontal="center" vertical="center" wrapText="1"/>
    </xf>
    <xf numFmtId="167" fontId="4" fillId="5" borderId="31" xfId="1" applyNumberFormat="1" applyFont="1" applyFill="1" applyBorder="1" applyAlignment="1" applyProtection="1">
      <alignment horizontal="center" vertical="center" wrapText="1"/>
    </xf>
    <xf numFmtId="167" fontId="0" fillId="4" borderId="31" xfId="1" applyNumberFormat="1" applyFont="1" applyFill="1" applyBorder="1" applyAlignment="1" applyProtection="1">
      <alignment horizontal="center" vertical="center" wrapText="1"/>
    </xf>
    <xf numFmtId="0" fontId="9" fillId="6" borderId="31" xfId="0" applyFont="1" applyFill="1" applyBorder="1" applyProtection="1">
      <protection locked="0"/>
    </xf>
    <xf numFmtId="0" fontId="3" fillId="6" borderId="31" xfId="0" applyFont="1" applyFill="1" applyBorder="1" applyProtection="1">
      <protection locked="0"/>
    </xf>
    <xf numFmtId="167" fontId="0" fillId="6" borderId="31" xfId="1" applyNumberFormat="1" applyFont="1" applyFill="1" applyBorder="1" applyAlignment="1" applyProtection="1">
      <alignment horizontal="center" vertical="center" wrapText="1"/>
      <protection locked="0"/>
    </xf>
    <xf numFmtId="0" fontId="3" fillId="6" borderId="31" xfId="0" applyFont="1" applyFill="1" applyBorder="1" applyAlignment="1" applyProtection="1">
      <alignment horizontal="center" vertical="center" wrapText="1"/>
      <protection locked="0"/>
    </xf>
    <xf numFmtId="3" fontId="11" fillId="2" borderId="31" xfId="2" applyNumberFormat="1" applyFont="1" applyFill="1" applyBorder="1" applyAlignment="1" applyProtection="1">
      <alignment horizontal="right" vertical="center"/>
      <protection locked="0"/>
    </xf>
    <xf numFmtId="10" fontId="11" fillId="2" borderId="31" xfId="3" applyNumberFormat="1" applyFont="1" applyFill="1" applyBorder="1" applyAlignment="1" applyProtection="1">
      <alignment horizontal="center" vertical="center"/>
    </xf>
    <xf numFmtId="170" fontId="11" fillId="8" borderId="31" xfId="0" applyNumberFormat="1" applyFont="1" applyFill="1" applyBorder="1" applyAlignment="1" applyProtection="1">
      <alignment vertical="center"/>
      <protection locked="0"/>
    </xf>
    <xf numFmtId="0" fontId="12" fillId="2" borderId="31" xfId="0" applyFont="1" applyFill="1" applyBorder="1" applyAlignment="1" applyProtection="1">
      <alignment horizontal="center" vertical="center" wrapText="1"/>
      <protection locked="0"/>
    </xf>
    <xf numFmtId="167" fontId="0" fillId="6" borderId="31" xfId="1" applyNumberFormat="1" applyFont="1" applyFill="1" applyBorder="1" applyAlignment="1" applyProtection="1">
      <alignment horizontal="center" vertical="center" wrapText="1"/>
    </xf>
    <xf numFmtId="10" fontId="11" fillId="2" borderId="27" xfId="3" applyNumberFormat="1" applyFont="1" applyFill="1" applyBorder="1" applyAlignment="1" applyProtection="1">
      <alignment horizontal="center" vertical="center" wrapText="1"/>
      <protection locked="0"/>
    </xf>
    <xf numFmtId="46" fontId="0" fillId="2" borderId="22" xfId="0" applyNumberFormat="1" applyFill="1" applyBorder="1" applyAlignment="1" applyProtection="1">
      <alignment vertical="top"/>
      <protection locked="0"/>
    </xf>
    <xf numFmtId="0" fontId="10" fillId="2" borderId="31" xfId="0" applyFont="1" applyFill="1" applyBorder="1" applyAlignment="1" applyProtection="1">
      <alignment vertical="top" wrapText="1"/>
      <protection locked="0"/>
    </xf>
    <xf numFmtId="0" fontId="0" fillId="2" borderId="22" xfId="0" applyFill="1" applyBorder="1" applyAlignment="1">
      <alignment vertical="center" wrapText="1"/>
    </xf>
    <xf numFmtId="3" fontId="11" fillId="2" borderId="26" xfId="2" applyNumberFormat="1" applyFont="1" applyFill="1" applyBorder="1" applyAlignment="1" applyProtection="1">
      <alignment horizontal="center" vertical="center"/>
      <protection locked="0"/>
    </xf>
    <xf numFmtId="0" fontId="3" fillId="6" borderId="8" xfId="0" applyFont="1" applyFill="1" applyBorder="1" applyProtection="1">
      <protection locked="0"/>
    </xf>
    <xf numFmtId="0" fontId="3" fillId="6" borderId="16" xfId="0" applyFont="1" applyFill="1" applyBorder="1" applyAlignment="1" applyProtection="1">
      <alignment vertical="top"/>
      <protection locked="0"/>
    </xf>
    <xf numFmtId="0" fontId="12" fillId="2" borderId="21" xfId="0" applyFont="1" applyFill="1" applyBorder="1" applyAlignment="1" applyProtection="1">
      <alignment horizontal="left" vertical="center" wrapText="1"/>
      <protection locked="0"/>
    </xf>
    <xf numFmtId="3" fontId="11" fillId="2" borderId="22" xfId="0" applyNumberFormat="1" applyFont="1" applyFill="1" applyBorder="1" applyAlignment="1" applyProtection="1">
      <alignment horizontal="left" vertical="top" wrapText="1"/>
      <protection locked="0"/>
    </xf>
    <xf numFmtId="0" fontId="0" fillId="2" borderId="22" xfId="0" applyFill="1" applyBorder="1" applyAlignment="1" applyProtection="1">
      <alignment horizontal="left" vertical="top"/>
      <protection locked="0"/>
    </xf>
    <xf numFmtId="0" fontId="11" fillId="2" borderId="22" xfId="0" applyFont="1" applyFill="1" applyBorder="1" applyAlignment="1" applyProtection="1">
      <alignment horizontal="left" vertical="top" wrapText="1"/>
      <protection locked="0"/>
    </xf>
    <xf numFmtId="0" fontId="29" fillId="2" borderId="22" xfId="0" applyFont="1" applyFill="1" applyBorder="1" applyAlignment="1" applyProtection="1">
      <alignment horizontal="left" vertical="top" wrapText="1"/>
      <protection locked="0"/>
    </xf>
    <xf numFmtId="10" fontId="29" fillId="2" borderId="27" xfId="3" applyNumberFormat="1" applyFont="1" applyFill="1" applyBorder="1" applyAlignment="1" applyProtection="1">
      <alignment horizontal="center" vertical="center"/>
    </xf>
    <xf numFmtId="0" fontId="24" fillId="2" borderId="21" xfId="0" applyFont="1" applyFill="1" applyBorder="1" applyAlignment="1" applyProtection="1">
      <alignment horizontal="left" vertical="center" wrapText="1"/>
      <protection locked="0"/>
    </xf>
    <xf numFmtId="0" fontId="24" fillId="2" borderId="22" xfId="0" applyFont="1" applyFill="1" applyBorder="1" applyAlignment="1" applyProtection="1">
      <alignment horizontal="left" vertical="center" wrapText="1"/>
      <protection locked="0"/>
    </xf>
    <xf numFmtId="0" fontId="38" fillId="0" borderId="21" xfId="0" applyFont="1" applyBorder="1" applyAlignment="1" applyProtection="1">
      <alignment horizontal="left" vertical="center" wrapText="1"/>
      <protection locked="0"/>
    </xf>
    <xf numFmtId="0" fontId="38" fillId="2" borderId="22" xfId="0" applyFont="1" applyFill="1" applyBorder="1" applyAlignment="1" applyProtection="1">
      <alignment horizontal="left" vertical="center" wrapText="1"/>
      <protection locked="0"/>
    </xf>
    <xf numFmtId="10" fontId="11" fillId="0" borderId="4" xfId="3" applyNumberFormat="1" applyFont="1" applyFill="1" applyBorder="1" applyAlignment="1" applyProtection="1">
      <alignment horizontal="center" vertical="center"/>
      <protection locked="0"/>
    </xf>
    <xf numFmtId="10" fontId="11" fillId="0" borderId="27" xfId="3" applyNumberFormat="1" applyFont="1" applyFill="1" applyBorder="1" applyAlignment="1" applyProtection="1">
      <alignment horizontal="center" vertical="center"/>
      <protection locked="0"/>
    </xf>
    <xf numFmtId="171" fontId="11" fillId="2" borderId="22" xfId="0" applyNumberFormat="1" applyFont="1" applyFill="1" applyBorder="1" applyAlignment="1" applyProtection="1">
      <alignment vertical="top" wrapText="1"/>
      <protection locked="0"/>
    </xf>
    <xf numFmtId="167" fontId="8" fillId="0" borderId="40" xfId="1" applyNumberFormat="1" applyFont="1" applyFill="1" applyBorder="1" applyAlignment="1" applyProtection="1">
      <alignment horizontal="center" vertical="center" wrapText="1"/>
      <protection locked="0"/>
    </xf>
    <xf numFmtId="0" fontId="39" fillId="0" borderId="31" xfId="0" applyFont="1" applyBorder="1" applyAlignment="1" applyProtection="1">
      <alignment vertical="center" wrapText="1"/>
      <protection locked="0"/>
    </xf>
    <xf numFmtId="0" fontId="40" fillId="0" borderId="31" xfId="0" applyFont="1" applyBorder="1" applyAlignment="1" applyProtection="1">
      <alignment vertical="center" wrapText="1"/>
      <protection locked="0"/>
    </xf>
    <xf numFmtId="0" fontId="38" fillId="0" borderId="22" xfId="0" applyFont="1" applyBorder="1" applyAlignment="1" applyProtection="1">
      <alignment horizontal="left" vertical="center" wrapText="1"/>
      <protection locked="0"/>
    </xf>
    <xf numFmtId="0" fontId="40" fillId="8" borderId="28" xfId="0" applyFont="1" applyFill="1" applyBorder="1" applyAlignment="1" applyProtection="1">
      <alignment vertical="center" wrapText="1"/>
      <protection locked="0"/>
    </xf>
    <xf numFmtId="0" fontId="40" fillId="8" borderId="16" xfId="0" applyFont="1" applyFill="1" applyBorder="1" applyAlignment="1" applyProtection="1">
      <alignment vertical="center" wrapText="1"/>
      <protection locked="0"/>
    </xf>
    <xf numFmtId="0" fontId="38" fillId="2" borderId="21" xfId="0" applyFont="1" applyFill="1" applyBorder="1" applyAlignment="1" applyProtection="1">
      <alignment horizontal="left" vertical="center" wrapText="1"/>
      <protection locked="0"/>
    </xf>
    <xf numFmtId="0" fontId="41" fillId="11" borderId="33" xfId="0" applyFont="1" applyFill="1" applyBorder="1" applyAlignment="1" applyProtection="1">
      <alignment vertical="top" wrapText="1"/>
      <protection locked="0"/>
    </xf>
    <xf numFmtId="0" fontId="0" fillId="0" borderId="22" xfId="0" applyBorder="1" applyAlignment="1" applyProtection="1">
      <alignment vertical="top" wrapText="1"/>
      <protection locked="0"/>
    </xf>
    <xf numFmtId="0" fontId="42" fillId="2" borderId="31" xfId="0" applyFont="1" applyFill="1" applyBorder="1" applyAlignment="1">
      <alignment vertical="center" wrapText="1"/>
    </xf>
    <xf numFmtId="0" fontId="43" fillId="8" borderId="31" xfId="0" applyFont="1" applyFill="1" applyBorder="1" applyAlignment="1" applyProtection="1">
      <alignment vertical="center" wrapText="1"/>
      <protection locked="0"/>
    </xf>
    <xf numFmtId="10" fontId="43" fillId="2" borderId="31" xfId="3" applyNumberFormat="1" applyFont="1" applyFill="1" applyBorder="1" applyAlignment="1" applyProtection="1">
      <alignment horizontal="center" vertical="center" wrapText="1"/>
    </xf>
    <xf numFmtId="0" fontId="42" fillId="2" borderId="31" xfId="0" applyFont="1" applyFill="1" applyBorder="1" applyAlignment="1" applyProtection="1">
      <alignment vertical="top" wrapText="1"/>
      <protection locked="0"/>
    </xf>
    <xf numFmtId="170" fontId="43" fillId="8" borderId="31" xfId="0" applyNumberFormat="1" applyFont="1" applyFill="1" applyBorder="1" applyAlignment="1" applyProtection="1">
      <alignment vertical="center" wrapText="1"/>
      <protection locked="0"/>
    </xf>
    <xf numFmtId="0" fontId="42" fillId="0" borderId="31" xfId="0" applyFont="1" applyBorder="1" applyAlignment="1" applyProtection="1">
      <alignment vertical="center" wrapText="1"/>
      <protection locked="0"/>
    </xf>
    <xf numFmtId="169" fontId="43" fillId="8" borderId="31" xfId="0" applyNumberFormat="1" applyFont="1" applyFill="1" applyBorder="1" applyAlignment="1" applyProtection="1">
      <alignment vertical="center" wrapText="1"/>
      <protection locked="0"/>
    </xf>
    <xf numFmtId="0" fontId="43" fillId="8" borderId="31" xfId="0" applyFont="1" applyFill="1" applyBorder="1" applyAlignment="1" applyProtection="1">
      <alignment wrapText="1"/>
      <protection locked="0"/>
    </xf>
    <xf numFmtId="0" fontId="42" fillId="2" borderId="31" xfId="0" applyFont="1" applyFill="1" applyBorder="1" applyAlignment="1" applyProtection="1">
      <alignment horizontal="left" vertical="center" wrapText="1"/>
      <protection locked="0"/>
    </xf>
    <xf numFmtId="0" fontId="42" fillId="2" borderId="31" xfId="0" applyFont="1" applyFill="1" applyBorder="1" applyAlignment="1" applyProtection="1">
      <alignment horizontal="center" vertical="center" wrapText="1"/>
      <protection locked="0"/>
    </xf>
    <xf numFmtId="0" fontId="44" fillId="6" borderId="31" xfId="0" applyFont="1" applyFill="1" applyBorder="1"/>
    <xf numFmtId="0" fontId="45" fillId="8" borderId="31" xfId="0" applyFont="1" applyFill="1" applyBorder="1" applyAlignment="1" applyProtection="1">
      <alignment vertical="center" wrapText="1"/>
      <protection locked="0"/>
    </xf>
    <xf numFmtId="3" fontId="42" fillId="6" borderId="31" xfId="1" applyNumberFormat="1" applyFont="1" applyFill="1" applyBorder="1" applyAlignment="1" applyProtection="1">
      <alignment horizontal="center" vertical="center" wrapText="1"/>
      <protection locked="0"/>
    </xf>
    <xf numFmtId="167" fontId="42" fillId="6" borderId="31" xfId="1" applyNumberFormat="1" applyFont="1" applyFill="1" applyBorder="1" applyAlignment="1" applyProtection="1">
      <alignment horizontal="center" vertical="center" wrapText="1"/>
    </xf>
    <xf numFmtId="0" fontId="46" fillId="6" borderId="31" xfId="0" applyFont="1" applyFill="1" applyBorder="1" applyAlignment="1" applyProtection="1">
      <alignment vertical="center" wrapText="1"/>
      <protection locked="0"/>
    </xf>
    <xf numFmtId="170" fontId="43" fillId="8" borderId="31" xfId="0" applyNumberFormat="1" applyFont="1" applyFill="1" applyBorder="1" applyAlignment="1" applyProtection="1">
      <alignment horizontal="center" vertical="center" wrapText="1"/>
      <protection locked="0"/>
    </xf>
    <xf numFmtId="170" fontId="47" fillId="0" borderId="31" xfId="0" applyNumberFormat="1" applyFont="1" applyBorder="1" applyAlignment="1" applyProtection="1">
      <alignment vertical="center" wrapText="1"/>
      <protection locked="0"/>
    </xf>
    <xf numFmtId="0" fontId="48" fillId="8" borderId="31" xfId="0" applyFont="1" applyFill="1" applyBorder="1" applyAlignment="1" applyProtection="1">
      <alignment vertical="center" wrapText="1"/>
      <protection locked="0"/>
    </xf>
    <xf numFmtId="0" fontId="42" fillId="2" borderId="31" xfId="0" applyFont="1" applyFill="1" applyBorder="1" applyAlignment="1">
      <alignment horizontal="left" vertical="center" wrapText="1"/>
    </xf>
    <xf numFmtId="0" fontId="49" fillId="2" borderId="31" xfId="0" applyFont="1" applyFill="1" applyBorder="1" applyAlignment="1" applyProtection="1">
      <alignment vertical="top" wrapText="1"/>
      <protection locked="0"/>
    </xf>
    <xf numFmtId="0" fontId="10" fillId="8" borderId="26" xfId="0" applyFont="1" applyFill="1" applyBorder="1" applyAlignment="1" applyProtection="1">
      <alignment horizontal="left" vertical="center" wrapText="1"/>
      <protection locked="0"/>
    </xf>
    <xf numFmtId="0" fontId="10" fillId="8" borderId="11" xfId="0" applyFont="1" applyFill="1" applyBorder="1" applyAlignment="1" applyProtection="1">
      <alignment horizontal="left" vertical="center" wrapText="1"/>
      <protection locked="0"/>
    </xf>
    <xf numFmtId="0" fontId="13" fillId="6" borderId="10" xfId="0" applyFont="1" applyFill="1" applyBorder="1" applyAlignment="1" applyProtection="1">
      <alignment horizontal="left" vertical="center" wrapText="1"/>
      <protection locked="0"/>
    </xf>
    <xf numFmtId="0" fontId="0" fillId="2" borderId="0" xfId="0" applyFill="1" applyAlignment="1" applyProtection="1">
      <alignment vertical="center"/>
      <protection locked="0"/>
    </xf>
    <xf numFmtId="0" fontId="10" fillId="2" borderId="22" xfId="0" applyFont="1" applyFill="1" applyBorder="1" applyAlignment="1" applyProtection="1">
      <alignment vertical="center" wrapText="1"/>
      <protection locked="0"/>
    </xf>
    <xf numFmtId="0" fontId="11" fillId="8" borderId="22" xfId="0" applyFont="1" applyFill="1" applyBorder="1" applyAlignment="1" applyProtection="1">
      <alignment vertical="center" wrapText="1"/>
      <protection locked="0"/>
    </xf>
    <xf numFmtId="0" fontId="3" fillId="6" borderId="11" xfId="0" applyFont="1" applyFill="1" applyBorder="1" applyAlignment="1" applyProtection="1">
      <alignment vertical="center"/>
      <protection locked="0"/>
    </xf>
    <xf numFmtId="0" fontId="6" fillId="2" borderId="3" xfId="0" applyFont="1" applyFill="1" applyBorder="1" applyAlignment="1" applyProtection="1">
      <alignment horizontal="left" vertical="center"/>
      <protection locked="0"/>
    </xf>
    <xf numFmtId="3" fontId="0" fillId="2" borderId="0" xfId="0" applyNumberFormat="1" applyFill="1" applyProtection="1">
      <protection locked="0"/>
    </xf>
    <xf numFmtId="0" fontId="0" fillId="0" borderId="4" xfId="0" applyBorder="1" applyAlignment="1">
      <alignment vertical="center" wrapText="1"/>
    </xf>
    <xf numFmtId="0" fontId="0" fillId="0" borderId="4" xfId="0" applyBorder="1" applyAlignment="1">
      <alignment horizontal="center" vertical="center" wrapText="1"/>
    </xf>
    <xf numFmtId="0" fontId="0" fillId="2" borderId="22" xfId="0" applyFill="1" applyBorder="1" applyAlignment="1">
      <alignment horizontal="left" vertical="center" wrapText="1"/>
    </xf>
    <xf numFmtId="3" fontId="11" fillId="2" borderId="26" xfId="2" applyNumberFormat="1" applyFont="1" applyFill="1" applyBorder="1" applyAlignment="1" applyProtection="1">
      <alignment horizontal="right" vertical="center"/>
      <protection locked="0"/>
    </xf>
    <xf numFmtId="0" fontId="11" fillId="2" borderId="6" xfId="0" applyFont="1" applyFill="1" applyBorder="1" applyAlignment="1" applyProtection="1">
      <alignment vertical="top" wrapText="1"/>
      <protection locked="0"/>
    </xf>
    <xf numFmtId="3" fontId="11" fillId="8" borderId="28" xfId="0" applyNumberFormat="1" applyFont="1" applyFill="1" applyBorder="1" applyAlignment="1" applyProtection="1">
      <alignment horizontal="right" vertical="center"/>
      <protection locked="0"/>
    </xf>
    <xf numFmtId="3" fontId="11" fillId="8" borderId="20" xfId="0" applyNumberFormat="1" applyFont="1" applyFill="1" applyBorder="1" applyAlignment="1" applyProtection="1">
      <alignment horizontal="right" vertical="center"/>
      <protection locked="0"/>
    </xf>
    <xf numFmtId="170" fontId="50" fillId="0" borderId="4" xfId="0" applyNumberFormat="1" applyFont="1" applyBorder="1" applyAlignment="1" applyProtection="1">
      <alignment horizontal="center" vertical="center" indent="1"/>
      <protection locked="0"/>
    </xf>
    <xf numFmtId="3" fontId="11" fillId="0" borderId="21" xfId="0" applyNumberFormat="1" applyFont="1" applyBorder="1" applyAlignment="1" applyProtection="1">
      <alignment vertical="center"/>
      <protection locked="0"/>
    </xf>
    <xf numFmtId="0" fontId="11" fillId="8" borderId="28" xfId="0" applyFont="1" applyFill="1" applyBorder="1" applyAlignment="1" applyProtection="1">
      <alignment vertical="center"/>
      <protection locked="0"/>
    </xf>
    <xf numFmtId="0" fontId="11" fillId="8" borderId="20" xfId="0" applyFont="1" applyFill="1" applyBorder="1" applyAlignment="1" applyProtection="1">
      <alignment vertical="center"/>
      <protection locked="0"/>
    </xf>
    <xf numFmtId="0" fontId="11" fillId="9" borderId="15" xfId="0" applyFont="1" applyFill="1" applyBorder="1" applyAlignment="1" applyProtection="1">
      <alignment vertical="center" wrapText="1"/>
      <protection locked="0"/>
    </xf>
    <xf numFmtId="0" fontId="11" fillId="9" borderId="16" xfId="0" applyFont="1" applyFill="1" applyBorder="1" applyAlignment="1" applyProtection="1">
      <alignment vertical="center" wrapText="1"/>
      <protection locked="0"/>
    </xf>
    <xf numFmtId="0" fontId="51" fillId="2" borderId="31" xfId="0" applyFont="1" applyFill="1" applyBorder="1" applyAlignment="1" applyProtection="1">
      <alignment vertical="top" wrapText="1"/>
      <protection locked="0"/>
    </xf>
    <xf numFmtId="0" fontId="30" fillId="2" borderId="2" xfId="0" applyFont="1" applyFill="1" applyBorder="1" applyProtection="1">
      <protection locked="0"/>
    </xf>
    <xf numFmtId="0" fontId="30" fillId="2" borderId="0" xfId="0" applyFont="1" applyFill="1" applyProtection="1">
      <protection locked="0"/>
    </xf>
    <xf numFmtId="0" fontId="51" fillId="2" borderId="31" xfId="0" applyFont="1" applyFill="1" applyBorder="1" applyAlignment="1" applyProtection="1">
      <alignment horizontal="left" vertical="center" wrapText="1"/>
      <protection locked="0"/>
    </xf>
    <xf numFmtId="0" fontId="51" fillId="2" borderId="31" xfId="0" applyFont="1" applyFill="1" applyBorder="1" applyAlignment="1" applyProtection="1">
      <alignment vertical="center" wrapText="1"/>
      <protection locked="0"/>
    </xf>
    <xf numFmtId="0" fontId="26" fillId="0" borderId="0" xfId="0" applyFont="1" applyProtection="1">
      <protection locked="0"/>
    </xf>
    <xf numFmtId="167" fontId="30" fillId="6" borderId="4" xfId="1" applyNumberFormat="1" applyFont="1" applyFill="1" applyBorder="1" applyAlignment="1" applyProtection="1">
      <alignment horizontal="center" vertical="center" wrapText="1"/>
      <protection locked="0"/>
    </xf>
    <xf numFmtId="0" fontId="30" fillId="2" borderId="0" xfId="0" applyFont="1" applyFill="1" applyAlignment="1" applyProtection="1">
      <alignment horizontal="center"/>
      <protection locked="0"/>
    </xf>
    <xf numFmtId="0" fontId="52"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6" fillId="2" borderId="0" xfId="0" applyFont="1" applyFill="1" applyAlignment="1" applyProtection="1">
      <alignment horizontal="center"/>
      <protection locked="0"/>
    </xf>
    <xf numFmtId="9" fontId="31" fillId="12" borderId="37" xfId="0" applyNumberFormat="1" applyFont="1" applyFill="1" applyBorder="1" applyAlignment="1" applyProtection="1">
      <alignment horizontal="center" vertical="center" readingOrder="1"/>
      <protection locked="0"/>
    </xf>
    <xf numFmtId="172" fontId="53" fillId="0" borderId="31" xfId="2" applyNumberFormat="1" applyFont="1" applyBorder="1" applyAlignment="1" applyProtection="1">
      <alignment horizontal="right" vertical="center" wrapText="1"/>
      <protection locked="0"/>
    </xf>
    <xf numFmtId="164" fontId="27" fillId="0" borderId="31" xfId="0" applyNumberFormat="1" applyFont="1" applyBorder="1" applyAlignment="1" applyProtection="1">
      <alignment horizontal="center" vertical="center" wrapText="1"/>
      <protection locked="0"/>
    </xf>
    <xf numFmtId="0" fontId="0" fillId="0" borderId="22" xfId="0" applyBorder="1" applyAlignment="1" applyProtection="1">
      <alignment vertical="center" wrapText="1"/>
      <protection locked="0"/>
    </xf>
    <xf numFmtId="0" fontId="0" fillId="0" borderId="22" xfId="0" applyBorder="1" applyAlignment="1" applyProtection="1">
      <alignment horizontal="left" vertical="center"/>
      <protection locked="0"/>
    </xf>
    <xf numFmtId="0" fontId="0" fillId="0" borderId="41" xfId="5" applyNumberFormat="1" applyFont="1" applyBorder="1" applyAlignment="1" applyProtection="1">
      <alignment horizontal="right" vertical="center"/>
      <protection locked="0"/>
    </xf>
    <xf numFmtId="9" fontId="31" fillId="12" borderId="31" xfId="0" applyNumberFormat="1" applyFont="1" applyFill="1" applyBorder="1" applyAlignment="1" applyProtection="1">
      <alignment horizontal="center" vertical="center" readingOrder="1"/>
      <protection locked="0"/>
    </xf>
    <xf numFmtId="9" fontId="0" fillId="6" borderId="4" xfId="1" applyNumberFormat="1" applyFont="1" applyFill="1" applyBorder="1" applyAlignment="1" applyProtection="1">
      <alignment horizontal="center" vertical="center" wrapText="1"/>
      <protection locked="0"/>
    </xf>
    <xf numFmtId="0" fontId="0" fillId="0" borderId="0" xfId="0" applyProtection="1">
      <protection locked="0"/>
    </xf>
    <xf numFmtId="10" fontId="21" fillId="2" borderId="27" xfId="3" applyNumberFormat="1" applyFont="1" applyFill="1" applyBorder="1" applyAlignment="1" applyProtection="1">
      <alignment horizontal="center" vertical="center"/>
    </xf>
    <xf numFmtId="3" fontId="0" fillId="6" borderId="7" xfId="1" applyNumberFormat="1" applyFont="1" applyFill="1" applyBorder="1" applyAlignment="1" applyProtection="1">
      <alignment horizontal="center" vertical="center" wrapText="1"/>
      <protection locked="0"/>
    </xf>
    <xf numFmtId="3" fontId="0" fillId="6" borderId="8" xfId="1" applyNumberFormat="1" applyFont="1" applyFill="1" applyBorder="1" applyAlignment="1" applyProtection="1">
      <alignment horizontal="center" vertical="center" wrapText="1"/>
      <protection locked="0"/>
    </xf>
    <xf numFmtId="0" fontId="11" fillId="8" borderId="28" xfId="0" applyFont="1" applyFill="1" applyBorder="1" applyAlignment="1" applyProtection="1">
      <alignment horizontal="center" vertical="center" wrapText="1"/>
      <protection locked="0"/>
    </xf>
    <xf numFmtId="0" fontId="0" fillId="0" borderId="34" xfId="0" applyBorder="1" applyAlignment="1" applyProtection="1">
      <alignment vertical="top" wrapText="1"/>
      <protection locked="0"/>
    </xf>
    <xf numFmtId="0" fontId="0" fillId="0" borderId="0" xfId="0" applyAlignment="1" applyProtection="1">
      <alignment wrapText="1"/>
      <protection locked="0"/>
    </xf>
    <xf numFmtId="173" fontId="54" fillId="12" borderId="31" xfId="0" applyNumberFormat="1" applyFont="1" applyFill="1" applyBorder="1" applyAlignment="1" applyProtection="1">
      <alignment vertical="center" readingOrder="1"/>
      <protection locked="0"/>
    </xf>
    <xf numFmtId="173" fontId="54" fillId="12" borderId="31" xfId="0" applyNumberFormat="1" applyFont="1" applyFill="1" applyBorder="1" applyAlignment="1" applyProtection="1">
      <alignment horizontal="center" vertical="center" readingOrder="1"/>
      <protection locked="0"/>
    </xf>
    <xf numFmtId="0" fontId="10" fillId="2" borderId="22" xfId="0" applyFont="1" applyFill="1" applyBorder="1" applyAlignment="1" applyProtection="1">
      <alignment horizontal="center" vertical="center" wrapText="1"/>
      <protection locked="0"/>
    </xf>
    <xf numFmtId="3" fontId="43" fillId="8" borderId="21" xfId="0" applyNumberFormat="1" applyFont="1" applyFill="1" applyBorder="1" applyAlignment="1" applyProtection="1">
      <alignment vertical="center"/>
      <protection locked="0"/>
    </xf>
    <xf numFmtId="3" fontId="43" fillId="8" borderId="26" xfId="0" applyNumberFormat="1" applyFont="1" applyFill="1" applyBorder="1" applyAlignment="1" applyProtection="1">
      <alignment vertical="center"/>
      <protection locked="0"/>
    </xf>
    <xf numFmtId="0" fontId="43" fillId="8" borderId="21" xfId="0" applyFont="1" applyFill="1" applyBorder="1" applyAlignment="1" applyProtection="1">
      <alignment vertical="center" wrapText="1"/>
      <protection locked="0"/>
    </xf>
    <xf numFmtId="0" fontId="43" fillId="8" borderId="11" xfId="0" applyFont="1" applyFill="1" applyBorder="1" applyAlignment="1" applyProtection="1">
      <alignment vertical="center" wrapText="1"/>
      <protection locked="0"/>
    </xf>
    <xf numFmtId="10" fontId="55" fillId="8" borderId="4" xfId="0" applyNumberFormat="1" applyFont="1" applyFill="1" applyBorder="1" applyAlignment="1" applyProtection="1">
      <alignment vertical="center"/>
      <protection locked="0"/>
    </xf>
    <xf numFmtId="10" fontId="55" fillId="8" borderId="27" xfId="0" applyNumberFormat="1" applyFont="1" applyFill="1" applyBorder="1" applyAlignment="1" applyProtection="1">
      <alignment vertical="center"/>
      <protection locked="0"/>
    </xf>
    <xf numFmtId="0" fontId="43" fillId="8" borderId="28" xfId="0" applyFont="1" applyFill="1" applyBorder="1" applyAlignment="1" applyProtection="1">
      <alignment vertical="center" wrapText="1"/>
      <protection locked="0"/>
    </xf>
    <xf numFmtId="0" fontId="43" fillId="8" borderId="16" xfId="0" applyFont="1" applyFill="1" applyBorder="1" applyAlignment="1" applyProtection="1">
      <alignment vertical="center" wrapText="1"/>
      <protection locked="0"/>
    </xf>
    <xf numFmtId="0" fontId="43" fillId="8" borderId="29" xfId="0" applyFont="1" applyFill="1" applyBorder="1" applyAlignment="1" applyProtection="1">
      <alignment vertical="center"/>
      <protection locked="0"/>
    </xf>
    <xf numFmtId="0" fontId="43" fillId="8" borderId="20" xfId="0" applyFont="1" applyFill="1" applyBorder="1" applyAlignment="1" applyProtection="1">
      <alignment vertical="center"/>
      <protection locked="0"/>
    </xf>
    <xf numFmtId="3" fontId="43" fillId="8" borderId="4" xfId="0" applyNumberFormat="1" applyFont="1" applyFill="1" applyBorder="1" applyAlignment="1" applyProtection="1">
      <alignment vertical="center"/>
      <protection locked="0"/>
    </xf>
    <xf numFmtId="0" fontId="0" fillId="2" borderId="0" xfId="0" applyFill="1" applyAlignment="1" applyProtection="1">
      <alignment wrapText="1"/>
      <protection locked="0"/>
    </xf>
    <xf numFmtId="0" fontId="57" fillId="8" borderId="0" xfId="0" applyFont="1" applyFill="1" applyAlignment="1" applyProtection="1">
      <alignment vertical="center" wrapText="1"/>
      <protection locked="0"/>
    </xf>
    <xf numFmtId="10" fontId="58" fillId="2" borderId="31" xfId="0" applyNumberFormat="1" applyFont="1" applyFill="1" applyBorder="1" applyAlignment="1" applyProtection="1">
      <alignment vertical="center"/>
      <protection locked="0"/>
    </xf>
    <xf numFmtId="10" fontId="11" fillId="2" borderId="19" xfId="3" applyNumberFormat="1" applyFont="1" applyFill="1" applyBorder="1" applyAlignment="1" applyProtection="1">
      <alignment horizontal="center" vertical="center"/>
      <protection locked="0"/>
    </xf>
    <xf numFmtId="10" fontId="11" fillId="2" borderId="46" xfId="3" applyNumberFormat="1" applyFont="1" applyFill="1" applyBorder="1" applyAlignment="1" applyProtection="1">
      <alignment horizontal="center" vertical="center"/>
      <protection locked="0"/>
    </xf>
    <xf numFmtId="10" fontId="30" fillId="2" borderId="31" xfId="0" applyNumberFormat="1" applyFont="1" applyFill="1" applyBorder="1" applyAlignment="1" applyProtection="1">
      <alignment vertical="center"/>
      <protection locked="0"/>
    </xf>
    <xf numFmtId="0" fontId="10" fillId="0" borderId="22" xfId="0" applyFont="1" applyBorder="1" applyAlignment="1" applyProtection="1">
      <alignment vertical="top" wrapText="1"/>
      <protection locked="0"/>
    </xf>
    <xf numFmtId="0" fontId="12" fillId="0" borderId="21" xfId="0" applyFont="1" applyBorder="1" applyAlignment="1" applyProtection="1">
      <alignment horizontal="left" vertical="top" wrapText="1"/>
      <protection locked="0"/>
    </xf>
    <xf numFmtId="0" fontId="12" fillId="0" borderId="22" xfId="0" applyFont="1" applyBorder="1" applyAlignment="1" applyProtection="1">
      <alignment horizontal="left" vertical="top" wrapText="1"/>
      <protection locked="0"/>
    </xf>
    <xf numFmtId="3" fontId="11" fillId="2" borderId="21" xfId="2" applyNumberFormat="1" applyFont="1" applyFill="1" applyBorder="1" applyAlignment="1" applyProtection="1">
      <alignment horizontal="right" vertical="center" wrapText="1"/>
      <protection locked="0"/>
    </xf>
    <xf numFmtId="3" fontId="11" fillId="2" borderId="4" xfId="2" applyNumberFormat="1" applyFont="1" applyFill="1" applyBorder="1" applyAlignment="1" applyProtection="1">
      <alignment horizontal="right" vertical="center" wrapText="1"/>
      <protection locked="0"/>
    </xf>
    <xf numFmtId="0" fontId="0" fillId="2" borderId="4" xfId="0" applyFill="1" applyBorder="1" applyAlignment="1" applyProtection="1">
      <alignment vertical="center" wrapText="1"/>
      <protection locked="0"/>
    </xf>
    <xf numFmtId="167" fontId="4" fillId="5" borderId="4" xfId="1" applyNumberFormat="1" applyFont="1" applyFill="1" applyBorder="1" applyAlignment="1" applyProtection="1">
      <alignment horizontal="center" vertical="center" wrapText="1"/>
      <protection locked="0"/>
    </xf>
    <xf numFmtId="167" fontId="4" fillId="5" borderId="21" xfId="1" applyNumberFormat="1" applyFont="1" applyFill="1" applyBorder="1" applyAlignment="1" applyProtection="1">
      <alignment horizontal="center" vertical="center" wrapText="1"/>
      <protection locked="0"/>
    </xf>
    <xf numFmtId="167" fontId="0" fillId="4" borderId="19" xfId="1" applyNumberFormat="1" applyFont="1" applyFill="1" applyBorder="1" applyAlignment="1">
      <alignment horizontal="center" vertical="center" wrapText="1"/>
    </xf>
    <xf numFmtId="167" fontId="0" fillId="4" borderId="19" xfId="1" applyNumberFormat="1" applyFont="1" applyFill="1" applyBorder="1" applyAlignment="1" applyProtection="1">
      <alignment horizontal="center" vertical="center" wrapText="1"/>
      <protection locked="0"/>
    </xf>
    <xf numFmtId="167" fontId="0" fillId="3" borderId="27" xfId="1" applyNumberFormat="1" applyFont="1" applyFill="1" applyBorder="1" applyAlignment="1" applyProtection="1">
      <alignment horizontal="center" vertical="center" wrapText="1"/>
      <protection locked="0"/>
    </xf>
    <xf numFmtId="167" fontId="0" fillId="3" borderId="4" xfId="1" applyNumberFormat="1" applyFont="1" applyFill="1" applyBorder="1" applyAlignment="1" applyProtection="1">
      <alignment horizontal="center" vertical="center" wrapText="1"/>
      <protection locked="0"/>
    </xf>
    <xf numFmtId="167" fontId="0" fillId="3" borderId="21" xfId="1" applyNumberFormat="1" applyFont="1" applyFill="1" applyBorder="1" applyAlignment="1" applyProtection="1">
      <alignment horizontal="center" vertical="center" wrapText="1"/>
      <protection locked="0"/>
    </xf>
    <xf numFmtId="0" fontId="6" fillId="3" borderId="5" xfId="0" applyFont="1" applyFill="1" applyBorder="1" applyAlignment="1">
      <alignment horizontal="center" vertical="center" wrapText="1"/>
    </xf>
    <xf numFmtId="0" fontId="59" fillId="8" borderId="28" xfId="0" applyFont="1" applyFill="1" applyBorder="1" applyProtection="1">
      <protection locked="0"/>
    </xf>
    <xf numFmtId="0" fontId="59" fillId="8" borderId="20" xfId="0" applyFont="1" applyFill="1" applyBorder="1" applyProtection="1">
      <protection locked="0"/>
    </xf>
    <xf numFmtId="0" fontId="61" fillId="8" borderId="2" xfId="0" applyFont="1" applyFill="1" applyBorder="1"/>
    <xf numFmtId="0" fontId="61" fillId="8" borderId="3" xfId="0" applyFont="1" applyFill="1" applyBorder="1"/>
    <xf numFmtId="0" fontId="61" fillId="8" borderId="0" xfId="0" applyFont="1" applyFill="1"/>
    <xf numFmtId="0" fontId="62" fillId="8" borderId="0" xfId="0" applyFont="1" applyFill="1"/>
    <xf numFmtId="0" fontId="64" fillId="15" borderId="28" xfId="0" applyFont="1" applyFill="1" applyBorder="1" applyAlignment="1">
      <alignment wrapText="1"/>
    </xf>
    <xf numFmtId="0" fontId="64" fillId="15" borderId="20" xfId="0" applyFont="1" applyFill="1" applyBorder="1" applyAlignment="1">
      <alignment wrapText="1"/>
    </xf>
    <xf numFmtId="0" fontId="65" fillId="9" borderId="25" xfId="0" applyFont="1" applyFill="1" applyBorder="1"/>
    <xf numFmtId="0" fontId="66" fillId="0" borderId="0" xfId="0" applyFont="1"/>
    <xf numFmtId="0" fontId="60" fillId="8" borderId="1"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25" fillId="0" borderId="27" xfId="0" applyFont="1" applyBorder="1" applyAlignment="1" applyProtection="1">
      <alignment vertical="center" wrapText="1"/>
      <protection locked="0"/>
    </xf>
    <xf numFmtId="0" fontId="59" fillId="8" borderId="21" xfId="0" applyFont="1" applyFill="1" applyBorder="1" applyAlignment="1" applyProtection="1">
      <alignment vertical="center" wrapText="1"/>
      <protection locked="0"/>
    </xf>
    <xf numFmtId="0" fontId="59" fillId="8" borderId="11" xfId="0" applyFont="1" applyFill="1" applyBorder="1" applyAlignment="1" applyProtection="1">
      <alignment vertical="center" wrapText="1"/>
      <protection locked="0"/>
    </xf>
    <xf numFmtId="0" fontId="0" fillId="2" borderId="22" xfId="0" applyFill="1" applyBorder="1" applyAlignment="1" applyProtection="1">
      <alignment horizontal="justify" vertical="top" wrapText="1"/>
      <protection locked="0"/>
    </xf>
    <xf numFmtId="0" fontId="12" fillId="2" borderId="21" xfId="0" applyFont="1" applyFill="1" applyBorder="1" applyAlignment="1" applyProtection="1">
      <alignment horizontal="justify" vertical="top" wrapText="1"/>
      <protection locked="0"/>
    </xf>
    <xf numFmtId="0" fontId="12" fillId="2" borderId="22" xfId="0" applyFont="1" applyFill="1" applyBorder="1" applyAlignment="1" applyProtection="1">
      <alignment horizontal="justify" vertical="top" wrapText="1"/>
      <protection locked="0"/>
    </xf>
    <xf numFmtId="0" fontId="13" fillId="6" borderId="10" xfId="0" applyFont="1" applyFill="1" applyBorder="1" applyAlignment="1" applyProtection="1">
      <alignment horizontal="justify" vertical="top" wrapText="1"/>
      <protection locked="0"/>
    </xf>
    <xf numFmtId="0" fontId="13" fillId="6" borderId="11" xfId="0" applyFont="1" applyFill="1" applyBorder="1" applyAlignment="1" applyProtection="1">
      <alignment horizontal="justify" vertical="top" wrapText="1"/>
      <protection locked="0"/>
    </xf>
    <xf numFmtId="0" fontId="7" fillId="2" borderId="0" xfId="0" applyFont="1" applyFill="1" applyAlignment="1">
      <alignment vertical="center"/>
    </xf>
    <xf numFmtId="0" fontId="6" fillId="2" borderId="3" xfId="0" applyFont="1" applyFill="1" applyBorder="1" applyAlignment="1">
      <alignment horizontal="left"/>
    </xf>
    <xf numFmtId="0" fontId="5" fillId="2" borderId="1" xfId="0" applyFont="1" applyFill="1" applyBorder="1"/>
    <xf numFmtId="0" fontId="28" fillId="2" borderId="22" xfId="0" applyFont="1" applyFill="1" applyBorder="1" applyAlignment="1" applyProtection="1">
      <alignment vertical="center" wrapText="1"/>
      <protection locked="0"/>
    </xf>
    <xf numFmtId="3" fontId="11" fillId="8" borderId="21" xfId="0" applyNumberFormat="1" applyFont="1" applyFill="1" applyBorder="1" applyProtection="1">
      <protection locked="0"/>
    </xf>
    <xf numFmtId="3" fontId="11" fillId="8" borderId="26" xfId="0" applyNumberFormat="1" applyFont="1" applyFill="1" applyBorder="1" applyProtection="1">
      <protection locked="0"/>
    </xf>
    <xf numFmtId="0" fontId="11" fillId="8" borderId="28" xfId="0" applyFont="1" applyFill="1" applyBorder="1" applyProtection="1">
      <protection locked="0"/>
    </xf>
    <xf numFmtId="3" fontId="11" fillId="8" borderId="28" xfId="0" applyNumberFormat="1" applyFont="1" applyFill="1" applyBorder="1" applyProtection="1">
      <protection locked="0"/>
    </xf>
    <xf numFmtId="3" fontId="11" fillId="8" borderId="20" xfId="0" applyNumberFormat="1" applyFont="1" applyFill="1" applyBorder="1" applyProtection="1">
      <protection locked="0"/>
    </xf>
    <xf numFmtId="3" fontId="11" fillId="8" borderId="4" xfId="0" applyNumberFormat="1" applyFont="1" applyFill="1" applyBorder="1" applyProtection="1">
      <protection locked="0"/>
    </xf>
    <xf numFmtId="3" fontId="11" fillId="8" borderId="29" xfId="0" applyNumberFormat="1" applyFont="1" applyFill="1" applyBorder="1" applyProtection="1">
      <protection locked="0"/>
    </xf>
    <xf numFmtId="0" fontId="3" fillId="6" borderId="11" xfId="0" applyFont="1" applyFill="1" applyBorder="1" applyAlignment="1" applyProtection="1">
      <alignment horizontal="center" vertical="center"/>
      <protection locked="0"/>
    </xf>
    <xf numFmtId="0" fontId="13" fillId="6" borderId="10" xfId="0" applyFont="1" applyFill="1" applyBorder="1" applyAlignment="1" applyProtection="1">
      <alignment horizontal="left" vertical="top" wrapText="1"/>
      <protection locked="0"/>
    </xf>
    <xf numFmtId="0" fontId="13" fillId="6" borderId="11" xfId="0" applyFont="1" applyFill="1" applyBorder="1" applyAlignment="1" applyProtection="1">
      <alignment horizontal="left" vertical="top" wrapText="1"/>
      <protection locked="0"/>
    </xf>
    <xf numFmtId="0" fontId="10" fillId="8" borderId="21" xfId="0" applyFont="1" applyFill="1" applyBorder="1" applyAlignment="1" applyProtection="1">
      <alignment wrapText="1"/>
      <protection locked="0"/>
    </xf>
    <xf numFmtId="0" fontId="24" fillId="0" borderId="62" xfId="0" applyFont="1" applyBorder="1" applyAlignment="1" applyProtection="1">
      <alignment horizontal="center" vertical="center"/>
      <protection locked="0"/>
    </xf>
    <xf numFmtId="0" fontId="24" fillId="0" borderId="63" xfId="0" applyFont="1" applyBorder="1" applyAlignment="1" applyProtection="1">
      <alignment horizontal="center" vertical="center"/>
      <protection locked="0"/>
    </xf>
    <xf numFmtId="0" fontId="34" fillId="0" borderId="4" xfId="0" applyFont="1" applyBorder="1" applyAlignment="1" applyProtection="1">
      <alignment horizontal="center" vertical="center"/>
      <protection locked="0"/>
    </xf>
    <xf numFmtId="0" fontId="34" fillId="0" borderId="64" xfId="0" applyFont="1" applyBorder="1" applyAlignment="1" applyProtection="1">
      <alignment horizontal="center" vertical="center"/>
      <protection locked="0"/>
    </xf>
    <xf numFmtId="0" fontId="34" fillId="0" borderId="29" xfId="0" applyFont="1" applyBorder="1" applyAlignment="1" applyProtection="1">
      <alignment horizontal="center" vertical="center"/>
      <protection locked="0"/>
    </xf>
    <xf numFmtId="0" fontId="34" fillId="0" borderId="65"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24" fillId="0" borderId="29"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0" fillId="2" borderId="4" xfId="0" applyFill="1" applyBorder="1" applyAlignment="1">
      <alignment horizontal="center" vertical="center" wrapText="1"/>
    </xf>
    <xf numFmtId="0" fontId="5" fillId="2" borderId="1"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9" fillId="6" borderId="22" xfId="0" applyFont="1" applyFill="1" applyBorder="1" applyAlignment="1" applyProtection="1">
      <alignment horizontal="center" vertical="center"/>
      <protection locked="0"/>
    </xf>
    <xf numFmtId="0" fontId="9" fillId="6" borderId="22" xfId="0" applyFont="1" applyFill="1" applyBorder="1" applyAlignment="1">
      <alignment horizontal="center" vertical="center"/>
    </xf>
    <xf numFmtId="0" fontId="10" fillId="8" borderId="25" xfId="0" applyFont="1" applyFill="1" applyBorder="1" applyAlignment="1" applyProtection="1">
      <alignment wrapText="1"/>
      <protection locked="0"/>
    </xf>
    <xf numFmtId="0" fontId="25" fillId="8" borderId="22" xfId="0" applyFont="1" applyFill="1" applyBorder="1" applyAlignment="1" applyProtection="1">
      <alignment wrapText="1"/>
      <protection locked="0"/>
    </xf>
    <xf numFmtId="0" fontId="69" fillId="8" borderId="21" xfId="0" applyFont="1" applyFill="1" applyBorder="1" applyAlignment="1" applyProtection="1">
      <alignment wrapText="1"/>
      <protection locked="0"/>
    </xf>
    <xf numFmtId="0" fontId="69" fillId="8" borderId="11" xfId="0" applyFont="1" applyFill="1" applyBorder="1" applyAlignment="1" applyProtection="1">
      <alignment wrapText="1"/>
      <protection locked="0"/>
    </xf>
    <xf numFmtId="0" fontId="34" fillId="0" borderId="69" xfId="0" applyFont="1" applyBorder="1" applyProtection="1">
      <protection locked="0"/>
    </xf>
    <xf numFmtId="0" fontId="24" fillId="0" borderId="4" xfId="0" applyFont="1" applyBorder="1" applyProtection="1">
      <protection locked="0"/>
    </xf>
    <xf numFmtId="0" fontId="34" fillId="0" borderId="26" xfId="0" applyFont="1" applyBorder="1" applyProtection="1">
      <protection locked="0"/>
    </xf>
    <xf numFmtId="0" fontId="68" fillId="0" borderId="61" xfId="0" applyFont="1" applyBorder="1" applyAlignment="1" applyProtection="1">
      <alignment vertical="center" wrapText="1"/>
      <protection locked="0"/>
    </xf>
    <xf numFmtId="0" fontId="34" fillId="0" borderId="4" xfId="0" applyFont="1" applyBorder="1" applyProtection="1">
      <protection locked="0"/>
    </xf>
    <xf numFmtId="0" fontId="10" fillId="8" borderId="25" xfId="0" applyFont="1" applyFill="1" applyBorder="1" applyAlignment="1" applyProtection="1">
      <alignment vertical="center" wrapText="1"/>
      <protection locked="0"/>
    </xf>
    <xf numFmtId="0" fontId="34" fillId="0" borderId="70" xfId="0" applyFont="1" applyBorder="1" applyProtection="1">
      <protection locked="0"/>
    </xf>
    <xf numFmtId="0" fontId="13" fillId="6" borderId="0" xfId="0" applyFont="1" applyFill="1" applyAlignment="1" applyProtection="1">
      <alignment horizontal="center" vertical="center" wrapText="1"/>
      <protection locked="0"/>
    </xf>
    <xf numFmtId="167" fontId="0" fillId="6" borderId="19" xfId="1" applyNumberFormat="1" applyFont="1" applyFill="1" applyBorder="1" applyAlignment="1" applyProtection="1">
      <alignment horizontal="center" vertical="center" wrapText="1"/>
      <protection locked="0"/>
    </xf>
    <xf numFmtId="3" fontId="11" fillId="0" borderId="21" xfId="2" applyNumberFormat="1" applyFont="1" applyFill="1" applyBorder="1" applyAlignment="1" applyProtection="1">
      <alignment horizontal="center" vertical="center"/>
      <protection locked="0"/>
    </xf>
    <xf numFmtId="0" fontId="11" fillId="8" borderId="26" xfId="0" applyFont="1" applyFill="1" applyBorder="1" applyProtection="1">
      <protection locked="0"/>
    </xf>
    <xf numFmtId="0" fontId="0" fillId="17" borderId="4" xfId="0" applyFill="1" applyBorder="1" applyAlignment="1">
      <alignment vertical="center" wrapText="1"/>
    </xf>
    <xf numFmtId="3" fontId="11" fillId="17" borderId="4" xfId="2" applyNumberFormat="1" applyFont="1" applyFill="1" applyBorder="1" applyAlignment="1" applyProtection="1">
      <alignment horizontal="right" vertical="center"/>
      <protection locked="0"/>
    </xf>
    <xf numFmtId="10" fontId="11" fillId="17" borderId="27" xfId="3" applyNumberFormat="1" applyFont="1" applyFill="1" applyBorder="1" applyAlignment="1" applyProtection="1">
      <alignment horizontal="center" vertical="center"/>
    </xf>
    <xf numFmtId="10" fontId="11" fillId="17" borderId="4" xfId="3" applyNumberFormat="1" applyFont="1" applyFill="1" applyBorder="1" applyAlignment="1" applyProtection="1">
      <alignment horizontal="center" vertical="center"/>
      <protection locked="0"/>
    </xf>
    <xf numFmtId="10" fontId="11" fillId="17" borderId="27" xfId="3" applyNumberFormat="1" applyFont="1" applyFill="1" applyBorder="1" applyAlignment="1" applyProtection="1">
      <alignment horizontal="center" vertical="center"/>
      <protection locked="0"/>
    </xf>
    <xf numFmtId="3" fontId="59" fillId="16" borderId="28" xfId="0" applyNumberFormat="1" applyFont="1" applyFill="1" applyBorder="1" applyAlignment="1" applyProtection="1">
      <alignment horizontal="center" vertical="center"/>
      <protection locked="0"/>
    </xf>
    <xf numFmtId="0" fontId="6" fillId="2" borderId="2" xfId="0" applyFont="1"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3" fillId="6" borderId="11" xfId="0" applyFont="1" applyFill="1" applyBorder="1" applyAlignment="1" applyProtection="1">
      <alignment horizontal="left" vertical="center"/>
      <protection locked="0"/>
    </xf>
    <xf numFmtId="0" fontId="10" fillId="2" borderId="22" xfId="0" applyFont="1" applyFill="1" applyBorder="1" applyAlignment="1" applyProtection="1">
      <alignment horizontal="left" vertical="center" wrapText="1"/>
      <protection locked="0"/>
    </xf>
    <xf numFmtId="0" fontId="59" fillId="17" borderId="25" xfId="0" applyFont="1" applyFill="1" applyBorder="1" applyAlignment="1" applyProtection="1">
      <alignment horizontal="left" vertical="center" wrapText="1"/>
      <protection locked="0"/>
    </xf>
    <xf numFmtId="3" fontId="59" fillId="16" borderId="29" xfId="0" applyNumberFormat="1" applyFont="1" applyFill="1" applyBorder="1" applyAlignment="1" applyProtection="1">
      <alignment horizontal="center" vertical="center"/>
      <protection locked="0"/>
    </xf>
    <xf numFmtId="0" fontId="36" fillId="16" borderId="28" xfId="0" applyFont="1" applyFill="1" applyBorder="1" applyAlignment="1" applyProtection="1">
      <alignment horizontal="left" vertical="top" wrapText="1"/>
      <protection locked="0"/>
    </xf>
    <xf numFmtId="0" fontId="36" fillId="16" borderId="25" xfId="0" applyFont="1" applyFill="1" applyBorder="1" applyAlignment="1" applyProtection="1">
      <alignment horizontal="left" vertical="top" wrapText="1"/>
      <protection locked="0"/>
    </xf>
    <xf numFmtId="0" fontId="72" fillId="2" borderId="22" xfId="0" applyFont="1" applyFill="1" applyBorder="1" applyAlignment="1" applyProtection="1">
      <alignment horizontal="left" vertical="top" wrapText="1"/>
      <protection locked="0"/>
    </xf>
    <xf numFmtId="0" fontId="71" fillId="2" borderId="21" xfId="0" applyFont="1" applyFill="1" applyBorder="1" applyAlignment="1" applyProtection="1">
      <alignment horizontal="left" vertical="top" wrapText="1"/>
      <protection locked="0"/>
    </xf>
    <xf numFmtId="0" fontId="0" fillId="18" borderId="4" xfId="0" applyFill="1" applyBorder="1" applyAlignment="1">
      <alignment vertical="center" wrapText="1"/>
    </xf>
    <xf numFmtId="0" fontId="0" fillId="18" borderId="4" xfId="0" applyFill="1" applyBorder="1" applyAlignment="1">
      <alignment horizontal="left" vertical="center" wrapText="1"/>
    </xf>
    <xf numFmtId="10" fontId="28" fillId="2" borderId="4" xfId="3" applyNumberFormat="1" applyFont="1" applyFill="1" applyBorder="1" applyAlignment="1" applyProtection="1">
      <alignment horizontal="center" vertical="center" wrapText="1"/>
      <protection locked="0"/>
    </xf>
    <xf numFmtId="0" fontId="72" fillId="2" borderId="0" xfId="0" applyFont="1" applyFill="1" applyProtection="1">
      <protection locked="0"/>
    </xf>
    <xf numFmtId="0" fontId="6" fillId="2" borderId="2" xfId="0" applyFont="1" applyFill="1" applyBorder="1" applyAlignment="1" applyProtection="1">
      <alignment horizontal="left"/>
      <protection locked="0"/>
    </xf>
    <xf numFmtId="0" fontId="0" fillId="2" borderId="0" xfId="0" applyFill="1" applyAlignment="1" applyProtection="1">
      <alignment horizontal="left"/>
      <protection locked="0"/>
    </xf>
    <xf numFmtId="0" fontId="3" fillId="6" borderId="11" xfId="0" applyFont="1" applyFill="1" applyBorder="1" applyAlignment="1" applyProtection="1">
      <alignment horizontal="left"/>
      <protection locked="0"/>
    </xf>
    <xf numFmtId="0" fontId="10" fillId="2" borderId="22" xfId="0" applyFont="1" applyFill="1" applyBorder="1" applyAlignment="1" applyProtection="1">
      <alignment horizontal="left" vertical="top" wrapText="1"/>
      <protection locked="0"/>
    </xf>
    <xf numFmtId="0" fontId="3" fillId="6" borderId="11" xfId="0" applyFont="1" applyFill="1" applyBorder="1" applyAlignment="1" applyProtection="1">
      <alignment horizontal="left" vertical="top"/>
      <protection locked="0"/>
    </xf>
    <xf numFmtId="0" fontId="10" fillId="8" borderId="22" xfId="0" applyFont="1" applyFill="1" applyBorder="1" applyAlignment="1" applyProtection="1">
      <alignment vertical="center" wrapText="1"/>
      <protection locked="0"/>
    </xf>
    <xf numFmtId="0" fontId="11" fillId="8" borderId="25" xfId="0" applyFont="1" applyFill="1" applyBorder="1" applyAlignment="1" applyProtection="1">
      <alignment vertical="center"/>
      <protection locked="0"/>
    </xf>
    <xf numFmtId="0" fontId="11" fillId="0" borderId="25" xfId="0" applyFont="1" applyBorder="1" applyAlignment="1" applyProtection="1">
      <alignment vertical="center" wrapText="1"/>
      <protection locked="0"/>
    </xf>
    <xf numFmtId="0" fontId="11" fillId="0" borderId="28" xfId="0" applyFont="1" applyBorder="1" applyAlignment="1" applyProtection="1">
      <alignment vertical="center"/>
      <protection locked="0"/>
    </xf>
    <xf numFmtId="0" fontId="0" fillId="0" borderId="31" xfId="0" applyBorder="1"/>
    <xf numFmtId="0" fontId="0" fillId="0" borderId="31" xfId="0" applyBorder="1" applyProtection="1">
      <protection locked="0"/>
    </xf>
    <xf numFmtId="0" fontId="10" fillId="0" borderId="22" xfId="0" applyFont="1" applyBorder="1" applyAlignment="1" applyProtection="1">
      <alignment horizontal="center" vertical="center" wrapText="1"/>
      <protection locked="0"/>
    </xf>
    <xf numFmtId="0" fontId="12" fillId="0" borderId="21" xfId="0" applyFont="1" applyBorder="1" applyAlignment="1" applyProtection="1">
      <alignment horizontal="left" vertical="center" wrapText="1"/>
      <protection locked="0"/>
    </xf>
    <xf numFmtId="0" fontId="5" fillId="2" borderId="1" xfId="0" applyFont="1" applyFill="1" applyBorder="1" applyAlignment="1" applyProtection="1">
      <alignment vertical="center"/>
      <protection locked="0"/>
    </xf>
    <xf numFmtId="0" fontId="6" fillId="2" borderId="2" xfId="0" applyFont="1" applyFill="1" applyBorder="1" applyAlignment="1" applyProtection="1">
      <alignment vertical="center"/>
      <protection locked="0"/>
    </xf>
    <xf numFmtId="0" fontId="0" fillId="2" borderId="2" xfId="0" applyFill="1" applyBorder="1" applyAlignment="1" applyProtection="1">
      <alignment vertical="center"/>
      <protection locked="0"/>
    </xf>
    <xf numFmtId="0" fontId="6" fillId="2" borderId="0" xfId="0" applyFont="1" applyFill="1" applyAlignment="1" applyProtection="1">
      <alignment horizontal="left" vertical="center"/>
      <protection locked="0"/>
    </xf>
    <xf numFmtId="0" fontId="8" fillId="2" borderId="0" xfId="0" applyFont="1" applyFill="1" applyAlignment="1" applyProtection="1">
      <alignment vertical="center"/>
      <protection locked="0"/>
    </xf>
    <xf numFmtId="0" fontId="9" fillId="6" borderId="22" xfId="0" applyFont="1" applyFill="1" applyBorder="1" applyAlignment="1" applyProtection="1">
      <alignment vertical="center"/>
      <protection locked="0"/>
    </xf>
    <xf numFmtId="0" fontId="9" fillId="6" borderId="22" xfId="0" applyFont="1" applyFill="1" applyBorder="1" applyAlignment="1">
      <alignment vertical="center"/>
    </xf>
    <xf numFmtId="0" fontId="12" fillId="0" borderId="22" xfId="0" applyFont="1" applyBorder="1" applyAlignment="1" applyProtection="1">
      <alignment horizontal="left" vertical="center" wrapText="1"/>
      <protection locked="0"/>
    </xf>
    <xf numFmtId="0" fontId="10" fillId="8" borderId="4" xfId="0" applyFont="1" applyFill="1" applyBorder="1" applyAlignment="1" applyProtection="1">
      <alignment wrapText="1"/>
      <protection locked="0"/>
    </xf>
    <xf numFmtId="0" fontId="10" fillId="8" borderId="26" xfId="0" applyFont="1" applyFill="1" applyBorder="1" applyAlignment="1" applyProtection="1">
      <alignment wrapText="1"/>
      <protection locked="0"/>
    </xf>
    <xf numFmtId="0" fontId="10" fillId="8" borderId="29" xfId="0" applyFont="1" applyFill="1" applyBorder="1" applyAlignment="1" applyProtection="1">
      <alignment wrapText="1"/>
      <protection locked="0"/>
    </xf>
    <xf numFmtId="0" fontId="10" fillId="0" borderId="22" xfId="0" applyFont="1" applyBorder="1" applyAlignment="1" applyProtection="1">
      <alignment wrapText="1"/>
      <protection locked="0"/>
    </xf>
    <xf numFmtId="3" fontId="11" fillId="0" borderId="21" xfId="0" applyNumberFormat="1" applyFont="1" applyBorder="1" applyProtection="1">
      <protection locked="0"/>
    </xf>
    <xf numFmtId="3" fontId="11" fillId="0" borderId="20" xfId="0" applyNumberFormat="1" applyFont="1" applyBorder="1" applyProtection="1">
      <protection locked="0"/>
    </xf>
    <xf numFmtId="0" fontId="11" fillId="9" borderId="15" xfId="0" applyFont="1" applyFill="1" applyBorder="1" applyAlignment="1" applyProtection="1">
      <alignment wrapText="1"/>
      <protection locked="0"/>
    </xf>
    <xf numFmtId="0" fontId="11" fillId="9" borderId="16" xfId="0" applyFont="1" applyFill="1" applyBorder="1" applyAlignment="1" applyProtection="1">
      <alignment wrapText="1"/>
      <protection locked="0"/>
    </xf>
    <xf numFmtId="0" fontId="10" fillId="0" borderId="21" xfId="0" applyFont="1" applyBorder="1" applyAlignment="1" applyProtection="1">
      <alignment wrapText="1"/>
      <protection locked="0"/>
    </xf>
    <xf numFmtId="0" fontId="10" fillId="0" borderId="11" xfId="0" applyFont="1" applyBorder="1" applyAlignment="1" applyProtection="1">
      <alignment wrapText="1"/>
      <protection locked="0"/>
    </xf>
    <xf numFmtId="10" fontId="11" fillId="0" borderId="4" xfId="0" applyNumberFormat="1" applyFont="1" applyBorder="1" applyProtection="1">
      <protection locked="0"/>
    </xf>
    <xf numFmtId="10" fontId="11" fillId="0" borderId="20" xfId="0" applyNumberFormat="1" applyFont="1" applyBorder="1" applyProtection="1">
      <protection locked="0"/>
    </xf>
    <xf numFmtId="10" fontId="11" fillId="0" borderId="17" xfId="0" applyNumberFormat="1" applyFont="1" applyBorder="1" applyProtection="1">
      <protection locked="0"/>
    </xf>
    <xf numFmtId="10" fontId="11" fillId="0" borderId="29" xfId="0" applyNumberFormat="1" applyFont="1" applyBorder="1" applyProtection="1">
      <protection locked="0"/>
    </xf>
    <xf numFmtId="0" fontId="11" fillId="8" borderId="0" xfId="0" applyFont="1" applyFill="1" applyProtection="1">
      <protection locked="0"/>
    </xf>
    <xf numFmtId="3" fontId="11" fillId="0" borderId="4" xfId="0" applyNumberFormat="1" applyFont="1" applyBorder="1" applyProtection="1">
      <protection locked="0"/>
    </xf>
    <xf numFmtId="0" fontId="11" fillId="8" borderId="14" xfId="0" applyFont="1" applyFill="1" applyBorder="1" applyAlignment="1" applyProtection="1">
      <alignment wrapText="1"/>
      <protection locked="0"/>
    </xf>
    <xf numFmtId="10" fontId="11" fillId="2" borderId="46" xfId="3" applyNumberFormat="1" applyFont="1" applyFill="1" applyBorder="1" applyAlignment="1" applyProtection="1">
      <alignment horizontal="center" vertical="center"/>
    </xf>
    <xf numFmtId="10" fontId="11" fillId="8" borderId="4" xfId="0" applyNumberFormat="1" applyFont="1" applyFill="1" applyBorder="1" applyProtection="1">
      <protection locked="0"/>
    </xf>
    <xf numFmtId="10" fontId="11" fillId="8" borderId="29" xfId="0" applyNumberFormat="1" applyFont="1" applyFill="1" applyBorder="1" applyProtection="1">
      <protection locked="0"/>
    </xf>
    <xf numFmtId="0" fontId="10" fillId="11" borderId="32" xfId="0" applyFont="1" applyFill="1" applyBorder="1" applyAlignment="1" applyProtection="1">
      <alignment wrapText="1"/>
      <protection locked="0"/>
    </xf>
    <xf numFmtId="0" fontId="11" fillId="8" borderId="21" xfId="0" applyFont="1" applyFill="1" applyBorder="1" applyProtection="1">
      <protection locked="0"/>
    </xf>
    <xf numFmtId="0" fontId="11" fillId="8" borderId="21" xfId="0" applyFont="1" applyFill="1" applyBorder="1" applyAlignment="1" applyProtection="1">
      <alignment wrapText="1"/>
      <protection locked="0"/>
    </xf>
    <xf numFmtId="0" fontId="11" fillId="8" borderId="11" xfId="0" applyFont="1" applyFill="1" applyBorder="1" applyAlignment="1" applyProtection="1">
      <alignment wrapText="1"/>
      <protection locked="0"/>
    </xf>
    <xf numFmtId="10" fontId="11" fillId="8" borderId="26" xfId="0" applyNumberFormat="1" applyFont="1" applyFill="1" applyBorder="1" applyProtection="1">
      <protection locked="0"/>
    </xf>
    <xf numFmtId="0" fontId="11" fillId="0" borderId="28" xfId="0" applyFont="1" applyBorder="1" applyAlignment="1" applyProtection="1">
      <alignment wrapText="1"/>
      <protection locked="0"/>
    </xf>
    <xf numFmtId="10" fontId="11" fillId="8" borderId="29" xfId="0" applyNumberFormat="1" applyFont="1" applyFill="1" applyBorder="1" applyAlignment="1" applyProtection="1">
      <alignment wrapText="1"/>
      <protection locked="0"/>
    </xf>
    <xf numFmtId="10" fontId="11" fillId="8" borderId="20" xfId="0" applyNumberFormat="1" applyFont="1" applyFill="1" applyBorder="1" applyAlignment="1" applyProtection="1">
      <alignment wrapText="1"/>
      <protection locked="0"/>
    </xf>
    <xf numFmtId="0" fontId="73" fillId="8" borderId="28" xfId="0" applyFont="1" applyFill="1" applyBorder="1" applyAlignment="1" applyProtection="1">
      <alignment wrapText="1"/>
      <protection locked="0"/>
    </xf>
    <xf numFmtId="10" fontId="11" fillId="8" borderId="20" xfId="0" applyNumberFormat="1" applyFont="1" applyFill="1" applyBorder="1" applyProtection="1">
      <protection locked="0"/>
    </xf>
    <xf numFmtId="10" fontId="11" fillId="8" borderId="17" xfId="0" applyNumberFormat="1" applyFont="1" applyFill="1" applyBorder="1" applyProtection="1">
      <protection locked="0"/>
    </xf>
    <xf numFmtId="0" fontId="73" fillId="0" borderId="28" xfId="0" applyFont="1" applyBorder="1" applyAlignment="1" applyProtection="1">
      <alignment wrapText="1"/>
      <protection locked="0"/>
    </xf>
    <xf numFmtId="0" fontId="73" fillId="0" borderId="0" xfId="0" applyFont="1" applyAlignment="1" applyProtection="1">
      <alignment wrapText="1"/>
      <protection locked="0"/>
    </xf>
    <xf numFmtId="0" fontId="73" fillId="8" borderId="21" xfId="0" applyFont="1" applyFill="1" applyBorder="1" applyAlignment="1" applyProtection="1">
      <alignment wrapText="1"/>
      <protection locked="0"/>
    </xf>
    <xf numFmtId="0" fontId="73" fillId="8" borderId="16" xfId="0" applyFont="1" applyFill="1" applyBorder="1" applyAlignment="1" applyProtection="1">
      <alignment wrapText="1"/>
      <protection locked="0"/>
    </xf>
    <xf numFmtId="1" fontId="11" fillId="8" borderId="21" xfId="0" applyNumberFormat="1" applyFont="1" applyFill="1" applyBorder="1" applyProtection="1">
      <protection locked="0"/>
    </xf>
    <xf numFmtId="1" fontId="11" fillId="8" borderId="26" xfId="0" applyNumberFormat="1" applyFont="1" applyFill="1" applyBorder="1" applyProtection="1">
      <protection locked="0"/>
    </xf>
    <xf numFmtId="1" fontId="11" fillId="8" borderId="28" xfId="0" applyNumberFormat="1" applyFont="1" applyFill="1" applyBorder="1" applyProtection="1">
      <protection locked="0"/>
    </xf>
    <xf numFmtId="1" fontId="11" fillId="8" borderId="20" xfId="0" applyNumberFormat="1" applyFont="1" applyFill="1" applyBorder="1" applyProtection="1">
      <protection locked="0"/>
    </xf>
    <xf numFmtId="1" fontId="11" fillId="2" borderId="21" xfId="2" applyNumberFormat="1" applyFont="1" applyFill="1" applyBorder="1" applyAlignment="1" applyProtection="1">
      <alignment horizontal="right" vertical="center"/>
      <protection locked="0"/>
    </xf>
    <xf numFmtId="1" fontId="11" fillId="2" borderId="4" xfId="2" applyNumberFormat="1" applyFont="1" applyFill="1" applyBorder="1" applyAlignment="1" applyProtection="1">
      <alignment horizontal="right" vertical="center"/>
      <protection locked="0"/>
    </xf>
    <xf numFmtId="1" fontId="0" fillId="2" borderId="22" xfId="0" applyNumberFormat="1" applyFill="1" applyBorder="1" applyAlignment="1" applyProtection="1">
      <alignment vertical="top"/>
      <protection locked="0"/>
    </xf>
    <xf numFmtId="1" fontId="0" fillId="2" borderId="22" xfId="0" applyNumberFormat="1" applyFill="1" applyBorder="1" applyAlignment="1" applyProtection="1">
      <alignment horizontal="center" vertical="top"/>
      <protection locked="0"/>
    </xf>
    <xf numFmtId="0" fontId="11" fillId="0" borderId="25" xfId="0" applyFont="1" applyBorder="1" applyAlignment="1" applyProtection="1">
      <alignment wrapText="1"/>
      <protection locked="0"/>
    </xf>
    <xf numFmtId="0" fontId="11" fillId="0" borderId="28" xfId="0" applyFont="1" applyBorder="1" applyProtection="1">
      <protection locked="0"/>
    </xf>
    <xf numFmtId="3" fontId="11" fillId="0" borderId="28" xfId="0" applyNumberFormat="1" applyFont="1" applyBorder="1" applyProtection="1">
      <protection locked="0"/>
    </xf>
    <xf numFmtId="0" fontId="11" fillId="0" borderId="25" xfId="0" applyFont="1" applyBorder="1" applyProtection="1">
      <protection locked="0"/>
    </xf>
    <xf numFmtId="0" fontId="10" fillId="0" borderId="28" xfId="0" applyFont="1" applyBorder="1" applyAlignment="1" applyProtection="1">
      <alignment wrapText="1"/>
      <protection locked="0"/>
    </xf>
    <xf numFmtId="0" fontId="10" fillId="0" borderId="28" xfId="0" quotePrefix="1" applyFont="1" applyBorder="1" applyAlignment="1" applyProtection="1">
      <alignment wrapText="1"/>
      <protection locked="0"/>
    </xf>
    <xf numFmtId="0" fontId="10" fillId="0" borderId="16" xfId="0" applyFont="1" applyBorder="1" applyAlignment="1" applyProtection="1">
      <alignment wrapText="1"/>
      <protection locked="0"/>
    </xf>
    <xf numFmtId="0" fontId="10" fillId="0" borderId="16" xfId="0" quotePrefix="1" applyFont="1" applyBorder="1" applyAlignment="1" applyProtection="1">
      <alignment wrapText="1"/>
      <protection locked="0"/>
    </xf>
    <xf numFmtId="0" fontId="74" fillId="8" borderId="22" xfId="0" applyFont="1" applyFill="1" applyBorder="1" applyAlignment="1" applyProtection="1">
      <alignment wrapText="1"/>
      <protection locked="0"/>
    </xf>
    <xf numFmtId="0" fontId="74" fillId="8" borderId="25" xfId="0" applyFont="1" applyFill="1" applyBorder="1" applyAlignment="1" applyProtection="1">
      <alignment wrapText="1"/>
      <protection locked="0"/>
    </xf>
    <xf numFmtId="0" fontId="36" fillId="8" borderId="25" xfId="0" applyFont="1" applyFill="1" applyBorder="1" applyAlignment="1" applyProtection="1">
      <alignment wrapText="1"/>
      <protection locked="0"/>
    </xf>
    <xf numFmtId="3" fontId="75" fillId="8" borderId="28" xfId="0" applyNumberFormat="1" applyFont="1" applyFill="1" applyBorder="1" applyProtection="1">
      <protection locked="0"/>
    </xf>
    <xf numFmtId="3" fontId="75" fillId="8" borderId="20" xfId="0" applyNumberFormat="1" applyFont="1" applyFill="1" applyBorder="1" applyProtection="1">
      <protection locked="0"/>
    </xf>
    <xf numFmtId="0" fontId="77" fillId="2" borderId="21" xfId="0" applyFont="1" applyFill="1" applyBorder="1" applyAlignment="1" applyProtection="1">
      <alignment horizontal="left" vertical="top" wrapText="1"/>
      <protection locked="0"/>
    </xf>
    <xf numFmtId="0" fontId="43" fillId="0" borderId="21" xfId="0" applyFont="1" applyBorder="1" applyAlignment="1" applyProtection="1">
      <alignment vertical="center"/>
      <protection locked="0"/>
    </xf>
    <xf numFmtId="3" fontId="43" fillId="0" borderId="21" xfId="0" applyNumberFormat="1" applyFont="1" applyBorder="1" applyAlignment="1" applyProtection="1">
      <alignment vertical="center"/>
      <protection locked="0"/>
    </xf>
    <xf numFmtId="3" fontId="43" fillId="0" borderId="26" xfId="0" applyNumberFormat="1" applyFont="1" applyBorder="1" applyAlignment="1" applyProtection="1">
      <alignment vertical="center"/>
      <protection locked="0"/>
    </xf>
    <xf numFmtId="0" fontId="43" fillId="0" borderId="22" xfId="0" applyFont="1" applyBorder="1" applyAlignment="1" applyProtection="1">
      <alignment vertical="center" wrapText="1"/>
      <protection locked="0"/>
    </xf>
    <xf numFmtId="3" fontId="43" fillId="0" borderId="4" xfId="0" applyNumberFormat="1" applyFont="1" applyBorder="1" applyAlignment="1" applyProtection="1">
      <alignment vertical="center"/>
      <protection locked="0"/>
    </xf>
    <xf numFmtId="0" fontId="43" fillId="0" borderId="28" xfId="0" applyFont="1" applyBorder="1" applyAlignment="1" applyProtection="1">
      <alignment vertical="center"/>
      <protection locked="0"/>
    </xf>
    <xf numFmtId="3" fontId="43" fillId="0" borderId="28" xfId="0" applyNumberFormat="1" applyFont="1" applyBorder="1" applyAlignment="1" applyProtection="1">
      <alignment vertical="center"/>
      <protection locked="0"/>
    </xf>
    <xf numFmtId="3" fontId="43" fillId="0" borderId="20" xfId="0" applyNumberFormat="1" applyFont="1" applyBorder="1" applyAlignment="1" applyProtection="1">
      <alignment vertical="center"/>
      <protection locked="0"/>
    </xf>
    <xf numFmtId="0" fontId="43" fillId="0" borderId="25" xfId="0" applyFont="1" applyBorder="1" applyAlignment="1" applyProtection="1">
      <alignment vertical="center" wrapText="1"/>
      <protection locked="0"/>
    </xf>
    <xf numFmtId="3" fontId="43" fillId="0" borderId="29" xfId="0" applyNumberFormat="1" applyFont="1" applyBorder="1" applyAlignment="1" applyProtection="1">
      <alignment vertical="center"/>
      <protection locked="0"/>
    </xf>
    <xf numFmtId="0" fontId="43" fillId="8" borderId="25" xfId="0" applyFont="1" applyFill="1" applyBorder="1" applyAlignment="1" applyProtection="1">
      <alignment vertical="center"/>
      <protection locked="0"/>
    </xf>
    <xf numFmtId="0" fontId="43" fillId="8" borderId="28" xfId="0" applyFont="1" applyFill="1" applyBorder="1" applyAlignment="1" applyProtection="1">
      <alignment vertical="center"/>
      <protection locked="0"/>
    </xf>
    <xf numFmtId="0" fontId="43" fillId="0" borderId="29" xfId="0" applyFont="1" applyBorder="1" applyAlignment="1" applyProtection="1">
      <alignment vertical="center"/>
      <protection locked="0"/>
    </xf>
    <xf numFmtId="3" fontId="43" fillId="8" borderId="28" xfId="0" applyNumberFormat="1" applyFont="1" applyFill="1" applyBorder="1" applyAlignment="1" applyProtection="1">
      <alignment vertical="center"/>
      <protection locked="0"/>
    </xf>
    <xf numFmtId="3" fontId="43" fillId="8" borderId="20" xfId="0" applyNumberFormat="1" applyFont="1" applyFill="1" applyBorder="1" applyAlignment="1" applyProtection="1">
      <alignment vertical="center"/>
      <protection locked="0"/>
    </xf>
    <xf numFmtId="0" fontId="43" fillId="8" borderId="25" xfId="0" applyFont="1" applyFill="1" applyBorder="1" applyAlignment="1" applyProtection="1">
      <alignment vertical="center" wrapText="1"/>
      <protection locked="0"/>
    </xf>
    <xf numFmtId="3" fontId="43" fillId="8" borderId="29" xfId="0" applyNumberFormat="1" applyFont="1" applyFill="1" applyBorder="1" applyAlignment="1" applyProtection="1">
      <alignment vertical="center"/>
      <protection locked="0"/>
    </xf>
    <xf numFmtId="0" fontId="43" fillId="0" borderId="20" xfId="0" applyFont="1" applyBorder="1" applyAlignment="1" applyProtection="1">
      <alignment vertical="center"/>
      <protection locked="0"/>
    </xf>
    <xf numFmtId="0" fontId="43" fillId="0" borderId="28" xfId="0" applyFont="1" applyBorder="1" applyAlignment="1" applyProtection="1">
      <alignment vertical="center" wrapText="1"/>
      <protection locked="0"/>
    </xf>
    <xf numFmtId="0" fontId="43" fillId="0" borderId="16" xfId="0" applyFont="1" applyBorder="1" applyAlignment="1" applyProtection="1">
      <alignment vertical="center" wrapText="1"/>
      <protection locked="0"/>
    </xf>
    <xf numFmtId="0" fontId="43" fillId="8" borderId="23" xfId="0" applyFont="1" applyFill="1" applyBorder="1" applyAlignment="1" applyProtection="1">
      <alignment vertical="center" wrapText="1"/>
      <protection locked="0"/>
    </xf>
    <xf numFmtId="0" fontId="43" fillId="8" borderId="4" xfId="0" applyFont="1" applyFill="1" applyBorder="1" applyAlignment="1" applyProtection="1">
      <alignment wrapText="1"/>
      <protection locked="0"/>
    </xf>
    <xf numFmtId="0" fontId="11" fillId="2" borderId="22" xfId="0" applyFont="1" applyFill="1" applyBorder="1" applyAlignment="1" applyProtection="1">
      <alignment horizontal="right" vertical="center" wrapText="1"/>
      <protection locked="0"/>
    </xf>
    <xf numFmtId="10" fontId="11" fillId="8" borderId="12" xfId="0" applyNumberFormat="1" applyFont="1" applyFill="1" applyBorder="1" applyProtection="1">
      <protection locked="0"/>
    </xf>
    <xf numFmtId="0" fontId="11" fillId="2" borderId="31" xfId="0" applyFont="1" applyFill="1" applyBorder="1" applyAlignment="1" applyProtection="1">
      <alignment vertical="top" wrapText="1"/>
      <protection locked="0"/>
    </xf>
    <xf numFmtId="3" fontId="11" fillId="8" borderId="21" xfId="0" applyNumberFormat="1" applyFont="1" applyFill="1" applyBorder="1" applyAlignment="1" applyProtection="1">
      <alignment horizontal="center" vertical="center"/>
      <protection locked="0"/>
    </xf>
    <xf numFmtId="3" fontId="11" fillId="8" borderId="26" xfId="0" applyNumberFormat="1" applyFont="1" applyFill="1" applyBorder="1" applyAlignment="1" applyProtection="1">
      <alignment horizontal="center" vertical="center"/>
      <protection locked="0"/>
    </xf>
    <xf numFmtId="10" fontId="11" fillId="8" borderId="4" xfId="0" applyNumberFormat="1" applyFont="1" applyFill="1" applyBorder="1" applyAlignment="1" applyProtection="1">
      <alignment vertical="center"/>
      <protection locked="0"/>
    </xf>
    <xf numFmtId="10" fontId="11" fillId="8" borderId="26" xfId="0" applyNumberFormat="1" applyFont="1" applyFill="1" applyBorder="1" applyAlignment="1" applyProtection="1">
      <alignment vertical="center"/>
      <protection locked="0"/>
    </xf>
    <xf numFmtId="10" fontId="11" fillId="8" borderId="12" xfId="0" applyNumberFormat="1" applyFont="1" applyFill="1" applyBorder="1" applyAlignment="1" applyProtection="1">
      <alignment vertical="center"/>
      <protection locked="0"/>
    </xf>
    <xf numFmtId="0" fontId="28" fillId="2" borderId="22" xfId="0" applyFont="1" applyFill="1" applyBorder="1" applyAlignment="1" applyProtection="1">
      <alignment horizontal="center" vertical="center" wrapText="1"/>
      <protection locked="0"/>
    </xf>
    <xf numFmtId="0" fontId="11" fillId="2" borderId="22" xfId="0" applyFont="1" applyFill="1" applyBorder="1" applyAlignment="1" applyProtection="1">
      <alignment horizontal="left" vertical="center" wrapText="1"/>
      <protection locked="0"/>
    </xf>
    <xf numFmtId="10" fontId="11" fillId="8" borderId="27" xfId="0" applyNumberFormat="1" applyFont="1" applyFill="1" applyBorder="1" applyProtection="1">
      <protection locked="0"/>
    </xf>
    <xf numFmtId="0" fontId="11" fillId="0" borderId="22" xfId="0" applyFont="1" applyBorder="1" applyAlignment="1" applyProtection="1">
      <alignment wrapText="1"/>
      <protection locked="0"/>
    </xf>
    <xf numFmtId="3" fontId="11" fillId="0" borderId="26" xfId="0" applyNumberFormat="1" applyFont="1" applyBorder="1" applyAlignment="1" applyProtection="1">
      <alignment vertical="center"/>
      <protection locked="0"/>
    </xf>
    <xf numFmtId="3" fontId="11" fillId="0" borderId="28" xfId="0" applyNumberFormat="1" applyFont="1" applyBorder="1" applyAlignment="1" applyProtection="1">
      <alignment vertical="center"/>
      <protection locked="0"/>
    </xf>
    <xf numFmtId="3" fontId="11" fillId="0" borderId="20" xfId="0" applyNumberFormat="1" applyFont="1" applyBorder="1" applyAlignment="1" applyProtection="1">
      <alignment vertical="center"/>
      <protection locked="0"/>
    </xf>
    <xf numFmtId="10" fontId="11" fillId="8" borderId="59" xfId="0" applyNumberFormat="1" applyFont="1" applyFill="1" applyBorder="1" applyProtection="1">
      <protection locked="0"/>
    </xf>
    <xf numFmtId="3" fontId="25" fillId="0" borderId="34" xfId="0" applyNumberFormat="1" applyFont="1" applyBorder="1" applyProtection="1">
      <protection locked="0"/>
    </xf>
    <xf numFmtId="4" fontId="25" fillId="0" borderId="34" xfId="0" applyNumberFormat="1" applyFont="1" applyBorder="1" applyProtection="1">
      <protection locked="0"/>
    </xf>
    <xf numFmtId="3" fontId="25" fillId="0" borderId="31" xfId="0" applyNumberFormat="1" applyFont="1" applyBorder="1" applyProtection="1">
      <protection locked="0"/>
    </xf>
    <xf numFmtId="4" fontId="25" fillId="0" borderId="31" xfId="0" applyNumberFormat="1" applyFont="1" applyBorder="1" applyProtection="1">
      <protection locked="0"/>
    </xf>
    <xf numFmtId="4" fontId="25" fillId="0" borderId="0" xfId="0" applyNumberFormat="1" applyFont="1" applyProtection="1">
      <protection locked="0"/>
    </xf>
    <xf numFmtId="0" fontId="10" fillId="8" borderId="21" xfId="0" applyFont="1" applyFill="1" applyBorder="1" applyAlignment="1" applyProtection="1">
      <alignment horizontal="left" vertical="center" wrapText="1"/>
      <protection locked="0"/>
    </xf>
    <xf numFmtId="0" fontId="10" fillId="8" borderId="22" xfId="0" applyFont="1" applyFill="1" applyBorder="1" applyAlignment="1" applyProtection="1">
      <alignment horizontal="left" vertical="center" wrapText="1"/>
      <protection locked="0"/>
    </xf>
    <xf numFmtId="0" fontId="11" fillId="8" borderId="21" xfId="0" applyFont="1" applyFill="1" applyBorder="1" applyAlignment="1" applyProtection="1">
      <alignment vertical="center" wrapText="1"/>
      <protection locked="0"/>
    </xf>
    <xf numFmtId="10" fontId="11" fillId="8" borderId="29" xfId="0" applyNumberFormat="1" applyFont="1" applyFill="1" applyBorder="1" applyAlignment="1" applyProtection="1">
      <alignment vertical="center"/>
      <protection locked="0"/>
    </xf>
    <xf numFmtId="10" fontId="11" fillId="8" borderId="20" xfId="0" applyNumberFormat="1" applyFont="1" applyFill="1" applyBorder="1" applyAlignment="1" applyProtection="1">
      <alignment vertical="center"/>
      <protection locked="0"/>
    </xf>
    <xf numFmtId="10" fontId="11" fillId="8" borderId="17" xfId="0" applyNumberFormat="1" applyFont="1" applyFill="1" applyBorder="1" applyAlignment="1" applyProtection="1">
      <alignment vertical="center"/>
      <protection locked="0"/>
    </xf>
    <xf numFmtId="10" fontId="11" fillId="8" borderId="27" xfId="0" applyNumberFormat="1" applyFont="1" applyFill="1" applyBorder="1" applyAlignment="1" applyProtection="1">
      <alignment vertical="center"/>
      <protection locked="0"/>
    </xf>
    <xf numFmtId="0" fontId="11" fillId="8" borderId="11" xfId="0" applyFont="1" applyFill="1" applyBorder="1" applyAlignment="1" applyProtection="1">
      <alignment vertical="center" wrapText="1"/>
      <protection locked="0"/>
    </xf>
    <xf numFmtId="0" fontId="10" fillId="0" borderId="21" xfId="0" applyFont="1" applyBorder="1" applyAlignment="1" applyProtection="1">
      <alignment vertical="center" wrapText="1"/>
      <protection locked="0"/>
    </xf>
    <xf numFmtId="0" fontId="10" fillId="0" borderId="22" xfId="0" applyFont="1" applyBorder="1" applyAlignment="1" applyProtection="1">
      <alignment vertical="center" wrapText="1"/>
      <protection locked="0"/>
    </xf>
    <xf numFmtId="0" fontId="11" fillId="8" borderId="22" xfId="0" applyFont="1" applyFill="1" applyBorder="1" applyAlignment="1" applyProtection="1">
      <alignment vertical="top" wrapText="1"/>
      <protection locked="0"/>
    </xf>
    <xf numFmtId="0" fontId="10" fillId="2" borderId="22" xfId="0" applyFont="1" applyFill="1" applyBorder="1" applyAlignment="1" applyProtection="1">
      <alignment horizontal="justify" vertical="top" wrapText="1"/>
      <protection locked="0"/>
    </xf>
    <xf numFmtId="0" fontId="11" fillId="2" borderId="22" xfId="0" applyFont="1" applyFill="1" applyBorder="1" applyAlignment="1" applyProtection="1">
      <alignment horizontal="justify" vertical="top" wrapText="1"/>
      <protection locked="0"/>
    </xf>
    <xf numFmtId="9" fontId="29" fillId="2" borderId="4" xfId="3" applyFont="1" applyFill="1" applyBorder="1" applyAlignment="1" applyProtection="1">
      <alignment horizontal="center" vertical="center"/>
      <protection locked="0"/>
    </xf>
    <xf numFmtId="9" fontId="29" fillId="2" borderId="27" xfId="3" applyFont="1" applyFill="1" applyBorder="1" applyAlignment="1" applyProtection="1">
      <alignment horizontal="center" vertical="center"/>
      <protection locked="0"/>
    </xf>
    <xf numFmtId="0" fontId="27" fillId="12" borderId="35" xfId="0" applyFont="1" applyFill="1" applyBorder="1" applyAlignment="1" applyProtection="1">
      <alignment vertical="center" wrapText="1" readingOrder="1"/>
      <protection locked="0"/>
    </xf>
    <xf numFmtId="0" fontId="27" fillId="12" borderId="37" xfId="0" applyFont="1" applyFill="1" applyBorder="1" applyAlignment="1" applyProtection="1">
      <alignment vertical="center" wrapText="1" readingOrder="1"/>
      <protection locked="0"/>
    </xf>
    <xf numFmtId="0" fontId="27" fillId="12" borderId="38" xfId="0" applyFont="1" applyFill="1" applyBorder="1" applyAlignment="1" applyProtection="1">
      <alignment vertical="center" wrapText="1" readingOrder="1"/>
      <protection locked="0"/>
    </xf>
    <xf numFmtId="0" fontId="27" fillId="12" borderId="39" xfId="0" applyFont="1" applyFill="1" applyBorder="1" applyAlignment="1" applyProtection="1">
      <alignment vertical="center" wrapText="1" readingOrder="1"/>
      <protection locked="0"/>
    </xf>
    <xf numFmtId="3" fontId="11" fillId="0" borderId="21" xfId="2" applyNumberFormat="1" applyFont="1" applyBorder="1" applyAlignment="1" applyProtection="1">
      <alignment horizontal="right" vertical="center"/>
      <protection locked="0"/>
    </xf>
    <xf numFmtId="3" fontId="11" fillId="0" borderId="4" xfId="2" applyNumberFormat="1" applyFont="1" applyBorder="1" applyAlignment="1" applyProtection="1">
      <alignment horizontal="right" vertical="center"/>
      <protection locked="0"/>
    </xf>
    <xf numFmtId="0" fontId="11" fillId="0" borderId="22" xfId="0" applyFont="1" applyBorder="1" applyAlignment="1" applyProtection="1">
      <alignment horizontal="center" vertical="center" wrapText="1"/>
      <protection locked="0"/>
    </xf>
    <xf numFmtId="3" fontId="11" fillId="0" borderId="0" xfId="0" applyNumberFormat="1" applyFont="1" applyAlignment="1" applyProtection="1">
      <alignment horizontal="center" vertical="center"/>
      <protection locked="0"/>
    </xf>
    <xf numFmtId="3" fontId="11" fillId="0" borderId="4" xfId="2" applyNumberFormat="1" applyFont="1" applyBorder="1" applyAlignment="1" applyProtection="1">
      <alignment horizontal="center" vertical="center"/>
      <protection locked="0"/>
    </xf>
    <xf numFmtId="0" fontId="10" fillId="0" borderId="10" xfId="0" applyFont="1" applyBorder="1" applyAlignment="1" applyProtection="1">
      <alignment vertical="top" wrapText="1"/>
      <protection locked="0"/>
    </xf>
    <xf numFmtId="0" fontId="10" fillId="8" borderId="31" xfId="0" applyFont="1" applyFill="1" applyBorder="1" applyAlignment="1" applyProtection="1">
      <alignment vertical="top" wrapText="1"/>
      <protection locked="0"/>
    </xf>
    <xf numFmtId="0" fontId="10" fillId="8" borderId="10" xfId="0" applyFont="1" applyFill="1" applyBorder="1" applyAlignment="1" applyProtection="1">
      <alignment vertical="top" wrapText="1"/>
      <protection locked="0"/>
    </xf>
    <xf numFmtId="0" fontId="11" fillId="8" borderId="4" xfId="0" applyFont="1" applyFill="1" applyBorder="1" applyProtection="1">
      <protection locked="0"/>
    </xf>
    <xf numFmtId="0" fontId="11" fillId="0" borderId="22" xfId="0" applyFont="1" applyBorder="1" applyAlignment="1" applyProtection="1">
      <alignment vertical="top" wrapText="1"/>
      <protection locked="0"/>
    </xf>
    <xf numFmtId="0" fontId="11" fillId="0" borderId="4" xfId="0" applyFont="1" applyBorder="1" applyProtection="1">
      <protection locked="0"/>
    </xf>
    <xf numFmtId="0" fontId="11" fillId="8" borderId="10" xfId="0" applyFont="1" applyFill="1" applyBorder="1" applyProtection="1">
      <protection locked="0"/>
    </xf>
    <xf numFmtId="0" fontId="11" fillId="8" borderId="31" xfId="0" applyFont="1" applyFill="1" applyBorder="1" applyProtection="1">
      <protection locked="0"/>
    </xf>
    <xf numFmtId="10" fontId="11" fillId="8" borderId="31" xfId="0" applyNumberFormat="1" applyFont="1" applyFill="1" applyBorder="1" applyProtection="1">
      <protection locked="0"/>
    </xf>
    <xf numFmtId="3" fontId="11" fillId="8" borderId="10" xfId="0" applyNumberFormat="1" applyFont="1" applyFill="1" applyBorder="1" applyProtection="1">
      <protection locked="0"/>
    </xf>
    <xf numFmtId="3" fontId="11" fillId="8" borderId="31" xfId="0" applyNumberFormat="1" applyFont="1" applyFill="1" applyBorder="1" applyProtection="1">
      <protection locked="0"/>
    </xf>
    <xf numFmtId="0" fontId="22" fillId="8" borderId="31" xfId="0" applyFont="1" applyFill="1" applyBorder="1" applyAlignment="1" applyProtection="1">
      <alignment vertical="top" wrapText="1"/>
      <protection locked="0"/>
    </xf>
    <xf numFmtId="3" fontId="11" fillId="8" borderId="31" xfId="0" applyNumberFormat="1" applyFont="1" applyFill="1" applyBorder="1" applyAlignment="1" applyProtection="1">
      <alignment wrapText="1"/>
      <protection locked="0"/>
    </xf>
    <xf numFmtId="0" fontId="25" fillId="0" borderId="60" xfId="0" applyFont="1" applyBorder="1" applyProtection="1">
      <protection locked="0"/>
    </xf>
    <xf numFmtId="0" fontId="11" fillId="8" borderId="2" xfId="0" applyFont="1" applyFill="1" applyBorder="1"/>
    <xf numFmtId="0" fontId="11" fillId="8" borderId="0" xfId="0" applyFont="1" applyFill="1"/>
    <xf numFmtId="0" fontId="20" fillId="13" borderId="28" xfId="0" applyFont="1" applyFill="1" applyBorder="1" applyAlignment="1">
      <alignment wrapText="1"/>
    </xf>
    <xf numFmtId="0" fontId="20" fillId="13" borderId="20" xfId="0" applyFont="1" applyFill="1" applyBorder="1" applyAlignment="1">
      <alignment wrapText="1"/>
    </xf>
    <xf numFmtId="0" fontId="20" fillId="13" borderId="17" xfId="0" applyFont="1" applyFill="1" applyBorder="1" applyAlignment="1">
      <alignment wrapText="1"/>
    </xf>
    <xf numFmtId="0" fontId="20" fillId="14" borderId="13" xfId="0" applyFont="1" applyFill="1" applyBorder="1" applyAlignment="1">
      <alignment wrapText="1"/>
    </xf>
    <xf numFmtId="0" fontId="20" fillId="9" borderId="16" xfId="0" applyFont="1" applyFill="1" applyBorder="1"/>
    <xf numFmtId="0" fontId="11" fillId="9" borderId="15" xfId="0" applyFont="1" applyFill="1" applyBorder="1" applyAlignment="1">
      <alignment wrapText="1"/>
    </xf>
    <xf numFmtId="0" fontId="11" fillId="9" borderId="16" xfId="0" applyFont="1" applyFill="1" applyBorder="1" applyAlignment="1">
      <alignment wrapText="1"/>
    </xf>
    <xf numFmtId="0" fontId="11" fillId="9" borderId="17" xfId="0" applyFont="1" applyFill="1" applyBorder="1" applyAlignment="1">
      <alignment wrapText="1"/>
    </xf>
    <xf numFmtId="0" fontId="20" fillId="9" borderId="16" xfId="0" applyFont="1" applyFill="1" applyBorder="1" applyAlignment="1">
      <alignment wrapText="1"/>
    </xf>
    <xf numFmtId="0" fontId="11" fillId="9" borderId="11" xfId="0" applyFont="1" applyFill="1" applyBorder="1" applyAlignment="1">
      <alignment wrapText="1"/>
    </xf>
    <xf numFmtId="0" fontId="11" fillId="9" borderId="12" xfId="0" applyFont="1" applyFill="1" applyBorder="1" applyAlignment="1">
      <alignment wrapText="1"/>
    </xf>
    <xf numFmtId="0" fontId="11" fillId="9" borderId="20" xfId="0" applyFont="1" applyFill="1" applyBorder="1" applyAlignment="1">
      <alignment wrapText="1"/>
    </xf>
    <xf numFmtId="0" fontId="11" fillId="0" borderId="29" xfId="0" applyFont="1" applyBorder="1" applyAlignment="1">
      <alignment vertical="center" wrapText="1"/>
    </xf>
    <xf numFmtId="0" fontId="11" fillId="8" borderId="16" xfId="0" applyFont="1" applyFill="1" applyBorder="1" applyAlignment="1">
      <alignment vertical="center" wrapText="1"/>
    </xf>
    <xf numFmtId="3" fontId="11" fillId="8" borderId="28" xfId="0" applyNumberFormat="1" applyFont="1" applyFill="1" applyBorder="1" applyAlignment="1">
      <alignment vertical="center"/>
    </xf>
    <xf numFmtId="3" fontId="11" fillId="8" borderId="20" xfId="0" applyNumberFormat="1" applyFont="1" applyFill="1" applyBorder="1" applyAlignment="1">
      <alignment vertical="center"/>
    </xf>
    <xf numFmtId="10" fontId="11" fillId="8" borderId="17" xfId="0" applyNumberFormat="1" applyFont="1" applyFill="1" applyBorder="1" applyAlignment="1">
      <alignment vertical="center"/>
    </xf>
    <xf numFmtId="0" fontId="10" fillId="8" borderId="20" xfId="0" applyFont="1" applyFill="1" applyBorder="1" applyAlignment="1">
      <alignment vertical="center" wrapText="1"/>
    </xf>
    <xf numFmtId="0" fontId="10" fillId="8" borderId="16" xfId="0" applyFont="1" applyFill="1" applyBorder="1" applyAlignment="1">
      <alignment wrapText="1"/>
    </xf>
    <xf numFmtId="10" fontId="11" fillId="8" borderId="29" xfId="0" applyNumberFormat="1" applyFont="1" applyFill="1" applyBorder="1" applyAlignment="1">
      <alignment vertical="center"/>
    </xf>
    <xf numFmtId="10" fontId="11" fillId="8" borderId="20" xfId="0" applyNumberFormat="1" applyFont="1" applyFill="1" applyBorder="1" applyAlignment="1">
      <alignment vertical="center"/>
    </xf>
    <xf numFmtId="0" fontId="11" fillId="8" borderId="20" xfId="0" applyFont="1" applyFill="1" applyBorder="1" applyAlignment="1">
      <alignment vertical="center"/>
    </xf>
    <xf numFmtId="0" fontId="11" fillId="8" borderId="29" xfId="0" applyFont="1" applyFill="1" applyBorder="1" applyAlignment="1">
      <alignment vertical="center"/>
    </xf>
    <xf numFmtId="0" fontId="11" fillId="8" borderId="17" xfId="0" applyFont="1" applyFill="1" applyBorder="1" applyAlignment="1">
      <alignment vertical="center"/>
    </xf>
    <xf numFmtId="0" fontId="22" fillId="9" borderId="16" xfId="0" applyFont="1" applyFill="1" applyBorder="1" applyAlignment="1">
      <alignment wrapText="1"/>
    </xf>
    <xf numFmtId="0" fontId="11" fillId="9" borderId="29" xfId="0" applyFont="1" applyFill="1" applyBorder="1" applyAlignment="1">
      <alignment wrapText="1"/>
    </xf>
    <xf numFmtId="0" fontId="11" fillId="9" borderId="59" xfId="0" applyFont="1" applyFill="1" applyBorder="1" applyAlignment="1">
      <alignment wrapText="1"/>
    </xf>
    <xf numFmtId="0" fontId="11" fillId="8" borderId="28" xfId="0" applyFont="1" applyFill="1" applyBorder="1" applyAlignment="1">
      <alignment vertical="center"/>
    </xf>
    <xf numFmtId="10" fontId="21" fillId="8" borderId="27" xfId="0" applyNumberFormat="1" applyFont="1" applyFill="1" applyBorder="1" applyAlignment="1">
      <alignment vertical="center"/>
    </xf>
    <xf numFmtId="4" fontId="11" fillId="8" borderId="26" xfId="0" applyNumberFormat="1" applyFont="1" applyFill="1" applyBorder="1" applyProtection="1">
      <protection locked="0"/>
    </xf>
    <xf numFmtId="0" fontId="11" fillId="8" borderId="22" xfId="0" applyFont="1" applyFill="1" applyBorder="1" applyProtection="1">
      <protection locked="0"/>
    </xf>
    <xf numFmtId="0" fontId="11" fillId="8" borderId="12" xfId="0" applyFont="1" applyFill="1" applyBorder="1" applyProtection="1">
      <protection locked="0"/>
    </xf>
    <xf numFmtId="2" fontId="11" fillId="0" borderId="21" xfId="0" applyNumberFormat="1" applyFont="1" applyBorder="1" applyProtection="1">
      <protection locked="0"/>
    </xf>
    <xf numFmtId="2" fontId="11" fillId="0" borderId="26" xfId="0" applyNumberFormat="1" applyFont="1" applyBorder="1" applyProtection="1">
      <protection locked="0"/>
    </xf>
    <xf numFmtId="10" fontId="11" fillId="0" borderId="26" xfId="0" applyNumberFormat="1" applyFont="1" applyBorder="1" applyProtection="1">
      <protection locked="0"/>
    </xf>
    <xf numFmtId="10" fontId="11" fillId="0" borderId="12" xfId="0" applyNumberFormat="1" applyFont="1" applyBorder="1" applyProtection="1">
      <protection locked="0"/>
    </xf>
    <xf numFmtId="0" fontId="22" fillId="0" borderId="66" xfId="0" applyFont="1" applyBorder="1" applyAlignment="1" applyProtection="1">
      <alignment wrapText="1"/>
      <protection locked="0"/>
    </xf>
    <xf numFmtId="0" fontId="22" fillId="0" borderId="67" xfId="0" applyFont="1" applyBorder="1" applyAlignment="1" applyProtection="1">
      <alignment wrapText="1"/>
      <protection locked="0"/>
    </xf>
    <xf numFmtId="9" fontId="11" fillId="8" borderId="4" xfId="0" applyNumberFormat="1" applyFont="1" applyFill="1" applyBorder="1" applyProtection="1">
      <protection locked="0"/>
    </xf>
    <xf numFmtId="9" fontId="11" fillId="8" borderId="26" xfId="0" applyNumberFormat="1" applyFont="1" applyFill="1" applyBorder="1" applyProtection="1">
      <protection locked="0"/>
    </xf>
    <xf numFmtId="9" fontId="11" fillId="8" borderId="12" xfId="0" applyNumberFormat="1" applyFont="1" applyFill="1" applyBorder="1" applyProtection="1">
      <protection locked="0"/>
    </xf>
    <xf numFmtId="0" fontId="11" fillId="8" borderId="4" xfId="0" applyFont="1" applyFill="1" applyBorder="1" applyAlignment="1" applyProtection="1">
      <alignment wrapText="1"/>
      <protection locked="0"/>
    </xf>
    <xf numFmtId="0" fontId="22" fillId="0" borderId="11" xfId="0" applyFont="1" applyBorder="1" applyAlignment="1" applyProtection="1">
      <alignment wrapText="1"/>
      <protection locked="0"/>
    </xf>
    <xf numFmtId="0" fontId="22" fillId="0" borderId="68" xfId="0" applyFont="1" applyBorder="1" applyAlignment="1" applyProtection="1">
      <alignment wrapText="1"/>
      <protection locked="0"/>
    </xf>
    <xf numFmtId="9" fontId="11" fillId="8" borderId="29" xfId="0" applyNumberFormat="1" applyFont="1" applyFill="1" applyBorder="1" applyProtection="1">
      <protection locked="0"/>
    </xf>
    <xf numFmtId="9" fontId="11" fillId="8" borderId="20" xfId="0" applyNumberFormat="1" applyFont="1" applyFill="1" applyBorder="1" applyProtection="1">
      <protection locked="0"/>
    </xf>
    <xf numFmtId="9" fontId="11" fillId="8" borderId="17" xfId="0" applyNumberFormat="1" applyFont="1" applyFill="1" applyBorder="1" applyProtection="1">
      <protection locked="0"/>
    </xf>
    <xf numFmtId="0" fontId="11" fillId="8" borderId="16" xfId="0" applyFont="1" applyFill="1" applyBorder="1" applyAlignment="1" applyProtection="1">
      <alignment horizontal="center" vertical="center" wrapText="1"/>
      <protection locked="0"/>
    </xf>
    <xf numFmtId="10" fontId="11" fillId="2" borderId="27" xfId="3" applyNumberFormat="1" applyFont="1" applyFill="1" applyBorder="1" applyAlignment="1">
      <alignment horizontal="center" vertical="center"/>
    </xf>
    <xf numFmtId="10" fontId="11" fillId="0" borderId="27" xfId="3"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11" fillId="0" borderId="69" xfId="0" applyFont="1" applyBorder="1" applyAlignment="1" applyProtection="1">
      <alignment wrapText="1"/>
      <protection locked="0"/>
    </xf>
    <xf numFmtId="0" fontId="11" fillId="0" borderId="69" xfId="0" applyFont="1" applyBorder="1" applyProtection="1">
      <protection locked="0"/>
    </xf>
    <xf numFmtId="0" fontId="11" fillId="0" borderId="70" xfId="0" applyFont="1" applyBorder="1" applyProtection="1">
      <protection locked="0"/>
    </xf>
    <xf numFmtId="0" fontId="23" fillId="11" borderId="71" xfId="0" applyFont="1" applyFill="1" applyBorder="1" applyAlignment="1" applyProtection="1">
      <alignment wrapText="1"/>
      <protection locked="0"/>
    </xf>
    <xf numFmtId="3" fontId="11" fillId="8" borderId="4" xfId="0" applyNumberFormat="1" applyFont="1" applyFill="1" applyBorder="1" applyAlignment="1" applyProtection="1">
      <alignment horizontal="center" vertical="center"/>
      <protection locked="0"/>
    </xf>
    <xf numFmtId="0" fontId="10" fillId="8" borderId="21" xfId="0" applyFont="1" applyFill="1" applyBorder="1" applyAlignment="1" applyProtection="1">
      <alignment horizontal="left" vertical="top" wrapText="1"/>
      <protection locked="0"/>
    </xf>
    <xf numFmtId="0" fontId="10" fillId="8" borderId="22" xfId="0" applyFont="1" applyFill="1" applyBorder="1" applyAlignment="1" applyProtection="1">
      <alignment horizontal="left" vertical="top" wrapText="1"/>
      <protection locked="0"/>
    </xf>
    <xf numFmtId="0" fontId="11" fillId="8" borderId="22" xfId="0" applyFont="1" applyFill="1" applyBorder="1" applyAlignment="1" applyProtection="1">
      <alignment horizontal="left" vertical="center" wrapText="1"/>
      <protection locked="0"/>
    </xf>
    <xf numFmtId="3" fontId="11" fillId="8" borderId="29" xfId="0" applyNumberFormat="1" applyFont="1" applyFill="1" applyBorder="1" applyAlignment="1" applyProtection="1">
      <alignment horizontal="center" vertical="center"/>
      <protection locked="0"/>
    </xf>
    <xf numFmtId="0" fontId="10" fillId="8" borderId="28" xfId="0" applyFont="1" applyFill="1" applyBorder="1" applyAlignment="1" applyProtection="1">
      <alignment horizontal="left" vertical="top" wrapText="1"/>
      <protection locked="0"/>
    </xf>
    <xf numFmtId="0" fontId="10" fillId="8" borderId="25" xfId="0" applyFont="1" applyFill="1" applyBorder="1" applyAlignment="1" applyProtection="1">
      <alignment horizontal="left" vertical="top" wrapText="1"/>
      <protection locked="0"/>
    </xf>
    <xf numFmtId="0" fontId="11" fillId="8" borderId="25" xfId="0" applyFont="1" applyFill="1" applyBorder="1" applyAlignment="1" applyProtection="1">
      <alignment horizontal="left" vertical="center" wrapText="1"/>
      <protection locked="0"/>
    </xf>
    <xf numFmtId="0" fontId="11" fillId="8" borderId="28" xfId="0" applyFont="1" applyFill="1" applyBorder="1" applyAlignment="1" applyProtection="1">
      <alignment horizontal="center" vertical="center"/>
      <protection locked="0"/>
    </xf>
    <xf numFmtId="0" fontId="11" fillId="8" borderId="29" xfId="0" applyFont="1" applyFill="1" applyBorder="1" applyAlignment="1" applyProtection="1">
      <alignment horizontal="center" vertical="center"/>
      <protection locked="0"/>
    </xf>
    <xf numFmtId="0" fontId="10" fillId="8" borderId="14" xfId="0" applyFont="1" applyFill="1" applyBorder="1" applyAlignment="1" applyProtection="1">
      <alignment horizontal="left" vertical="top" wrapText="1"/>
      <protection locked="0"/>
    </xf>
    <xf numFmtId="0" fontId="20" fillId="9" borderId="16" xfId="0" applyFont="1" applyFill="1" applyBorder="1" applyAlignment="1" applyProtection="1">
      <alignment horizontal="left" vertical="center"/>
      <protection locked="0"/>
    </xf>
    <xf numFmtId="0" fontId="11" fillId="9" borderId="15" xfId="0" applyFont="1" applyFill="1" applyBorder="1" applyAlignment="1" applyProtection="1">
      <alignment horizontal="center" vertical="center" wrapText="1"/>
      <protection locked="0"/>
    </xf>
    <xf numFmtId="0" fontId="11" fillId="9" borderId="16" xfId="0" applyFont="1" applyFill="1" applyBorder="1" applyAlignment="1" applyProtection="1">
      <alignment horizontal="center" vertical="center" wrapText="1"/>
      <protection locked="0"/>
    </xf>
    <xf numFmtId="0" fontId="22" fillId="9" borderId="15" xfId="0" applyFont="1" applyFill="1" applyBorder="1" applyAlignment="1" applyProtection="1">
      <alignment horizontal="left" vertical="top" wrapText="1"/>
      <protection locked="0"/>
    </xf>
    <xf numFmtId="0" fontId="22" fillId="9" borderId="11" xfId="0" applyFont="1" applyFill="1" applyBorder="1" applyAlignment="1" applyProtection="1">
      <alignment horizontal="left" vertical="top" wrapText="1"/>
      <protection locked="0"/>
    </xf>
    <xf numFmtId="0" fontId="10" fillId="8" borderId="11" xfId="0" applyFont="1" applyFill="1" applyBorder="1" applyAlignment="1" applyProtection="1">
      <alignment horizontal="left" vertical="top" wrapText="1"/>
      <protection locked="0"/>
    </xf>
    <xf numFmtId="0" fontId="59" fillId="0" borderId="72" xfId="0" applyFont="1" applyBorder="1" applyAlignment="1" applyProtection="1">
      <alignment wrapText="1"/>
      <protection locked="0"/>
    </xf>
    <xf numFmtId="0" fontId="59" fillId="0" borderId="73" xfId="0" applyFont="1" applyBorder="1" applyAlignment="1" applyProtection="1">
      <alignment wrapText="1"/>
      <protection locked="0"/>
    </xf>
    <xf numFmtId="3" fontId="11" fillId="8" borderId="4" xfId="0" applyNumberFormat="1" applyFont="1" applyFill="1" applyBorder="1" applyAlignment="1" applyProtection="1">
      <alignment horizontal="right" vertical="center"/>
      <protection locked="0"/>
    </xf>
    <xf numFmtId="10" fontId="66" fillId="2" borderId="4" xfId="3" applyNumberFormat="1" applyFont="1" applyFill="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3" fontId="10" fillId="0" borderId="4" xfId="0" applyNumberFormat="1" applyFont="1" applyBorder="1" applyAlignment="1" applyProtection="1">
      <alignment horizontal="center" vertical="center"/>
      <protection locked="0"/>
    </xf>
    <xf numFmtId="3" fontId="10" fillId="0" borderId="26" xfId="0" applyNumberFormat="1" applyFont="1" applyBorder="1" applyAlignment="1" applyProtection="1">
      <alignment horizontal="center" vertical="center"/>
      <protection locked="0"/>
    </xf>
    <xf numFmtId="0" fontId="12" fillId="2" borderId="22" xfId="0" quotePrefix="1" applyFont="1" applyFill="1" applyBorder="1" applyAlignment="1" applyProtection="1">
      <alignment horizontal="left" vertical="top" wrapText="1"/>
      <protection locked="0"/>
    </xf>
    <xf numFmtId="0" fontId="78" fillId="0" borderId="21" xfId="0" applyFont="1" applyBorder="1" applyAlignment="1" applyProtection="1">
      <alignment wrapText="1"/>
      <protection locked="0"/>
    </xf>
    <xf numFmtId="0" fontId="78" fillId="0" borderId="11" xfId="0" applyFont="1" applyBorder="1" applyAlignment="1" applyProtection="1">
      <alignment wrapText="1"/>
      <protection locked="0"/>
    </xf>
    <xf numFmtId="0" fontId="80" fillId="0" borderId="0" xfId="0" applyFont="1" applyProtection="1">
      <protection locked="0"/>
    </xf>
    <xf numFmtId="3" fontId="79" fillId="0" borderId="26" xfId="0" applyNumberFormat="1" applyFont="1" applyBorder="1" applyAlignment="1" applyProtection="1">
      <alignment vertical="center"/>
      <protection locked="0"/>
    </xf>
    <xf numFmtId="3" fontId="0" fillId="0" borderId="0" xfId="0" applyNumberFormat="1" applyProtection="1">
      <protection locked="0"/>
    </xf>
    <xf numFmtId="0" fontId="81" fillId="8" borderId="16" xfId="0" applyFont="1" applyFill="1" applyBorder="1" applyAlignment="1" applyProtection="1">
      <alignment wrapText="1"/>
      <protection locked="0"/>
    </xf>
    <xf numFmtId="3" fontId="11" fillId="10" borderId="21" xfId="0" applyNumberFormat="1" applyFont="1" applyFill="1" applyBorder="1" applyProtection="1">
      <protection locked="0"/>
    </xf>
    <xf numFmtId="3" fontId="11" fillId="0" borderId="4" xfId="0" applyNumberFormat="1" applyFont="1" applyBorder="1" applyAlignment="1" applyProtection="1">
      <alignment vertical="center"/>
      <protection locked="0"/>
    </xf>
    <xf numFmtId="3" fontId="11" fillId="0" borderId="29" xfId="0" applyNumberFormat="1" applyFont="1" applyBorder="1" applyAlignment="1" applyProtection="1">
      <alignment vertical="center"/>
      <protection locked="0"/>
    </xf>
    <xf numFmtId="0" fontId="11" fillId="0" borderId="29" xfId="0" applyFont="1" applyBorder="1" applyAlignment="1" applyProtection="1">
      <alignment vertical="center"/>
      <protection locked="0"/>
    </xf>
    <xf numFmtId="0" fontId="11" fillId="0" borderId="20" xfId="0" applyFont="1" applyBorder="1" applyAlignment="1" applyProtection="1">
      <alignment vertical="center"/>
      <protection locked="0"/>
    </xf>
    <xf numFmtId="0" fontId="11" fillId="0" borderId="24" xfId="0" applyFont="1" applyBorder="1" applyAlignment="1" applyProtection="1">
      <alignment vertical="center"/>
      <protection locked="0"/>
    </xf>
    <xf numFmtId="0" fontId="11" fillId="0" borderId="13" xfId="0" applyFont="1" applyBorder="1" applyAlignment="1" applyProtection="1">
      <alignment vertical="center"/>
      <protection locked="0"/>
    </xf>
    <xf numFmtId="3" fontId="11" fillId="0" borderId="31" xfId="0" applyNumberFormat="1" applyFont="1" applyBorder="1" applyAlignment="1" applyProtection="1">
      <alignment vertical="center"/>
      <protection locked="0"/>
    </xf>
    <xf numFmtId="0" fontId="11" fillId="0" borderId="31" xfId="0" applyFont="1" applyBorder="1" applyAlignment="1" applyProtection="1">
      <alignment vertical="center"/>
      <protection locked="0"/>
    </xf>
    <xf numFmtId="10" fontId="79" fillId="0" borderId="4" xfId="0" applyNumberFormat="1" applyFont="1" applyBorder="1" applyAlignment="1" applyProtection="1">
      <alignment vertical="center"/>
      <protection locked="0"/>
    </xf>
    <xf numFmtId="0" fontId="79" fillId="8" borderId="26" xfId="0" applyFont="1" applyFill="1" applyBorder="1" applyAlignment="1" applyProtection="1">
      <alignment vertical="center" wrapText="1"/>
      <protection locked="0"/>
    </xf>
    <xf numFmtId="0" fontId="11" fillId="8" borderId="26" xfId="0" applyFont="1" applyFill="1" applyBorder="1" applyAlignment="1" applyProtection="1">
      <alignment vertical="center" wrapText="1"/>
      <protection locked="0"/>
    </xf>
    <xf numFmtId="0" fontId="11" fillId="8" borderId="20" xfId="0" applyFont="1" applyFill="1" applyBorder="1" applyAlignment="1" applyProtection="1">
      <alignment vertical="center" wrapText="1"/>
      <protection locked="0"/>
    </xf>
    <xf numFmtId="0" fontId="11" fillId="8" borderId="29" xfId="0" applyFont="1" applyFill="1" applyBorder="1" applyAlignment="1" applyProtection="1">
      <alignment vertical="center"/>
      <protection locked="0"/>
    </xf>
    <xf numFmtId="0" fontId="11" fillId="8" borderId="17" xfId="0" applyFont="1" applyFill="1" applyBorder="1" applyAlignment="1" applyProtection="1">
      <alignment vertical="center"/>
      <protection locked="0"/>
    </xf>
    <xf numFmtId="10" fontId="0" fillId="2" borderId="31" xfId="0" applyNumberFormat="1" applyFill="1" applyBorder="1" applyAlignment="1" applyProtection="1">
      <alignment vertical="center"/>
      <protection locked="0"/>
    </xf>
    <xf numFmtId="3" fontId="0" fillId="2" borderId="0" xfId="0" applyNumberFormat="1" applyFill="1" applyAlignment="1" applyProtection="1">
      <alignment horizontal="center" vertical="center"/>
      <protection locked="0"/>
    </xf>
    <xf numFmtId="167" fontId="11" fillId="8" borderId="21" xfId="0" applyNumberFormat="1" applyFont="1" applyFill="1" applyBorder="1" applyProtection="1">
      <protection locked="0"/>
    </xf>
    <xf numFmtId="10" fontId="11" fillId="0" borderId="4" xfId="0" applyNumberFormat="1" applyFont="1" applyBorder="1" applyAlignment="1" applyProtection="1">
      <alignment vertical="center"/>
      <protection locked="0"/>
    </xf>
    <xf numFmtId="0" fontId="11" fillId="0" borderId="26" xfId="0" applyFont="1" applyBorder="1" applyAlignment="1" applyProtection="1">
      <alignment vertical="center"/>
      <protection locked="0"/>
    </xf>
    <xf numFmtId="10" fontId="11" fillId="0" borderId="29" xfId="0" applyNumberFormat="1" applyFont="1" applyBorder="1" applyAlignment="1" applyProtection="1">
      <alignment vertical="center"/>
      <protection locked="0"/>
    </xf>
    <xf numFmtId="10" fontId="11" fillId="0" borderId="20" xfId="0" applyNumberFormat="1" applyFont="1" applyBorder="1" applyAlignment="1" applyProtection="1">
      <alignment vertical="center"/>
      <protection locked="0"/>
    </xf>
    <xf numFmtId="10" fontId="11" fillId="0" borderId="17" xfId="0" applyNumberFormat="1" applyFont="1" applyBorder="1" applyAlignment="1" applyProtection="1">
      <alignment vertical="center"/>
      <protection locked="0"/>
    </xf>
    <xf numFmtId="0" fontId="11" fillId="0" borderId="17" xfId="0" applyFont="1" applyBorder="1" applyAlignment="1" applyProtection="1">
      <alignment vertical="center"/>
      <protection locked="0"/>
    </xf>
    <xf numFmtId="0" fontId="11" fillId="9" borderId="29" xfId="0" applyFont="1" applyFill="1" applyBorder="1" applyAlignment="1" applyProtection="1">
      <alignment vertical="center" wrapText="1"/>
      <protection locked="0"/>
    </xf>
    <xf numFmtId="0" fontId="11" fillId="9" borderId="20" xfId="0" applyFont="1" applyFill="1" applyBorder="1" applyAlignment="1" applyProtection="1">
      <alignment vertical="center" wrapText="1"/>
      <protection locked="0"/>
    </xf>
    <xf numFmtId="0" fontId="11" fillId="9" borderId="17" xfId="0" applyFont="1" applyFill="1" applyBorder="1" applyAlignment="1" applyProtection="1">
      <alignment vertical="center" wrapText="1"/>
      <protection locked="0"/>
    </xf>
    <xf numFmtId="0" fontId="11" fillId="8" borderId="0" xfId="0" applyFont="1" applyFill="1" applyAlignment="1" applyProtection="1">
      <alignment vertical="center"/>
      <protection locked="0"/>
    </xf>
    <xf numFmtId="0" fontId="11" fillId="8" borderId="31" xfId="0" applyFont="1" applyFill="1" applyBorder="1" applyAlignment="1" applyProtection="1">
      <alignment vertical="center" wrapText="1"/>
      <protection locked="0"/>
    </xf>
    <xf numFmtId="0" fontId="22" fillId="9" borderId="15" xfId="0" applyFont="1" applyFill="1" applyBorder="1" applyAlignment="1" applyProtection="1">
      <alignment vertical="center" wrapText="1"/>
      <protection locked="0"/>
    </xf>
    <xf numFmtId="10" fontId="21" fillId="8" borderId="31" xfId="0" applyNumberFormat="1" applyFont="1" applyFill="1" applyBorder="1" applyAlignment="1" applyProtection="1">
      <alignment vertical="center"/>
      <protection locked="0"/>
    </xf>
    <xf numFmtId="0" fontId="22" fillId="9" borderId="31" xfId="0" applyFont="1" applyFill="1" applyBorder="1" applyAlignment="1" applyProtection="1">
      <alignment vertical="center" wrapText="1"/>
      <protection locked="0"/>
    </xf>
    <xf numFmtId="0" fontId="11" fillId="9" borderId="31" xfId="0" applyFont="1" applyFill="1" applyBorder="1" applyAlignment="1" applyProtection="1">
      <alignment vertical="center" wrapText="1"/>
      <protection locked="0"/>
    </xf>
    <xf numFmtId="0" fontId="10" fillId="8" borderId="31" xfId="0" applyFont="1" applyFill="1" applyBorder="1" applyAlignment="1" applyProtection="1">
      <alignment vertical="center" wrapText="1"/>
      <protection locked="0"/>
    </xf>
    <xf numFmtId="0" fontId="11" fillId="8" borderId="71" xfId="0" applyFont="1" applyFill="1" applyBorder="1" applyAlignment="1" applyProtection="1">
      <alignment vertical="center" wrapText="1"/>
      <protection locked="0"/>
    </xf>
    <xf numFmtId="0" fontId="11" fillId="8" borderId="15" xfId="0" applyFont="1" applyFill="1" applyBorder="1" applyAlignment="1" applyProtection="1">
      <alignment vertical="center" wrapText="1"/>
      <protection locked="0"/>
    </xf>
    <xf numFmtId="0" fontId="11" fillId="8" borderId="15" xfId="0" applyFont="1" applyFill="1" applyBorder="1" applyAlignment="1" applyProtection="1">
      <alignment horizontal="center" vertical="center" wrapText="1"/>
      <protection locked="0"/>
    </xf>
    <xf numFmtId="167" fontId="0" fillId="6" borderId="9" xfId="1" applyNumberFormat="1" applyFont="1" applyFill="1" applyBorder="1" applyAlignment="1" applyProtection="1">
      <alignment horizontal="center" vertical="center" wrapText="1"/>
      <protection locked="0"/>
    </xf>
    <xf numFmtId="0" fontId="0" fillId="2" borderId="21" xfId="0" applyFill="1" applyBorder="1" applyAlignment="1">
      <alignment vertical="center" wrapText="1"/>
    </xf>
    <xf numFmtId="0" fontId="0" fillId="0" borderId="21" xfId="0" applyBorder="1" applyAlignment="1">
      <alignment horizontal="left" vertical="center" wrapText="1"/>
    </xf>
    <xf numFmtId="0" fontId="0" fillId="2" borderId="21" xfId="0" applyFill="1" applyBorder="1" applyAlignment="1">
      <alignment horizontal="left" vertical="center" wrapText="1"/>
    </xf>
    <xf numFmtId="0" fontId="9" fillId="6" borderId="14" xfId="0" applyFont="1" applyFill="1" applyBorder="1" applyProtection="1">
      <protection locked="0"/>
    </xf>
    <xf numFmtId="0" fontId="3" fillId="6" borderId="0" xfId="0" applyFont="1" applyFill="1" applyProtection="1">
      <protection locked="0"/>
    </xf>
    <xf numFmtId="167" fontId="0" fillId="6" borderId="74" xfId="1" applyNumberFormat="1" applyFont="1" applyFill="1" applyBorder="1" applyAlignment="1" applyProtection="1">
      <alignment horizontal="center" vertical="center" wrapText="1"/>
      <protection locked="0"/>
    </xf>
    <xf numFmtId="167" fontId="0" fillId="6" borderId="0" xfId="1" applyNumberFormat="1" applyFont="1" applyFill="1" applyBorder="1" applyAlignment="1" applyProtection="1">
      <alignment horizontal="center" vertical="center" wrapText="1"/>
      <protection locked="0"/>
    </xf>
    <xf numFmtId="167" fontId="30" fillId="6" borderId="45" xfId="1" applyNumberFormat="1" applyFont="1" applyFill="1" applyBorder="1" applyAlignment="1" applyProtection="1">
      <alignment horizontal="center" vertical="center" wrapText="1"/>
      <protection locked="0"/>
    </xf>
    <xf numFmtId="0" fontId="3" fillId="6" borderId="74" xfId="0" applyFont="1" applyFill="1" applyBorder="1" applyAlignment="1" applyProtection="1">
      <alignment horizontal="center" vertical="center" wrapText="1"/>
      <protection locked="0"/>
    </xf>
    <xf numFmtId="0" fontId="3" fillId="6" borderId="0" xfId="0" applyFont="1" applyFill="1" applyAlignment="1" applyProtection="1">
      <alignment horizontal="center" vertical="center" wrapText="1"/>
      <protection locked="0"/>
    </xf>
    <xf numFmtId="167" fontId="30" fillId="6" borderId="0" xfId="1" applyNumberFormat="1" applyFont="1" applyFill="1" applyBorder="1" applyAlignment="1" applyProtection="1">
      <alignment horizontal="center" vertical="center" wrapText="1"/>
      <protection locked="0"/>
    </xf>
    <xf numFmtId="167" fontId="0" fillId="6" borderId="13" xfId="1" applyNumberFormat="1" applyFont="1" applyFill="1" applyBorder="1" applyAlignment="1" applyProtection="1">
      <alignment horizontal="center" vertical="center" wrapText="1"/>
      <protection locked="0"/>
    </xf>
    <xf numFmtId="167" fontId="0" fillId="3" borderId="79" xfId="1" applyNumberFormat="1" applyFont="1" applyFill="1" applyBorder="1" applyAlignment="1" applyProtection="1">
      <alignment horizontal="center" vertical="center" wrapText="1"/>
    </xf>
    <xf numFmtId="167" fontId="30" fillId="3" borderId="79" xfId="1" applyNumberFormat="1" applyFont="1" applyFill="1" applyBorder="1" applyAlignment="1" applyProtection="1">
      <alignment horizontal="center" vertical="center" wrapText="1"/>
    </xf>
    <xf numFmtId="167" fontId="30" fillId="4" borderId="79" xfId="1" applyNumberFormat="1" applyFont="1" applyFill="1" applyBorder="1" applyAlignment="1" applyProtection="1">
      <alignment horizontal="center" vertical="center" wrapText="1"/>
    </xf>
    <xf numFmtId="167" fontId="4" fillId="5" borderId="79" xfId="1" applyNumberFormat="1" applyFont="1" applyFill="1" applyBorder="1" applyAlignment="1" applyProtection="1">
      <alignment horizontal="center" vertical="center" wrapText="1"/>
    </xf>
    <xf numFmtId="167" fontId="4" fillId="5" borderId="80" xfId="1" applyNumberFormat="1" applyFont="1" applyFill="1" applyBorder="1" applyAlignment="1" applyProtection="1">
      <alignment horizontal="center" vertical="center" wrapText="1"/>
    </xf>
    <xf numFmtId="0" fontId="0" fillId="2" borderId="75" xfId="0" applyFill="1" applyBorder="1" applyAlignment="1">
      <alignment vertical="center" wrapText="1"/>
    </xf>
    <xf numFmtId="0" fontId="27" fillId="2" borderId="76" xfId="0" applyFont="1" applyFill="1" applyBorder="1" applyAlignment="1" applyProtection="1">
      <alignment horizontal="left" vertical="center" wrapText="1"/>
      <protection locked="0"/>
    </xf>
    <xf numFmtId="3" fontId="34" fillId="0" borderId="76" xfId="0" applyNumberFormat="1" applyFont="1" applyBorder="1" applyAlignment="1" applyProtection="1">
      <alignment vertical="center"/>
      <protection locked="0"/>
    </xf>
    <xf numFmtId="10" fontId="11" fillId="2" borderId="76" xfId="3" applyNumberFormat="1" applyFont="1" applyFill="1" applyBorder="1" applyAlignment="1" applyProtection="1">
      <alignment horizontal="center" vertical="center"/>
    </xf>
    <xf numFmtId="0" fontId="27" fillId="2" borderId="76" xfId="0" applyFont="1" applyFill="1" applyBorder="1" applyAlignment="1" applyProtection="1">
      <alignment vertical="center" wrapText="1"/>
      <protection locked="0"/>
    </xf>
    <xf numFmtId="3" fontId="11" fillId="2" borderId="76" xfId="2" applyNumberFormat="1" applyFont="1" applyFill="1" applyBorder="1" applyAlignment="1" applyProtection="1">
      <alignment horizontal="right" vertical="center"/>
      <protection locked="0"/>
    </xf>
    <xf numFmtId="10" fontId="11" fillId="2" borderId="77" xfId="3" applyNumberFormat="1" applyFont="1" applyFill="1" applyBorder="1" applyAlignment="1" applyProtection="1">
      <alignment horizontal="center" vertical="center"/>
    </xf>
    <xf numFmtId="0" fontId="11" fillId="2" borderId="4" xfId="0" applyFont="1" applyFill="1" applyBorder="1" applyAlignment="1" applyProtection="1">
      <alignment vertical="center" wrapText="1"/>
      <protection locked="0"/>
    </xf>
    <xf numFmtId="10" fontId="11" fillId="2" borderId="4" xfId="3" applyNumberFormat="1" applyFont="1" applyFill="1" applyBorder="1" applyAlignment="1" applyProtection="1">
      <alignment horizontal="center" vertical="center"/>
    </xf>
    <xf numFmtId="0" fontId="27" fillId="2" borderId="4" xfId="0" applyFont="1" applyFill="1" applyBorder="1" applyAlignment="1" applyProtection="1">
      <alignment horizontal="left" vertical="top" wrapText="1"/>
      <protection locked="0"/>
    </xf>
    <xf numFmtId="0" fontId="0" fillId="2" borderId="4" xfId="0" applyFill="1" applyBorder="1" applyAlignment="1" applyProtection="1">
      <alignment vertical="center"/>
      <protection locked="0"/>
    </xf>
    <xf numFmtId="0" fontId="27" fillId="2" borderId="4" xfId="0" applyFont="1" applyFill="1" applyBorder="1" applyAlignment="1" applyProtection="1">
      <alignment horizontal="left" vertical="center" wrapText="1"/>
      <protection locked="0"/>
    </xf>
    <xf numFmtId="3" fontId="23" fillId="0" borderId="4" xfId="0" applyNumberFormat="1" applyFont="1" applyBorder="1" applyAlignment="1" applyProtection="1">
      <alignment vertical="center"/>
      <protection locked="0"/>
    </xf>
    <xf numFmtId="0" fontId="24" fillId="11" borderId="4" xfId="0" applyFont="1" applyFill="1" applyBorder="1" applyAlignment="1" applyProtection="1">
      <alignment vertical="center" wrapText="1"/>
      <protection locked="0"/>
    </xf>
    <xf numFmtId="0" fontId="24" fillId="11" borderId="4" xfId="0" applyFont="1" applyFill="1" applyBorder="1" applyAlignment="1" applyProtection="1">
      <alignment wrapText="1"/>
      <protection locked="0"/>
    </xf>
    <xf numFmtId="0" fontId="24" fillId="11" borderId="4" xfId="0" applyFont="1" applyFill="1" applyBorder="1" applyAlignment="1" applyProtection="1">
      <alignment vertical="top" wrapText="1"/>
      <protection locked="0"/>
    </xf>
    <xf numFmtId="3" fontId="75" fillId="0" borderId="4" xfId="2" applyNumberFormat="1" applyFont="1" applyFill="1" applyBorder="1" applyAlignment="1" applyProtection="1">
      <alignment horizontal="right" vertical="center" wrapText="1"/>
      <protection locked="0"/>
    </xf>
    <xf numFmtId="0" fontId="24" fillId="2" borderId="4" xfId="0" applyFont="1" applyFill="1" applyBorder="1" applyAlignment="1" applyProtection="1">
      <alignment vertical="top" wrapText="1"/>
      <protection locked="0"/>
    </xf>
    <xf numFmtId="9" fontId="82" fillId="10" borderId="4" xfId="0" applyNumberFormat="1" applyFont="1" applyFill="1" applyBorder="1" applyAlignment="1" applyProtection="1">
      <alignment horizontal="center" vertical="center"/>
      <protection locked="0"/>
    </xf>
    <xf numFmtId="0" fontId="23" fillId="0" borderId="4" xfId="0" applyFont="1" applyBorder="1" applyAlignment="1" applyProtection="1">
      <alignment vertical="center"/>
      <protection locked="0"/>
    </xf>
    <xf numFmtId="3" fontId="83" fillId="0" borderId="4" xfId="0" applyNumberFormat="1" applyFont="1" applyBorder="1" applyAlignment="1" applyProtection="1">
      <alignment vertical="center"/>
      <protection locked="0"/>
    </xf>
    <xf numFmtId="0" fontId="9" fillId="6" borderId="21" xfId="0" applyFont="1" applyFill="1" applyBorder="1"/>
    <xf numFmtId="0" fontId="3" fillId="6" borderId="4" xfId="0" applyFont="1" applyFill="1" applyBorder="1" applyAlignment="1" applyProtection="1">
      <alignment vertical="top"/>
      <protection locked="0"/>
    </xf>
    <xf numFmtId="3" fontId="0" fillId="6" borderId="4" xfId="1" applyNumberFormat="1" applyFont="1" applyFill="1" applyBorder="1" applyAlignment="1" applyProtection="1">
      <alignment horizontal="center" vertical="center" wrapText="1"/>
      <protection locked="0"/>
    </xf>
    <xf numFmtId="167" fontId="30" fillId="6" borderId="4" xfId="1" applyNumberFormat="1" applyFont="1" applyFill="1" applyBorder="1" applyAlignment="1" applyProtection="1">
      <alignment horizontal="center" vertical="center" wrapText="1"/>
    </xf>
    <xf numFmtId="0" fontId="13" fillId="6" borderId="4" xfId="0" applyFont="1" applyFill="1" applyBorder="1" applyAlignment="1" applyProtection="1">
      <alignment horizontal="center" vertical="center" wrapText="1"/>
      <protection locked="0"/>
    </xf>
    <xf numFmtId="167" fontId="0" fillId="6" borderId="4" xfId="1" applyNumberFormat="1" applyFont="1" applyFill="1" applyBorder="1" applyAlignment="1" applyProtection="1">
      <alignment horizontal="center" vertical="center" wrapText="1"/>
    </xf>
    <xf numFmtId="3" fontId="23" fillId="0" borderId="4" xfId="0" applyNumberFormat="1" applyFont="1" applyBorder="1" applyAlignment="1" applyProtection="1">
      <alignment horizontal="right" vertical="center"/>
      <protection locked="0"/>
    </xf>
    <xf numFmtId="0" fontId="0" fillId="2" borderId="4" xfId="0" applyFill="1" applyBorder="1" applyAlignment="1" applyProtection="1">
      <alignment horizontal="center" vertical="center"/>
      <protection locked="0"/>
    </xf>
    <xf numFmtId="0" fontId="24" fillId="2" borderId="4" xfId="0" applyFont="1" applyFill="1" applyBorder="1" applyAlignment="1" applyProtection="1">
      <alignment vertical="center" wrapText="1"/>
      <protection locked="0"/>
    </xf>
    <xf numFmtId="0" fontId="12" fillId="2" borderId="4" xfId="0" applyFont="1" applyFill="1" applyBorder="1" applyAlignment="1" applyProtection="1">
      <alignment horizontal="center" vertical="center" wrapText="1"/>
      <protection locked="0"/>
    </xf>
    <xf numFmtId="0" fontId="12" fillId="2" borderId="4" xfId="0" applyFont="1" applyFill="1" applyBorder="1" applyAlignment="1" applyProtection="1">
      <alignment horizontal="left" vertical="center" wrapText="1"/>
      <protection locked="0"/>
    </xf>
    <xf numFmtId="0" fontId="12" fillId="2" borderId="4" xfId="0" applyFont="1" applyFill="1" applyBorder="1" applyAlignment="1" applyProtection="1">
      <alignment horizontal="left" vertical="top" wrapText="1"/>
      <protection locked="0"/>
    </xf>
    <xf numFmtId="0" fontId="75" fillId="0" borderId="4" xfId="0" applyFont="1" applyBorder="1" applyAlignment="1" applyProtection="1">
      <alignment vertical="center" wrapText="1"/>
      <protection locked="0"/>
    </xf>
    <xf numFmtId="3" fontId="23" fillId="0" borderId="4" xfId="0" applyNumberFormat="1" applyFont="1" applyBorder="1" applyAlignment="1" applyProtection="1">
      <alignment vertical="center" wrapText="1"/>
      <protection locked="0"/>
    </xf>
    <xf numFmtId="10" fontId="11" fillId="0" borderId="4" xfId="3" applyNumberFormat="1" applyFont="1" applyFill="1" applyBorder="1" applyAlignment="1" applyProtection="1">
      <alignment horizontal="center" vertical="center"/>
    </xf>
    <xf numFmtId="0" fontId="24" fillId="0" borderId="4" xfId="0" applyFont="1" applyBorder="1" applyAlignment="1" applyProtection="1">
      <alignment vertical="top" wrapText="1"/>
      <protection locked="0"/>
    </xf>
    <xf numFmtId="0" fontId="26" fillId="0" borderId="4" xfId="0" applyFont="1" applyBorder="1" applyAlignment="1" applyProtection="1">
      <alignment vertical="center"/>
      <protection locked="0"/>
    </xf>
    <xf numFmtId="0" fontId="23" fillId="11" borderId="4" xfId="0" applyFont="1" applyFill="1" applyBorder="1" applyAlignment="1" applyProtection="1">
      <alignment vertical="top"/>
      <protection locked="0"/>
    </xf>
    <xf numFmtId="0" fontId="0" fillId="2" borderId="78" xfId="0" applyFill="1" applyBorder="1" applyAlignment="1">
      <alignment horizontal="left" vertical="center" wrapText="1"/>
    </xf>
    <xf numFmtId="0" fontId="11" fillId="2" borderId="79" xfId="0" applyFont="1" applyFill="1" applyBorder="1" applyAlignment="1" applyProtection="1">
      <alignment vertical="center" wrapText="1"/>
      <protection locked="0"/>
    </xf>
    <xf numFmtId="3" fontId="23" fillId="2" borderId="79" xfId="0" applyNumberFormat="1" applyFont="1" applyFill="1" applyBorder="1" applyAlignment="1" applyProtection="1">
      <alignment vertical="center" wrapText="1"/>
      <protection locked="0"/>
    </xf>
    <xf numFmtId="10" fontId="11" fillId="2" borderId="79" xfId="3" applyNumberFormat="1" applyFont="1" applyFill="1" applyBorder="1" applyAlignment="1" applyProtection="1">
      <alignment horizontal="center" vertical="center"/>
    </xf>
    <xf numFmtId="0" fontId="24" fillId="2" borderId="79" xfId="0" applyFont="1" applyFill="1" applyBorder="1" applyAlignment="1" applyProtection="1">
      <alignment vertical="center" wrapText="1"/>
      <protection locked="0"/>
    </xf>
    <xf numFmtId="0" fontId="24" fillId="2" borderId="79" xfId="0" applyFont="1" applyFill="1" applyBorder="1" applyAlignment="1" applyProtection="1">
      <alignment vertical="top" wrapText="1"/>
      <protection locked="0"/>
    </xf>
    <xf numFmtId="9" fontId="82" fillId="10" borderId="79" xfId="0" applyNumberFormat="1" applyFont="1" applyFill="1" applyBorder="1" applyAlignment="1" applyProtection="1">
      <alignment horizontal="center" vertical="center"/>
      <protection locked="0"/>
    </xf>
    <xf numFmtId="3" fontId="11" fillId="2" borderId="79" xfId="2" applyNumberFormat="1" applyFont="1" applyFill="1" applyBorder="1" applyAlignment="1" applyProtection="1">
      <alignment horizontal="right" vertical="center"/>
      <protection locked="0"/>
    </xf>
    <xf numFmtId="10" fontId="11" fillId="2" borderId="80" xfId="3" applyNumberFormat="1" applyFont="1" applyFill="1" applyBorder="1" applyAlignment="1" applyProtection="1">
      <alignment horizontal="center" vertical="center"/>
    </xf>
    <xf numFmtId="3" fontId="34" fillId="0" borderId="81" xfId="0" applyNumberFormat="1" applyFont="1" applyBorder="1" applyAlignment="1" applyProtection="1">
      <alignment vertical="center"/>
      <protection locked="0"/>
    </xf>
    <xf numFmtId="0" fontId="24" fillId="2" borderId="4" xfId="0" applyFont="1" applyFill="1" applyBorder="1" applyAlignment="1" applyProtection="1">
      <alignment horizontal="left" vertical="center" wrapText="1"/>
      <protection locked="0"/>
    </xf>
    <xf numFmtId="3" fontId="31" fillId="0" borderId="4" xfId="0" applyNumberFormat="1" applyFont="1" applyBorder="1" applyAlignment="1" applyProtection="1">
      <alignment vertical="center"/>
      <protection locked="0"/>
    </xf>
    <xf numFmtId="3" fontId="31" fillId="0" borderId="0" xfId="0" applyNumberFormat="1" applyFont="1" applyAlignment="1" applyProtection="1">
      <alignment vertical="center"/>
      <protection locked="0"/>
    </xf>
    <xf numFmtId="3" fontId="23" fillId="2" borderId="4" xfId="2" applyNumberFormat="1" applyFont="1" applyFill="1" applyBorder="1" applyAlignment="1" applyProtection="1">
      <alignment horizontal="right" vertical="center"/>
      <protection locked="0"/>
    </xf>
    <xf numFmtId="3" fontId="31" fillId="0" borderId="0" xfId="0" applyNumberFormat="1" applyFont="1" applyProtection="1">
      <protection locked="0"/>
    </xf>
    <xf numFmtId="3" fontId="31" fillId="6" borderId="4" xfId="1" applyNumberFormat="1" applyFont="1" applyFill="1" applyBorder="1" applyAlignment="1" applyProtection="1">
      <alignment horizontal="center" vertical="center" wrapText="1"/>
      <protection locked="0"/>
    </xf>
    <xf numFmtId="3" fontId="23" fillId="2" borderId="79" xfId="2" applyNumberFormat="1" applyFont="1" applyFill="1" applyBorder="1" applyAlignment="1" applyProtection="1">
      <alignment horizontal="right" vertical="center"/>
      <protection locked="0"/>
    </xf>
    <xf numFmtId="9" fontId="21" fillId="19" borderId="76" xfId="3" applyFont="1" applyFill="1" applyBorder="1" applyAlignment="1" applyProtection="1">
      <alignment horizontal="center" vertical="center"/>
      <protection locked="0"/>
    </xf>
    <xf numFmtId="10" fontId="23" fillId="0" borderId="4" xfId="0" applyNumberFormat="1" applyFont="1" applyBorder="1" applyAlignment="1" applyProtection="1">
      <alignment horizontal="center" vertical="center"/>
      <protection locked="0"/>
    </xf>
    <xf numFmtId="9" fontId="23" fillId="0" borderId="4" xfId="0" applyNumberFormat="1" applyFont="1" applyBorder="1" applyAlignment="1" applyProtection="1">
      <alignment horizontal="center" vertical="center"/>
      <protection locked="0"/>
    </xf>
    <xf numFmtId="9" fontId="82" fillId="0" borderId="4" xfId="0" applyNumberFormat="1" applyFont="1" applyBorder="1" applyAlignment="1" applyProtection="1">
      <alignment horizontal="center" vertical="center"/>
      <protection locked="0"/>
    </xf>
    <xf numFmtId="0" fontId="23" fillId="2" borderId="4" xfId="0" applyFont="1" applyFill="1" applyBorder="1" applyAlignment="1" applyProtection="1">
      <alignment vertical="center" wrapText="1"/>
      <protection locked="0"/>
    </xf>
    <xf numFmtId="0" fontId="6" fillId="3" borderId="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4" borderId="10" xfId="0" applyFont="1" applyFill="1" applyBorder="1" applyAlignment="1">
      <alignment horizontal="center" vertical="top" wrapText="1"/>
    </xf>
    <xf numFmtId="0" fontId="3" fillId="4" borderId="11" xfId="0" applyFont="1" applyFill="1" applyBorder="1" applyAlignment="1">
      <alignment horizontal="center" vertical="top" wrapText="1"/>
    </xf>
    <xf numFmtId="0" fontId="3" fillId="4" borderId="12" xfId="0" applyFont="1" applyFill="1" applyBorder="1" applyAlignment="1">
      <alignment horizontal="center" vertical="top" wrapText="1"/>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6" xfId="0" applyFont="1" applyFill="1" applyBorder="1" applyAlignment="1">
      <alignment horizontal="center" vertical="center"/>
    </xf>
    <xf numFmtId="0" fontId="2" fillId="5" borderId="20" xfId="0" applyFont="1" applyFill="1" applyBorder="1" applyAlignment="1">
      <alignment horizontal="center" vertical="center"/>
    </xf>
    <xf numFmtId="0" fontId="3" fillId="4" borderId="18"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167" fontId="0" fillId="3" borderId="22" xfId="1" applyNumberFormat="1" applyFont="1" applyFill="1" applyBorder="1" applyAlignment="1" applyProtection="1">
      <alignment horizontal="center" vertical="center" wrapText="1"/>
    </xf>
    <xf numFmtId="167" fontId="0" fillId="3" borderId="12" xfId="1" applyNumberFormat="1" applyFont="1" applyFill="1" applyBorder="1" applyAlignment="1" applyProtection="1">
      <alignment horizontal="center" vertical="center" wrapText="1"/>
    </xf>
    <xf numFmtId="0" fontId="11" fillId="8" borderId="31" xfId="0" applyFont="1" applyFill="1" applyBorder="1" applyAlignment="1" applyProtection="1">
      <alignment wrapText="1"/>
      <protection locked="0"/>
    </xf>
    <xf numFmtId="167" fontId="4" fillId="5" borderId="10" xfId="1" applyNumberFormat="1" applyFont="1" applyFill="1" applyBorder="1" applyAlignment="1" applyProtection="1">
      <alignment horizontal="center" vertical="center" wrapText="1"/>
    </xf>
    <xf numFmtId="167" fontId="4" fillId="5" borderId="26" xfId="1" applyNumberFormat="1" applyFont="1" applyFill="1" applyBorder="1" applyAlignment="1" applyProtection="1">
      <alignment horizontal="center" vertical="center" wrapText="1"/>
    </xf>
    <xf numFmtId="167" fontId="4" fillId="5" borderId="22" xfId="1" applyNumberFormat="1" applyFont="1" applyFill="1" applyBorder="1" applyAlignment="1" applyProtection="1">
      <alignment horizontal="center" vertical="center" wrapText="1"/>
    </xf>
    <xf numFmtId="0" fontId="6" fillId="2" borderId="4" xfId="0" applyFont="1" applyFill="1" applyBorder="1" applyAlignment="1" applyProtection="1">
      <alignment horizontal="left"/>
      <protection locked="0"/>
    </xf>
    <xf numFmtId="0" fontId="6" fillId="2" borderId="4" xfId="0" applyFont="1" applyFill="1" applyBorder="1" applyAlignment="1" applyProtection="1">
      <alignment horizontal="center"/>
      <protection locked="0"/>
    </xf>
    <xf numFmtId="0" fontId="6" fillId="2" borderId="4" xfId="0" applyFont="1" applyFill="1" applyBorder="1" applyAlignment="1" applyProtection="1">
      <alignment horizontal="left" wrapText="1"/>
      <protection locked="0"/>
    </xf>
    <xf numFmtId="167" fontId="4" fillId="5" borderId="4" xfId="1" applyNumberFormat="1" applyFont="1" applyFill="1" applyBorder="1" applyAlignment="1" applyProtection="1">
      <alignment horizontal="center" vertical="center" wrapText="1"/>
    </xf>
    <xf numFmtId="167" fontId="4" fillId="5" borderId="27" xfId="1" applyNumberFormat="1" applyFont="1" applyFill="1" applyBorder="1" applyAlignment="1" applyProtection="1">
      <alignment horizontal="center" vertical="center" wrapText="1"/>
    </xf>
    <xf numFmtId="0" fontId="6" fillId="3" borderId="75"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3" borderId="78" xfId="0" applyFont="1" applyFill="1" applyBorder="1" applyAlignment="1">
      <alignment horizontal="center" vertical="center" wrapText="1"/>
    </xf>
    <xf numFmtId="0" fontId="6" fillId="3" borderId="7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79" xfId="0" applyFont="1" applyFill="1" applyBorder="1" applyAlignment="1">
      <alignment horizontal="center" vertical="center" wrapText="1"/>
    </xf>
    <xf numFmtId="0" fontId="3" fillId="3" borderId="7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4" borderId="76" xfId="0" applyFont="1" applyFill="1" applyBorder="1" applyAlignment="1">
      <alignment horizontal="center" vertical="top" wrapText="1"/>
    </xf>
    <xf numFmtId="0" fontId="2" fillId="5" borderId="76" xfId="0" applyFont="1" applyFill="1" applyBorder="1" applyAlignment="1">
      <alignment horizontal="center" vertical="center"/>
    </xf>
    <xf numFmtId="0" fontId="2" fillId="5" borderId="77"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27" xfId="0" applyFont="1" applyFill="1" applyBorder="1" applyAlignment="1">
      <alignment horizontal="center" vertical="center"/>
    </xf>
    <xf numFmtId="0" fontId="3" fillId="4" borderId="4" xfId="0" applyFont="1" applyFill="1" applyBorder="1" applyAlignment="1">
      <alignment horizontal="center" vertical="center" wrapText="1"/>
    </xf>
    <xf numFmtId="0" fontId="3" fillId="4" borderId="79" xfId="0" applyFont="1" applyFill="1" applyBorder="1" applyAlignment="1">
      <alignment horizontal="center" vertical="center" wrapText="1"/>
    </xf>
    <xf numFmtId="0" fontId="52" fillId="4" borderId="4" xfId="0" applyFont="1" applyFill="1" applyBorder="1" applyAlignment="1">
      <alignment horizontal="center" vertical="center" wrapText="1"/>
    </xf>
    <xf numFmtId="167" fontId="0" fillId="3" borderId="4" xfId="1" applyNumberFormat="1" applyFont="1" applyFill="1" applyBorder="1" applyAlignment="1" applyProtection="1">
      <alignment horizontal="center" vertical="center" wrapText="1"/>
    </xf>
    <xf numFmtId="0" fontId="6" fillId="3" borderId="6"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20" xfId="0" applyFont="1" applyFill="1" applyBorder="1" applyAlignment="1" applyProtection="1">
      <alignment horizontal="center" vertical="center" wrapText="1"/>
      <protection locked="0"/>
    </xf>
    <xf numFmtId="167" fontId="4" fillId="5" borderId="22" xfId="1" applyNumberFormat="1" applyFont="1" applyFill="1" applyBorder="1" applyAlignment="1" applyProtection="1">
      <alignment horizontal="center" vertical="center" wrapText="1"/>
      <protection locked="0"/>
    </xf>
    <xf numFmtId="167" fontId="4" fillId="5" borderId="26" xfId="1" applyNumberFormat="1" applyFont="1" applyFill="1" applyBorder="1" applyAlignment="1" applyProtection="1">
      <alignment horizontal="center" vertical="center" wrapText="1"/>
      <protection locked="0"/>
    </xf>
    <xf numFmtId="167" fontId="4" fillId="5" borderId="10" xfId="1" applyNumberFormat="1" applyFont="1" applyFill="1" applyBorder="1" applyAlignment="1" applyProtection="1">
      <alignment horizontal="center" vertical="center" wrapText="1"/>
      <protection locked="0"/>
    </xf>
    <xf numFmtId="167" fontId="0" fillId="3" borderId="22" xfId="1" applyNumberFormat="1" applyFont="1" applyFill="1" applyBorder="1" applyAlignment="1" applyProtection="1">
      <alignment horizontal="center" vertical="center" wrapText="1"/>
      <protection locked="0"/>
    </xf>
    <xf numFmtId="167" fontId="0" fillId="3" borderId="12" xfId="1" applyNumberFormat="1" applyFont="1" applyFill="1" applyBorder="1" applyAlignment="1" applyProtection="1">
      <alignment horizontal="center" vertical="center" wrapText="1"/>
      <protection locked="0"/>
    </xf>
    <xf numFmtId="0" fontId="3" fillId="4" borderId="8" xfId="0" applyFont="1" applyFill="1" applyBorder="1" applyAlignment="1" applyProtection="1">
      <alignment horizontal="center" vertical="center" wrapText="1"/>
      <protection locked="0"/>
    </xf>
    <xf numFmtId="0" fontId="3" fillId="4" borderId="16" xfId="0" applyFont="1" applyFill="1" applyBorder="1" applyAlignment="1" applyProtection="1">
      <alignment horizontal="center" vertical="center" wrapText="1"/>
      <protection locked="0"/>
    </xf>
    <xf numFmtId="0" fontId="3" fillId="4" borderId="19" xfId="0" applyFont="1" applyFill="1" applyBorder="1" applyAlignment="1" applyProtection="1">
      <alignment horizontal="center" vertical="center" wrapText="1"/>
      <protection locked="0"/>
    </xf>
    <xf numFmtId="0" fontId="3" fillId="4" borderId="24"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2" fillId="5" borderId="7" xfId="0" applyFont="1" applyFill="1" applyBorder="1" applyAlignment="1" applyProtection="1">
      <alignment horizontal="center" vertical="center"/>
      <protection locked="0"/>
    </xf>
    <xf numFmtId="0" fontId="2" fillId="5" borderId="8" xfId="0" applyFont="1" applyFill="1" applyBorder="1" applyAlignment="1" applyProtection="1">
      <alignment horizontal="center" vertical="center"/>
      <protection locked="0"/>
    </xf>
    <xf numFmtId="0" fontId="2" fillId="5" borderId="5" xfId="0" applyFont="1" applyFill="1" applyBorder="1" applyAlignment="1" applyProtection="1">
      <alignment horizontal="center" vertical="center"/>
      <protection locked="0"/>
    </xf>
    <xf numFmtId="0" fontId="2" fillId="5" borderId="15" xfId="0" applyFont="1" applyFill="1" applyBorder="1" applyAlignment="1" applyProtection="1">
      <alignment horizontal="center" vertical="center"/>
      <protection locked="0"/>
    </xf>
    <xf numFmtId="0" fontId="2" fillId="5" borderId="16" xfId="0" applyFont="1" applyFill="1" applyBorder="1" applyAlignment="1" applyProtection="1">
      <alignment horizontal="center" vertical="center"/>
      <protection locked="0"/>
    </xf>
    <xf numFmtId="0" fontId="2" fillId="5" borderId="20" xfId="0" applyFont="1" applyFill="1" applyBorder="1" applyAlignment="1" applyProtection="1">
      <alignment horizontal="center" vertical="center"/>
      <protection locked="0"/>
    </xf>
    <xf numFmtId="0" fontId="3" fillId="4" borderId="11" xfId="0" applyFont="1" applyFill="1" applyBorder="1" applyAlignment="1" applyProtection="1">
      <alignment horizontal="center" vertical="top" wrapText="1"/>
      <protection locked="0"/>
    </xf>
    <xf numFmtId="0" fontId="3" fillId="3" borderId="7"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17" xfId="0" applyFont="1" applyFill="1" applyBorder="1" applyAlignment="1" applyProtection="1">
      <alignment horizontal="center" vertical="center" wrapText="1"/>
      <protection locked="0"/>
    </xf>
    <xf numFmtId="0" fontId="64" fillId="15" borderId="11" xfId="0" applyFont="1" applyFill="1" applyBorder="1" applyAlignment="1">
      <alignment wrapText="1"/>
    </xf>
    <xf numFmtId="0" fontId="64" fillId="15" borderId="58" xfId="0" applyFont="1" applyFill="1" applyBorder="1" applyAlignment="1">
      <alignment wrapText="1"/>
    </xf>
    <xf numFmtId="0" fontId="61" fillId="8" borderId="22" xfId="0" applyFont="1" applyFill="1" applyBorder="1"/>
    <xf numFmtId="0" fontId="61" fillId="8" borderId="11" xfId="0" applyFont="1" applyFill="1" applyBorder="1"/>
    <xf numFmtId="0" fontId="61" fillId="8" borderId="26" xfId="0" applyFont="1" applyFill="1" applyBorder="1"/>
    <xf numFmtId="0" fontId="61" fillId="13" borderId="5" xfId="0" applyFont="1" applyFill="1" applyBorder="1" applyAlignment="1">
      <alignment wrapText="1"/>
    </xf>
    <xf numFmtId="0" fontId="61" fillId="13" borderId="13" xfId="0" applyFont="1" applyFill="1" applyBorder="1" applyAlignment="1">
      <alignment wrapText="1"/>
    </xf>
    <xf numFmtId="0" fontId="61" fillId="13" borderId="47" xfId="0" applyFont="1" applyFill="1" applyBorder="1" applyAlignment="1">
      <alignment wrapText="1"/>
    </xf>
    <xf numFmtId="0" fontId="61" fillId="13" borderId="6" xfId="0" applyFont="1" applyFill="1" applyBorder="1" applyAlignment="1">
      <alignment wrapText="1"/>
    </xf>
    <xf numFmtId="0" fontId="61" fillId="13" borderId="14" xfId="0" applyFont="1" applyFill="1" applyBorder="1" applyAlignment="1">
      <alignment wrapText="1"/>
    </xf>
    <xf numFmtId="0" fontId="61" fillId="13" borderId="48" xfId="0" applyFont="1" applyFill="1" applyBorder="1" applyAlignment="1">
      <alignment wrapText="1"/>
    </xf>
    <xf numFmtId="0" fontId="20" fillId="13" borderId="7" xfId="0" applyFont="1" applyFill="1" applyBorder="1" applyAlignment="1">
      <alignment wrapText="1"/>
    </xf>
    <xf numFmtId="0" fontId="20" fillId="13" borderId="8" xfId="0" applyFont="1" applyFill="1" applyBorder="1" applyAlignment="1">
      <alignment wrapText="1"/>
    </xf>
    <xf numFmtId="0" fontId="20" fillId="13" borderId="49" xfId="0" applyFont="1" applyFill="1" applyBorder="1" applyAlignment="1">
      <alignment wrapText="1"/>
    </xf>
    <xf numFmtId="0" fontId="20" fillId="13" borderId="50" xfId="0" applyFont="1" applyFill="1" applyBorder="1" applyAlignment="1">
      <alignment wrapText="1"/>
    </xf>
    <xf numFmtId="0" fontId="20" fillId="13" borderId="51" xfId="0" applyFont="1" applyFill="1" applyBorder="1" applyAlignment="1">
      <alignment wrapText="1"/>
    </xf>
    <xf numFmtId="0" fontId="20" fillId="13" borderId="52" xfId="0" applyFont="1" applyFill="1" applyBorder="1" applyAlignment="1">
      <alignment wrapText="1"/>
    </xf>
    <xf numFmtId="0" fontId="20" fillId="14" borderId="11" xfId="0" applyFont="1" applyFill="1" applyBorder="1" applyAlignment="1">
      <alignment wrapText="1"/>
    </xf>
    <xf numFmtId="0" fontId="20" fillId="14" borderId="53" xfId="0" applyFont="1" applyFill="1" applyBorder="1" applyAlignment="1">
      <alignment wrapText="1"/>
    </xf>
    <xf numFmtId="0" fontId="63" fillId="15" borderId="7" xfId="0" applyFont="1" applyFill="1" applyBorder="1"/>
    <xf numFmtId="0" fontId="63" fillId="15" borderId="8" xfId="0" applyFont="1" applyFill="1" applyBorder="1"/>
    <xf numFmtId="0" fontId="63" fillId="15" borderId="54" xfId="0" applyFont="1" applyFill="1" applyBorder="1"/>
    <xf numFmtId="0" fontId="63" fillId="15" borderId="50" xfId="0" applyFont="1" applyFill="1" applyBorder="1"/>
    <xf numFmtId="0" fontId="63" fillId="15" borderId="51" xfId="0" applyFont="1" applyFill="1" applyBorder="1"/>
    <xf numFmtId="0" fontId="63" fillId="15" borderId="55" xfId="0" applyFont="1" applyFill="1" applyBorder="1"/>
    <xf numFmtId="0" fontId="20" fillId="14" borderId="23" xfId="0" applyFont="1" applyFill="1" applyBorder="1" applyAlignment="1">
      <alignment wrapText="1"/>
    </xf>
    <xf numFmtId="0" fontId="20" fillId="14" borderId="56" xfId="0" applyFont="1" applyFill="1" applyBorder="1" applyAlignment="1">
      <alignment wrapText="1"/>
    </xf>
    <xf numFmtId="0" fontId="20" fillId="14" borderId="24" xfId="0" applyFont="1" applyFill="1" applyBorder="1" applyAlignment="1">
      <alignment wrapText="1"/>
    </xf>
    <xf numFmtId="0" fontId="20" fillId="14" borderId="57" xfId="0" applyFont="1" applyFill="1" applyBorder="1" applyAlignment="1">
      <alignment wrapText="1"/>
    </xf>
    <xf numFmtId="0" fontId="20" fillId="14" borderId="6" xfId="0" applyFont="1" applyFill="1" applyBorder="1" applyAlignment="1">
      <alignment wrapText="1"/>
    </xf>
    <xf numFmtId="0" fontId="20" fillId="14" borderId="8" xfId="0" applyFont="1" applyFill="1" applyBorder="1" applyAlignment="1">
      <alignment wrapText="1"/>
    </xf>
    <xf numFmtId="0" fontId="20" fillId="14" borderId="49" xfId="0" applyFont="1" applyFill="1" applyBorder="1" applyAlignment="1">
      <alignment wrapText="1"/>
    </xf>
    <xf numFmtId="0" fontId="20" fillId="14" borderId="48" xfId="0" applyFont="1" applyFill="1" applyBorder="1" applyAlignment="1">
      <alignment wrapText="1"/>
    </xf>
    <xf numFmtId="0" fontId="20" fillId="14" borderId="51" xfId="0" applyFont="1" applyFill="1" applyBorder="1" applyAlignment="1">
      <alignment wrapText="1"/>
    </xf>
    <xf numFmtId="0" fontId="20" fillId="14" borderId="52" xfId="0" applyFont="1" applyFill="1" applyBorder="1" applyAlignment="1">
      <alignment wrapText="1"/>
    </xf>
    <xf numFmtId="0" fontId="20" fillId="13" borderId="11" xfId="0" applyFont="1" applyFill="1" applyBorder="1" applyAlignment="1">
      <alignment wrapText="1"/>
    </xf>
    <xf numFmtId="0" fontId="20" fillId="13" borderId="53" xfId="0" applyFont="1" applyFill="1" applyBorder="1" applyAlignment="1">
      <alignment wrapText="1"/>
    </xf>
    <xf numFmtId="167" fontId="4" fillId="5" borderId="31" xfId="1" applyNumberFormat="1" applyFont="1" applyFill="1" applyBorder="1" applyAlignment="1" applyProtection="1">
      <alignment horizontal="center" vertical="center" wrapText="1"/>
    </xf>
    <xf numFmtId="0" fontId="6" fillId="3" borderId="3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31" xfId="0" applyFont="1" applyFill="1" applyBorder="1" applyAlignment="1">
      <alignment horizontal="center" vertical="top" wrapText="1"/>
    </xf>
    <xf numFmtId="0" fontId="2" fillId="5" borderId="31" xfId="0" applyFont="1" applyFill="1" applyBorder="1" applyAlignment="1">
      <alignment horizontal="center" vertical="center"/>
    </xf>
    <xf numFmtId="0" fontId="3" fillId="4" borderId="31" xfId="0" applyFont="1" applyFill="1" applyBorder="1" applyAlignment="1">
      <alignment horizontal="center" vertical="center" wrapText="1"/>
    </xf>
    <xf numFmtId="167" fontId="0" fillId="3" borderId="31" xfId="1" applyNumberFormat="1" applyFont="1" applyFill="1" applyBorder="1" applyAlignment="1" applyProtection="1">
      <alignment horizontal="center" vertical="center" wrapText="1"/>
    </xf>
    <xf numFmtId="0" fontId="6" fillId="2" borderId="4" xfId="0" applyFont="1" applyFill="1" applyBorder="1" applyAlignment="1" applyProtection="1">
      <alignment horizontal="left" vertical="center"/>
      <protection locked="0"/>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6" fillId="3" borderId="6"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3" fillId="4" borderId="42" xfId="0" applyFont="1" applyFill="1" applyBorder="1" applyAlignment="1">
      <alignment horizontal="center" vertical="top" wrapText="1"/>
    </xf>
    <xf numFmtId="0" fontId="3" fillId="4" borderId="43" xfId="0" applyFont="1" applyFill="1" applyBorder="1" applyAlignment="1">
      <alignment horizontal="center" vertical="top" wrapText="1"/>
    </xf>
    <xf numFmtId="0" fontId="3" fillId="4" borderId="44" xfId="0" applyFont="1" applyFill="1" applyBorder="1" applyAlignment="1">
      <alignment horizontal="center" vertical="top" wrapText="1"/>
    </xf>
    <xf numFmtId="0" fontId="3" fillId="4" borderId="14"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45" xfId="0" applyFont="1" applyFill="1" applyBorder="1" applyAlignment="1">
      <alignment horizontal="center" vertical="center" wrapText="1"/>
    </xf>
    <xf numFmtId="0" fontId="6" fillId="2" borderId="4" xfId="0" applyFont="1" applyFill="1" applyBorder="1" applyAlignment="1" applyProtection="1">
      <alignment horizontal="center" vertical="center"/>
      <protection locked="0"/>
    </xf>
  </cellXfs>
  <cellStyles count="6">
    <cellStyle name="Hipervínculo" xfId="4" builtinId="8"/>
    <cellStyle name="Millares" xfId="1" builtinId="3"/>
    <cellStyle name="Moneda" xfId="2" builtinId="4"/>
    <cellStyle name="Moneda [0]" xfId="5" builtinId="7"/>
    <cellStyle name="Normal" xfId="0" builtinId="0"/>
    <cellStyle name="Porcentaje" xfId="3" builtinId="5"/>
  </cellStyles>
  <dxfs count="594">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1" defaultTableStyle="TableStyleMedium2" defaultPivotStyle="PivotStyleLight16">
    <tableStyle name="Invisible" pivot="0" table="0" count="0"/>
  </tableStyles>
  <colors>
    <mruColors>
      <color rgb="FF83E7EB"/>
      <color rgb="FFEBCC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calcChain" Target="calcChain.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haredStrings" Target="sharedStrings.xml"/><Relationship Id="rId9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theme" Target="theme/theme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microsoft.com/office/2017/10/relationships/person" Target="persons/perso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styles" Target="styles.xml"/><Relationship Id="rId98"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Establecimientos P&#250;blicos'!A1"/><Relationship Id="rId7" Type="http://schemas.openxmlformats.org/officeDocument/2006/relationships/image" Target="../media/image1.png"/><Relationship Id="rId2" Type="http://schemas.openxmlformats.org/officeDocument/2006/relationships/hyperlink" Target="#'Administraci&#243;n Central'!A1"/><Relationship Id="rId1" Type="http://schemas.openxmlformats.org/officeDocument/2006/relationships/hyperlink" Target="#'Fondos de Desarrollo Local'!A1"/><Relationship Id="rId6" Type="http://schemas.openxmlformats.org/officeDocument/2006/relationships/hyperlink" Target="#ESES!A1"/><Relationship Id="rId5" Type="http://schemas.openxmlformats.org/officeDocument/2006/relationships/hyperlink" Target="#EICD!A1"/><Relationship Id="rId4" Type="http://schemas.openxmlformats.org/officeDocument/2006/relationships/hyperlink" Target="#'0235-01 CONTRALORIA'!A1"/></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1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1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1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2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2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2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2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2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2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2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2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2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2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3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3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3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3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3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3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3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3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3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3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4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4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4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4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4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4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4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4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4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4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5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5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5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5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5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5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5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5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5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5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6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6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6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6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6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6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6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6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6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6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7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7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7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7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7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7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7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7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7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7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8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8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8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8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8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_rels/drawing85.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INICIO!A1"/><Relationship Id="rId1" Type="http://schemas.openxmlformats.org/officeDocument/2006/relationships/image" Target="../media/image1.png"/></Relationships>
</file>

<file path=xl/drawings/_rels/drawing86.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INICIO!A1"/><Relationship Id="rId1" Type="http://schemas.openxmlformats.org/officeDocument/2006/relationships/image" Target="../media/image1.png"/></Relationships>
</file>

<file path=xl/drawings/_rels/drawing87.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INICIO!A1"/><Relationship Id="rId1" Type="http://schemas.openxmlformats.org/officeDocument/2006/relationships/image" Target="../media/image1.png"/></Relationships>
</file>

<file path=xl/drawings/_rels/drawing88.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INICIO!A1"/><Relationship Id="rId1" Type="http://schemas.openxmlformats.org/officeDocument/2006/relationships/image" Target="../media/image1.png"/></Relationships>
</file>

<file path=xl/drawings/_rels/drawing89.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INICIO!A1"/><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xdr:from>
      <xdr:col>3</xdr:col>
      <xdr:colOff>95250</xdr:colOff>
      <xdr:row>14</xdr:row>
      <xdr:rowOff>152400</xdr:rowOff>
    </xdr:from>
    <xdr:to>
      <xdr:col>7</xdr:col>
      <xdr:colOff>647700</xdr:colOff>
      <xdr:row>20</xdr:row>
      <xdr:rowOff>104775</xdr:rowOff>
    </xdr:to>
    <xdr:sp macro="" textlink="">
      <xdr:nvSpPr>
        <xdr:cNvPr id="13" name="Rectángulo: esquinas redondeadas 12">
          <a:hlinkClick xmlns:r="http://schemas.openxmlformats.org/officeDocument/2006/relationships" r:id="rId1"/>
          <a:extLst>
            <a:ext uri="{FF2B5EF4-FFF2-40B4-BE49-F238E27FC236}">
              <a16:creationId xmlns:a16="http://schemas.microsoft.com/office/drawing/2014/main" xmlns="" id="{A06451D4-AB88-4C3F-AFE4-8830CBC2EB49}"/>
            </a:ext>
          </a:extLst>
        </xdr:cNvPr>
        <xdr:cNvSpPr/>
      </xdr:nvSpPr>
      <xdr:spPr>
        <a:xfrm>
          <a:off x="2381250" y="2819400"/>
          <a:ext cx="3600450" cy="1095375"/>
        </a:xfrm>
        <a:prstGeom prst="roundRect">
          <a:avLst/>
        </a:prstGeom>
        <a:effectLst>
          <a:outerShdw blurRad="50800" dist="38100" dir="16200000" rotWithShape="0">
            <a:prstClr val="black">
              <a:alpha val="40000"/>
            </a:prstClr>
          </a:outerShdw>
          <a:reflection blurRad="6350" stA="52000" endA="300" endPos="3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s-CO" sz="2000">
              <a:solidFill>
                <a:schemeClr val="bg1"/>
              </a:solidFill>
            </a:rPr>
            <a:t>Fondos de Desarrollo Local</a:t>
          </a:r>
        </a:p>
      </xdr:txBody>
    </xdr:sp>
    <xdr:clientData/>
  </xdr:twoCellAnchor>
  <xdr:twoCellAnchor>
    <xdr:from>
      <xdr:col>8</xdr:col>
      <xdr:colOff>66675</xdr:colOff>
      <xdr:row>14</xdr:row>
      <xdr:rowOff>123825</xdr:rowOff>
    </xdr:from>
    <xdr:to>
      <xdr:col>12</xdr:col>
      <xdr:colOff>619125</xdr:colOff>
      <xdr:row>20</xdr:row>
      <xdr:rowOff>76200</xdr:rowOff>
    </xdr:to>
    <xdr:sp macro="" textlink="">
      <xdr:nvSpPr>
        <xdr:cNvPr id="14" name="Rectángulo: esquinas redondeadas 13">
          <a:hlinkClick xmlns:r="http://schemas.openxmlformats.org/officeDocument/2006/relationships" r:id="rId2"/>
          <a:extLst>
            <a:ext uri="{FF2B5EF4-FFF2-40B4-BE49-F238E27FC236}">
              <a16:creationId xmlns:a16="http://schemas.microsoft.com/office/drawing/2014/main" xmlns="" id="{2654EB36-9F29-4094-A64A-3604ADC56415}"/>
            </a:ext>
          </a:extLst>
        </xdr:cNvPr>
        <xdr:cNvSpPr/>
      </xdr:nvSpPr>
      <xdr:spPr>
        <a:xfrm>
          <a:off x="6162675" y="2790825"/>
          <a:ext cx="3600450" cy="1095375"/>
        </a:xfrm>
        <a:prstGeom prst="roundRect">
          <a:avLst/>
        </a:prstGeom>
        <a:effectLst>
          <a:outerShdw blurRad="50800" dist="38100" dir="16200000" rotWithShape="0">
            <a:prstClr val="black">
              <a:alpha val="40000"/>
            </a:prstClr>
          </a:outerShdw>
          <a:reflection blurRad="6350" stA="52000" endA="300" endPos="3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s-CO" sz="2000">
              <a:solidFill>
                <a:schemeClr val="bg1"/>
              </a:solidFill>
            </a:rPr>
            <a:t>Administración Central</a:t>
          </a:r>
        </a:p>
      </xdr:txBody>
    </xdr:sp>
    <xdr:clientData/>
  </xdr:twoCellAnchor>
  <xdr:twoCellAnchor>
    <xdr:from>
      <xdr:col>13</xdr:col>
      <xdr:colOff>76200</xdr:colOff>
      <xdr:row>14</xdr:row>
      <xdr:rowOff>95250</xdr:rowOff>
    </xdr:from>
    <xdr:to>
      <xdr:col>17</xdr:col>
      <xdr:colOff>628650</xdr:colOff>
      <xdr:row>20</xdr:row>
      <xdr:rowOff>38100</xdr:rowOff>
    </xdr:to>
    <xdr:sp macro="" textlink="">
      <xdr:nvSpPr>
        <xdr:cNvPr id="15" name="Rectángulo: esquinas redondeadas 14">
          <a:hlinkClick xmlns:r="http://schemas.openxmlformats.org/officeDocument/2006/relationships" r:id="rId3"/>
          <a:extLst>
            <a:ext uri="{FF2B5EF4-FFF2-40B4-BE49-F238E27FC236}">
              <a16:creationId xmlns:a16="http://schemas.microsoft.com/office/drawing/2014/main" xmlns="" id="{07500715-B2FB-4AA5-A0C1-8EB5C57FE65A}"/>
            </a:ext>
          </a:extLst>
        </xdr:cNvPr>
        <xdr:cNvSpPr/>
      </xdr:nvSpPr>
      <xdr:spPr>
        <a:xfrm>
          <a:off x="9982200" y="2762250"/>
          <a:ext cx="3600450" cy="1085850"/>
        </a:xfrm>
        <a:prstGeom prst="roundRect">
          <a:avLst/>
        </a:prstGeom>
        <a:effectLst>
          <a:outerShdw blurRad="50800" dist="38100" dir="16200000" rotWithShape="0">
            <a:prstClr val="black">
              <a:alpha val="40000"/>
            </a:prstClr>
          </a:outerShdw>
          <a:reflection blurRad="6350" stA="52000" endA="300" endPos="3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s-CO" sz="2000">
              <a:solidFill>
                <a:schemeClr val="bg1"/>
              </a:solidFill>
            </a:rPr>
            <a:t>Establecimientos Públicos</a:t>
          </a:r>
        </a:p>
      </xdr:txBody>
    </xdr:sp>
    <xdr:clientData/>
  </xdr:twoCellAnchor>
  <xdr:twoCellAnchor>
    <xdr:from>
      <xdr:col>3</xdr:col>
      <xdr:colOff>28575</xdr:colOff>
      <xdr:row>24</xdr:row>
      <xdr:rowOff>85725</xdr:rowOff>
    </xdr:from>
    <xdr:to>
      <xdr:col>7</xdr:col>
      <xdr:colOff>581025</xdr:colOff>
      <xdr:row>30</xdr:row>
      <xdr:rowOff>38100</xdr:rowOff>
    </xdr:to>
    <xdr:sp macro="" textlink="">
      <xdr:nvSpPr>
        <xdr:cNvPr id="16" name="Rectángulo: esquinas redondeadas 15">
          <a:hlinkClick xmlns:r="http://schemas.openxmlformats.org/officeDocument/2006/relationships" r:id="rId4"/>
          <a:extLst>
            <a:ext uri="{FF2B5EF4-FFF2-40B4-BE49-F238E27FC236}">
              <a16:creationId xmlns:a16="http://schemas.microsoft.com/office/drawing/2014/main" xmlns="" id="{9FFCC3DE-23D9-48C7-AE1E-DB6F4835650E}"/>
            </a:ext>
          </a:extLst>
        </xdr:cNvPr>
        <xdr:cNvSpPr/>
      </xdr:nvSpPr>
      <xdr:spPr>
        <a:xfrm>
          <a:off x="2314575" y="4657725"/>
          <a:ext cx="3600450" cy="1095375"/>
        </a:xfrm>
        <a:prstGeom prst="roundRect">
          <a:avLst/>
        </a:prstGeom>
        <a:effectLst>
          <a:outerShdw blurRad="50800" dist="38100" dir="16200000" rotWithShape="0">
            <a:prstClr val="black">
              <a:alpha val="40000"/>
            </a:prstClr>
          </a:outerShdw>
          <a:reflection blurRad="6350" stA="52000" endA="300" endPos="3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s-CO" sz="2000">
              <a:solidFill>
                <a:schemeClr val="bg1"/>
              </a:solidFill>
            </a:rPr>
            <a:t>Ente Control</a:t>
          </a:r>
        </a:p>
      </xdr:txBody>
    </xdr:sp>
    <xdr:clientData/>
  </xdr:twoCellAnchor>
  <xdr:twoCellAnchor>
    <xdr:from>
      <xdr:col>8</xdr:col>
      <xdr:colOff>0</xdr:colOff>
      <xdr:row>24</xdr:row>
      <xdr:rowOff>19050</xdr:rowOff>
    </xdr:from>
    <xdr:to>
      <xdr:col>12</xdr:col>
      <xdr:colOff>552450</xdr:colOff>
      <xdr:row>29</xdr:row>
      <xdr:rowOff>161925</xdr:rowOff>
    </xdr:to>
    <xdr:sp macro="" textlink="">
      <xdr:nvSpPr>
        <xdr:cNvPr id="17" name="Rectángulo: esquinas redondeadas 16">
          <a:hlinkClick xmlns:r="http://schemas.openxmlformats.org/officeDocument/2006/relationships" r:id="rId5"/>
          <a:extLst>
            <a:ext uri="{FF2B5EF4-FFF2-40B4-BE49-F238E27FC236}">
              <a16:creationId xmlns:a16="http://schemas.microsoft.com/office/drawing/2014/main" xmlns="" id="{92238AD0-4B98-42C9-B659-F22EFBD10DBF}"/>
            </a:ext>
          </a:extLst>
        </xdr:cNvPr>
        <xdr:cNvSpPr/>
      </xdr:nvSpPr>
      <xdr:spPr>
        <a:xfrm>
          <a:off x="6096000" y="4591050"/>
          <a:ext cx="3600450" cy="1095375"/>
        </a:xfrm>
        <a:prstGeom prst="roundRect">
          <a:avLst/>
        </a:prstGeom>
        <a:effectLst>
          <a:outerShdw blurRad="50800" dist="38100" dir="16200000" rotWithShape="0">
            <a:prstClr val="black">
              <a:alpha val="40000"/>
            </a:prstClr>
          </a:outerShdw>
          <a:reflection blurRad="6350" stA="52000" endA="300" endPos="3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s-CO" sz="2000">
              <a:solidFill>
                <a:schemeClr val="bg1"/>
              </a:solidFill>
            </a:rPr>
            <a:t>EICD</a:t>
          </a:r>
        </a:p>
      </xdr:txBody>
    </xdr:sp>
    <xdr:clientData/>
  </xdr:twoCellAnchor>
  <xdr:twoCellAnchor>
    <xdr:from>
      <xdr:col>13</xdr:col>
      <xdr:colOff>9525</xdr:colOff>
      <xdr:row>24</xdr:row>
      <xdr:rowOff>19050</xdr:rowOff>
    </xdr:from>
    <xdr:to>
      <xdr:col>17</xdr:col>
      <xdr:colOff>561975</xdr:colOff>
      <xdr:row>29</xdr:row>
      <xdr:rowOff>161925</xdr:rowOff>
    </xdr:to>
    <xdr:sp macro="" textlink="">
      <xdr:nvSpPr>
        <xdr:cNvPr id="18" name="Rectángulo: esquinas redondeadas 17">
          <a:hlinkClick xmlns:r="http://schemas.openxmlformats.org/officeDocument/2006/relationships" r:id="rId6"/>
          <a:extLst>
            <a:ext uri="{FF2B5EF4-FFF2-40B4-BE49-F238E27FC236}">
              <a16:creationId xmlns:a16="http://schemas.microsoft.com/office/drawing/2014/main" xmlns="" id="{2E744622-FF13-441B-AC5D-66E86FCCF7D5}"/>
            </a:ext>
          </a:extLst>
        </xdr:cNvPr>
        <xdr:cNvSpPr/>
      </xdr:nvSpPr>
      <xdr:spPr>
        <a:xfrm>
          <a:off x="9915525" y="4591050"/>
          <a:ext cx="3600450" cy="1095375"/>
        </a:xfrm>
        <a:prstGeom prst="roundRect">
          <a:avLst/>
        </a:prstGeom>
        <a:effectLst>
          <a:outerShdw blurRad="50800" dist="38100" dir="16200000" rotWithShape="0">
            <a:prstClr val="black">
              <a:alpha val="40000"/>
            </a:prstClr>
          </a:outerShdw>
          <a:reflection blurRad="6350" stA="52000" endA="300" endPos="35000" dir="5400000" sy="-100000" algn="bl" rotWithShape="0"/>
        </a:effectLst>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ctr"/>
          <a:r>
            <a:rPr lang="es-CO" sz="2000">
              <a:solidFill>
                <a:schemeClr val="bg1"/>
              </a:solidFill>
            </a:rPr>
            <a:t>ESES</a:t>
          </a:r>
        </a:p>
      </xdr:txBody>
    </xdr:sp>
    <xdr:clientData/>
  </xdr:twoCellAnchor>
  <xdr:twoCellAnchor editAs="oneCell">
    <xdr:from>
      <xdr:col>3</xdr:col>
      <xdr:colOff>209550</xdr:colOff>
      <xdr:row>0</xdr:row>
      <xdr:rowOff>0</xdr:rowOff>
    </xdr:from>
    <xdr:to>
      <xdr:col>12</xdr:col>
      <xdr:colOff>185738</xdr:colOff>
      <xdr:row>10</xdr:row>
      <xdr:rowOff>47625</xdr:rowOff>
    </xdr:to>
    <xdr:pic>
      <xdr:nvPicPr>
        <xdr:cNvPr id="19" name="Imagen 18" descr="Secretaría Distrital de Hacienda | Red Empresarial de Seguridad Vial">
          <a:extLst>
            <a:ext uri="{FF2B5EF4-FFF2-40B4-BE49-F238E27FC236}">
              <a16:creationId xmlns:a16="http://schemas.microsoft.com/office/drawing/2014/main" xmlns="" id="{BEA80B40-0FF4-4485-B1AF-B3871C3C71C5}"/>
            </a:ext>
            <a:ext uri="{147F2762-F138-4A5C-976F-8EAC2B608ADB}">
              <a16:predDERef xmlns:a16="http://schemas.microsoft.com/office/drawing/2014/main" xmlns="" pred="{2E744622-FF13-441B-AC5D-66E86FCCF7D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495550" y="0"/>
          <a:ext cx="6834188" cy="195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66716478-D114-4E4E-88A3-9D7041F06D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7207CE60-80D2-4FCC-89C8-560C1B550D5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721DCCC2-7BFB-40F1-839F-3221C4DCDF8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52F552EC-4BCD-42F3-9094-B4F86706926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94A06E65-2E9D-4CB7-834A-BDC8F0F605E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F8A7EF98-4C02-4121-9514-8B1C8EACABF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2F0676BD-B62B-4A32-A7B8-1CA6B510297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2</xdr:row>
      <xdr:rowOff>86661</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E920C919-95B8-487C-856B-28A880F61B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7C127AF0-342F-4808-987F-2FB3D2E02D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15234A64-F165-455F-BDCD-CC63957318D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8927ABFF-B0AB-474A-96AF-6575EFC1E7B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4C31EB46-BA79-40E8-B655-238C335A87E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2146362A-8886-4007-95B1-82E061B67B4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E6D438D6-B872-4BAA-BC97-BCFB51EF326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3260AC20-1ACF-4569-860A-46E2AF1028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16FF26AA-0DA4-409E-B7F4-D5BD42388CB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B7253618-AB45-4623-849B-C23C204843F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C2B51B3F-D407-4862-8D0F-34E4E47F59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2E8817D9-C5CA-41EA-B4A9-52915348727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A068AE81-AD88-4F85-84E0-119827A0D3F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AED91307-832D-4DAA-8AEF-5819524633F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3" name="Imagen 2" descr="Concepto de inicio - Definición en DeConceptos.com">
          <a:hlinkClick xmlns:r="http://schemas.openxmlformats.org/officeDocument/2006/relationships" r:id="rId1"/>
          <a:extLst>
            <a:ext uri="{FF2B5EF4-FFF2-40B4-BE49-F238E27FC236}">
              <a16:creationId xmlns:a16="http://schemas.microsoft.com/office/drawing/2014/main" xmlns="" id="{37F45451-F7E7-4C71-9A64-5E2BE4B51A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20062" y="0"/>
          <a:ext cx="1178719" cy="834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CCDF4BBF-12F7-4522-BF44-3294317C5C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DDFE3AC2-9E65-4B76-A6DF-B5CFE1E3A87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94A40AD9-9473-4788-A58C-22F17F7CB49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CCC39EFF-BDF4-4286-9BE5-D277A9DCE9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4887F2EE-2451-4DCF-ADC2-C62CCB9C20E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EECFF83F-4362-46C0-9164-F3CD53D8E37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A0CDD768-0BEF-4FBA-BE83-355F3413721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5B8B05C5-0FD3-4318-AFCD-FC932C46C64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859C7D67-8EDD-43BD-AC69-0CC4292135D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853F8685-F9EA-43CE-BC7F-019E988C457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FEC9C4D7-DEC8-454A-AAB6-54D33CE70B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315A9569-8A33-4606-A14D-AE8B7EF1374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FC64178D-FC69-4C8D-B917-2F1190613FC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67BA0D3B-0F2D-42C0-B9DD-EE85FCBBA55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66E68C1A-0309-4A65-A003-24E6DCE2C83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49DD1781-025C-4276-AE29-9AE5C786770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DB74C2CC-DD9C-4154-AE3A-94D8839B320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B856734B-E039-43E3-B804-649241C2C56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AFC89FFA-3899-42A6-AF04-59F3599930A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1B1D410F-FC03-4C6D-862E-FFE3DBC1423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9A8A04BC-0A84-49BC-862A-E6D77AEBECB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CD413D2B-C8A3-46A1-86E2-130EE39BC1D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8F1369E3-2443-4D62-89A7-6C6144C8903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3C3BBC2C-176B-4685-ABE8-011D4DB0A7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8D6C9D09-E6E6-4A2E-AF00-CFB4AF303A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20B043A5-D2E6-4668-BA66-53264F66DF5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86342D97-07A4-4A31-B733-FBCBD342CB4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563ACB6E-66B2-44AE-B4B8-4BDAF6B215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B3776577-4693-4FFB-B6D3-9E68D63AC9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742353D0-8346-4F23-B9DD-B8543CF045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9CC2FF0D-D703-4812-BCB7-48204BE195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68CC404E-7889-42FF-8E17-CC0B32283B3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11F76402-4B91-40A9-9B42-AA87C4B67CF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E80CD2AC-73A3-4564-A928-FCB58ED721F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B3F358E4-8F74-470A-8D1B-79ACCAF17EA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5102E66F-AC09-4F91-81E1-2851C866267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9CACB464-89B0-4FF0-9184-C131FCA481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F4D3FA16-3485-48FA-9472-089B085AD88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97E9D31C-62F2-46E4-A9AA-4800DD0B42B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939AA894-80DA-4197-A080-96E8DDDBC4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26C4C5B3-FB02-4CB3-8B61-BE31442A56E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FFEE51B5-2409-4827-B864-3E428527174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7423BC55-6924-4F47-8CBB-BAC8A5E095C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9BE863D7-6443-4353-BE59-C997AB2672E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46FE7F47-E5E5-4E37-A474-FF70149D35B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AFC19E10-A136-4F95-A6D1-B97879DC47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DEFCAB59-5FA3-495D-9FAC-ABA62A3AE0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82FFDE5F-CBF6-4BEE-A37A-7C11CEE5F5A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1EFED21F-18C9-4F3A-B096-05C31AEFE3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407CE8E6-C280-4FD4-839B-2576638DE2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CE266970-F332-4A79-A9A3-6E1326998DB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09EA540D-D986-41AB-9524-CBFF97A02FC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99FDCC5B-0CD4-4EA2-9830-53BE4BE43C6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DB195C42-139F-4671-B99C-1B329B44F11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59BA7074-6F7F-4759-9276-67F28174A1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A7FC0ADD-A592-4255-BCCF-9055F68D98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60869739-046B-49A0-8C86-35637885A68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323C5588-C4F2-4012-B857-8D085152987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399A7B4B-CA68-4426-99FF-38FB9A556FB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124761</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9478711D-2CB7-4E2F-9615-89AE0A5B6DF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4</xdr:col>
      <xdr:colOff>1314450</xdr:colOff>
      <xdr:row>3</xdr:row>
      <xdr:rowOff>9525</xdr:rowOff>
    </xdr:from>
    <xdr:to>
      <xdr:col>10</xdr:col>
      <xdr:colOff>652463</xdr:colOff>
      <xdr:row>13</xdr:row>
      <xdr:rowOff>57150</xdr:rowOff>
    </xdr:to>
    <xdr:pic>
      <xdr:nvPicPr>
        <xdr:cNvPr id="2" name="Imagen 1" descr="Secretaría Distrital de Hacienda | Red Empresarial de Seguridad Vial">
          <a:extLst>
            <a:ext uri="{FF2B5EF4-FFF2-40B4-BE49-F238E27FC236}">
              <a16:creationId xmlns:a16="http://schemas.microsoft.com/office/drawing/2014/main" xmlns="" id="{DAFB25C1-8F17-4CC7-AA34-E17857FCAC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62450" y="581025"/>
          <a:ext cx="6834188" cy="195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161925</xdr:colOff>
      <xdr:row>0</xdr:row>
      <xdr:rowOff>0</xdr:rowOff>
    </xdr:from>
    <xdr:to>
      <xdr:col>1</xdr:col>
      <xdr:colOff>609600</xdr:colOff>
      <xdr:row>4</xdr:row>
      <xdr:rowOff>94287</xdr:rowOff>
    </xdr:to>
    <xdr:pic>
      <xdr:nvPicPr>
        <xdr:cNvPr id="3" name="Imagen 2" descr="Concepto de inicio - Definición en DeConceptos.com">
          <a:hlinkClick xmlns:r="http://schemas.openxmlformats.org/officeDocument/2006/relationships" r:id="rId2"/>
          <a:extLst>
            <a:ext uri="{FF2B5EF4-FFF2-40B4-BE49-F238E27FC236}">
              <a16:creationId xmlns:a16="http://schemas.microsoft.com/office/drawing/2014/main" xmlns="" id="{1338974D-FB45-4CB6-96AE-2A44460A710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1925" y="0"/>
          <a:ext cx="1209675" cy="8562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4</xdr:col>
      <xdr:colOff>1076325</xdr:colOff>
      <xdr:row>3</xdr:row>
      <xdr:rowOff>28575</xdr:rowOff>
    </xdr:from>
    <xdr:to>
      <xdr:col>11</xdr:col>
      <xdr:colOff>328613</xdr:colOff>
      <xdr:row>13</xdr:row>
      <xdr:rowOff>76200</xdr:rowOff>
    </xdr:to>
    <xdr:pic>
      <xdr:nvPicPr>
        <xdr:cNvPr id="2" name="Imagen 1" descr="Secretaría Distrital de Hacienda | Red Empresarial de Seguridad Vial">
          <a:extLst>
            <a:ext uri="{FF2B5EF4-FFF2-40B4-BE49-F238E27FC236}">
              <a16:creationId xmlns:a16="http://schemas.microsoft.com/office/drawing/2014/main" xmlns="" id="{48D7C9F0-AA59-4B07-9201-D9CC8836D5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4325" y="600075"/>
          <a:ext cx="6834188" cy="195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371475</xdr:colOff>
      <xdr:row>1</xdr:row>
      <xdr:rowOff>133350</xdr:rowOff>
    </xdr:from>
    <xdr:to>
      <xdr:col>2</xdr:col>
      <xdr:colOff>57150</xdr:colOff>
      <xdr:row>6</xdr:row>
      <xdr:rowOff>37137</xdr:rowOff>
    </xdr:to>
    <xdr:pic>
      <xdr:nvPicPr>
        <xdr:cNvPr id="3" name="Imagen 2" descr="Concepto de inicio - Definición en DeConceptos.com">
          <a:hlinkClick xmlns:r="http://schemas.openxmlformats.org/officeDocument/2006/relationships" r:id="rId2"/>
          <a:extLst>
            <a:ext uri="{FF2B5EF4-FFF2-40B4-BE49-F238E27FC236}">
              <a16:creationId xmlns:a16="http://schemas.microsoft.com/office/drawing/2014/main" xmlns="" id="{714AD553-C619-4D6C-A75C-842BDA45407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71475" y="323850"/>
          <a:ext cx="1209675" cy="8562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4</xdr:col>
      <xdr:colOff>1295400</xdr:colOff>
      <xdr:row>2</xdr:row>
      <xdr:rowOff>180975</xdr:rowOff>
    </xdr:from>
    <xdr:to>
      <xdr:col>12</xdr:col>
      <xdr:colOff>719138</xdr:colOff>
      <xdr:row>13</xdr:row>
      <xdr:rowOff>38100</xdr:rowOff>
    </xdr:to>
    <xdr:pic>
      <xdr:nvPicPr>
        <xdr:cNvPr id="2" name="Imagen 1" descr="Secretaría Distrital de Hacienda | Red Empresarial de Seguridad Vial">
          <a:extLst>
            <a:ext uri="{FF2B5EF4-FFF2-40B4-BE49-F238E27FC236}">
              <a16:creationId xmlns:a16="http://schemas.microsoft.com/office/drawing/2014/main" xmlns="" id="{0E664666-3991-45F3-8BAF-63C0CDCAF0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05400" y="561975"/>
          <a:ext cx="6834188" cy="195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371475</xdr:colOff>
      <xdr:row>1</xdr:row>
      <xdr:rowOff>104775</xdr:rowOff>
    </xdr:from>
    <xdr:to>
      <xdr:col>2</xdr:col>
      <xdr:colOff>57150</xdr:colOff>
      <xdr:row>6</xdr:row>
      <xdr:rowOff>8562</xdr:rowOff>
    </xdr:to>
    <xdr:pic>
      <xdr:nvPicPr>
        <xdr:cNvPr id="3" name="Imagen 2" descr="Concepto de inicio - Definición en DeConceptos.com">
          <a:hlinkClick xmlns:r="http://schemas.openxmlformats.org/officeDocument/2006/relationships" r:id="rId2"/>
          <a:extLst>
            <a:ext uri="{FF2B5EF4-FFF2-40B4-BE49-F238E27FC236}">
              <a16:creationId xmlns:a16="http://schemas.microsoft.com/office/drawing/2014/main" xmlns="" id="{2AD04712-D13C-4DB1-9AA1-BDDC388C5CC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71475" y="295275"/>
          <a:ext cx="1209675" cy="8562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6</xdr:col>
      <xdr:colOff>1857375</xdr:colOff>
      <xdr:row>0</xdr:row>
      <xdr:rowOff>-1790700</xdr:rowOff>
    </xdr:from>
    <xdr:to>
      <xdr:col>14</xdr:col>
      <xdr:colOff>252413</xdr:colOff>
      <xdr:row>0</xdr:row>
      <xdr:rowOff>161925</xdr:rowOff>
    </xdr:to>
    <xdr:pic>
      <xdr:nvPicPr>
        <xdr:cNvPr id="4" name="Imagen 1" descr="Secretaría Distrital de Hacienda | Red Empresarial de Seguridad Vial">
          <a:extLst>
            <a:ext uri="{FF2B5EF4-FFF2-40B4-BE49-F238E27FC236}">
              <a16:creationId xmlns:a16="http://schemas.microsoft.com/office/drawing/2014/main" xmlns="" id="{303902BB-FCD9-4019-A620-95197FD121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29375" y="-1790700"/>
          <a:ext cx="6834188" cy="195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28575</xdr:rowOff>
    </xdr:from>
    <xdr:to>
      <xdr:col>1</xdr:col>
      <xdr:colOff>447675</xdr:colOff>
      <xdr:row>5</xdr:row>
      <xdr:rowOff>122862</xdr:rowOff>
    </xdr:to>
    <xdr:pic>
      <xdr:nvPicPr>
        <xdr:cNvPr id="3" name="Imagen 2" descr="Concepto de inicio - Definición en DeConceptos.com">
          <a:hlinkClick xmlns:r="http://schemas.openxmlformats.org/officeDocument/2006/relationships" r:id="rId2"/>
          <a:extLst>
            <a:ext uri="{FF2B5EF4-FFF2-40B4-BE49-F238E27FC236}">
              <a16:creationId xmlns:a16="http://schemas.microsoft.com/office/drawing/2014/main" xmlns="" id="{A21A253E-E451-4BD1-9445-CC174EB2EE7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19075"/>
          <a:ext cx="1209675" cy="8562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16</xdr:col>
      <xdr:colOff>485775</xdr:colOff>
      <xdr:row>25</xdr:row>
      <xdr:rowOff>47625</xdr:rowOff>
    </xdr:from>
    <xdr:to>
      <xdr:col>25</xdr:col>
      <xdr:colOff>461963</xdr:colOff>
      <xdr:row>35</xdr:row>
      <xdr:rowOff>95250</xdr:rowOff>
    </xdr:to>
    <xdr:pic>
      <xdr:nvPicPr>
        <xdr:cNvPr id="2" name="Imagen 1" descr="Secretaría Distrital de Hacienda | Red Empresarial de Seguridad Vial">
          <a:extLst>
            <a:ext uri="{FF2B5EF4-FFF2-40B4-BE49-F238E27FC236}">
              <a16:creationId xmlns:a16="http://schemas.microsoft.com/office/drawing/2014/main" xmlns="" id="{1D9C8273-76F9-41C9-93D4-64BF32D0E4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49600" y="5057775"/>
          <a:ext cx="6834188" cy="195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228600</xdr:colOff>
      <xdr:row>0</xdr:row>
      <xdr:rowOff>171450</xdr:rowOff>
    </xdr:from>
    <xdr:to>
      <xdr:col>1</xdr:col>
      <xdr:colOff>676275</xdr:colOff>
      <xdr:row>5</xdr:row>
      <xdr:rowOff>75237</xdr:rowOff>
    </xdr:to>
    <xdr:pic>
      <xdr:nvPicPr>
        <xdr:cNvPr id="3" name="Imagen 2" descr="Concepto de inicio - Definición en DeConceptos.com">
          <a:hlinkClick xmlns:r="http://schemas.openxmlformats.org/officeDocument/2006/relationships" r:id="rId2"/>
          <a:extLst>
            <a:ext uri="{FF2B5EF4-FFF2-40B4-BE49-F238E27FC236}">
              <a16:creationId xmlns:a16="http://schemas.microsoft.com/office/drawing/2014/main" xmlns="" id="{09462988-3EB4-4D58-B8B0-0A5893A205F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8600" y="171450"/>
          <a:ext cx="1209675" cy="8562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631031</xdr:colOff>
      <xdr:row>0</xdr:row>
      <xdr:rowOff>0</xdr:rowOff>
    </xdr:from>
    <xdr:to>
      <xdr:col>5</xdr:col>
      <xdr:colOff>1809750</xdr:colOff>
      <xdr:row>3</xdr:row>
      <xdr:rowOff>936</xdr:rowOff>
    </xdr:to>
    <xdr:pic>
      <xdr:nvPicPr>
        <xdr:cNvPr id="2" name="Imagen 1" descr="Concepto de inicio - Definición en DeConceptos.com">
          <a:hlinkClick xmlns:r="http://schemas.openxmlformats.org/officeDocument/2006/relationships" r:id="rId1"/>
          <a:extLst>
            <a:ext uri="{FF2B5EF4-FFF2-40B4-BE49-F238E27FC236}">
              <a16:creationId xmlns:a16="http://schemas.microsoft.com/office/drawing/2014/main" xmlns="" id="{801D02D1-A506-47E1-AB9C-9D917214EF6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17681" y="0"/>
          <a:ext cx="1178719" cy="8391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msilva@idiger.gov.co" id="{00AFD886-2005-4FA9-884A-2CC185F7C067}" userId="S::urn:spo:guest#msilva@idiger.gov.co::" providerId="AD"/>
  <person displayName="ejurado@serviciocivil.gov.co" id="{E812DDEF-E5B5-4C5B-A570-5900736E266A}" userId="S::urn:spo:guest#ejurado@serviciocivil.gov.co::" providerId="AD"/>
  <person displayName="Edson Ernesto Rojas Bayona" id="{63A58E0B-99DC-4D22-BB86-2CCE5F36B78E}" userId="S::eerojas@shd.gov.co::3c2e70e0-4251-492c-9570-8e826913965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13" dT="2025-01-26T00:30:57.58" personId="{63A58E0B-99DC-4D22-BB86-2CCE5F36B78E}" id="{186630D2-F73C-42A6-97B5-B4F8313FE3E2}">
    <text>Valor ejecutado por el contrato de Bienestar 2024 con compensar</text>
  </threadedComment>
</ThreadedComments>
</file>

<file path=xl/threadedComments/threadedComment2.xml><?xml version="1.0" encoding="utf-8"?>
<ThreadedComments xmlns="http://schemas.microsoft.com/office/spreadsheetml/2018/threadedcomments" xmlns:x="http://schemas.openxmlformats.org/spreadsheetml/2006/main">
  <threadedComment ref="A4" dT="2025-02-14T21:53:14.50" personId="{E812DDEF-E5B5-4C5B-A570-5900736E266A}" id="{6501462E-8948-46C5-8BCB-9FA1A31B03E7}">
    <text xml:space="preserve">Información correspondiente al 125-DASCD cargada el 14 de febrero de 2025.
</text>
  </threadedComment>
</ThreadedComments>
</file>

<file path=xl/threadedComments/threadedComment3.xml><?xml version="1.0" encoding="utf-8"?>
<ThreadedComments xmlns="http://schemas.microsoft.com/office/spreadsheetml/2018/threadedcomments" xmlns:x="http://schemas.openxmlformats.org/spreadsheetml/2006/main">
  <threadedComment ref="D9" dT="2025-02-13T15:15:06.10" personId="{00AFD886-2005-4FA9-884A-2CC185F7C067}" id="{FA813E34-CD50-4408-8AD9-AA257EC3CCAC}">
    <text xml:space="preserve">N/A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omments" Target="../comments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omments" Target="../comments22.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2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comments" Target="../comments24.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6.xml"/><Relationship Id="rId1" Type="http://schemas.openxmlformats.org/officeDocument/2006/relationships/printerSettings" Target="../printerSettings/printerSettings26.bin"/><Relationship Id="rId4" Type="http://schemas.openxmlformats.org/officeDocument/2006/relationships/comments" Target="../comments25.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7.xml"/><Relationship Id="rId1" Type="http://schemas.openxmlformats.org/officeDocument/2006/relationships/printerSettings" Target="../printerSettings/printerSettings27.bin"/><Relationship Id="rId5" Type="http://schemas.microsoft.com/office/2017/10/relationships/threadedComment" Target="../threadedComments/threadedComment1.xml"/><Relationship Id="rId4" Type="http://schemas.openxmlformats.org/officeDocument/2006/relationships/comments" Target="../comments26.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8.xml"/><Relationship Id="rId1" Type="http://schemas.openxmlformats.org/officeDocument/2006/relationships/printerSettings" Target="../printerSettings/printerSettings28.bin"/><Relationship Id="rId4" Type="http://schemas.openxmlformats.org/officeDocument/2006/relationships/comments" Target="../comments27.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9.xml"/><Relationship Id="rId1" Type="http://schemas.openxmlformats.org/officeDocument/2006/relationships/printerSettings" Target="../printerSettings/printerSettings29.bin"/><Relationship Id="rId4" Type="http://schemas.openxmlformats.org/officeDocument/2006/relationships/comments" Target="../comments2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0.xml"/><Relationship Id="rId1" Type="http://schemas.openxmlformats.org/officeDocument/2006/relationships/printerSettings" Target="../printerSettings/printerSettings30.bin"/><Relationship Id="rId4" Type="http://schemas.openxmlformats.org/officeDocument/2006/relationships/comments" Target="../comments29.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1.xml"/><Relationship Id="rId1" Type="http://schemas.openxmlformats.org/officeDocument/2006/relationships/printerSettings" Target="../printerSettings/printerSettings31.bin"/><Relationship Id="rId4" Type="http://schemas.openxmlformats.org/officeDocument/2006/relationships/comments" Target="../comments30.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2.xml"/><Relationship Id="rId1" Type="http://schemas.openxmlformats.org/officeDocument/2006/relationships/printerSettings" Target="../printerSettings/printerSettings32.bin"/><Relationship Id="rId4" Type="http://schemas.openxmlformats.org/officeDocument/2006/relationships/comments" Target="../comments31.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3.xml"/><Relationship Id="rId1" Type="http://schemas.openxmlformats.org/officeDocument/2006/relationships/printerSettings" Target="../printerSettings/printerSettings33.bin"/><Relationship Id="rId4" Type="http://schemas.openxmlformats.org/officeDocument/2006/relationships/comments" Target="../comments32.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4.xml"/><Relationship Id="rId1" Type="http://schemas.openxmlformats.org/officeDocument/2006/relationships/printerSettings" Target="../printerSettings/printerSettings34.bin"/><Relationship Id="rId4" Type="http://schemas.openxmlformats.org/officeDocument/2006/relationships/comments" Target="../comments33.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5.xml"/><Relationship Id="rId1" Type="http://schemas.openxmlformats.org/officeDocument/2006/relationships/printerSettings" Target="../printerSettings/printerSettings35.bin"/><Relationship Id="rId4" Type="http://schemas.openxmlformats.org/officeDocument/2006/relationships/comments" Target="../comments34.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6.xml"/><Relationship Id="rId1" Type="http://schemas.openxmlformats.org/officeDocument/2006/relationships/printerSettings" Target="../printerSettings/printerSettings36.bin"/><Relationship Id="rId4" Type="http://schemas.openxmlformats.org/officeDocument/2006/relationships/comments" Target="../comments35.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7.xml"/><Relationship Id="rId1" Type="http://schemas.openxmlformats.org/officeDocument/2006/relationships/printerSettings" Target="../printerSettings/printerSettings37.bin"/><Relationship Id="rId4" Type="http://schemas.openxmlformats.org/officeDocument/2006/relationships/comments" Target="../comments36.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38.xml"/><Relationship Id="rId1" Type="http://schemas.openxmlformats.org/officeDocument/2006/relationships/printerSettings" Target="../printerSettings/printerSettings38.bin"/><Relationship Id="rId4" Type="http://schemas.openxmlformats.org/officeDocument/2006/relationships/comments" Target="../comments37.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39.xml"/><Relationship Id="rId1" Type="http://schemas.openxmlformats.org/officeDocument/2006/relationships/printerSettings" Target="../printerSettings/printerSettings39.bin"/><Relationship Id="rId4" Type="http://schemas.openxmlformats.org/officeDocument/2006/relationships/comments" Target="../comments3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40.xml"/><Relationship Id="rId1" Type="http://schemas.openxmlformats.org/officeDocument/2006/relationships/printerSettings" Target="../printerSettings/printerSettings40.bin"/><Relationship Id="rId5" Type="http://schemas.microsoft.com/office/2017/10/relationships/threadedComment" Target="../threadedComments/threadedComment2.xml"/><Relationship Id="rId4" Type="http://schemas.openxmlformats.org/officeDocument/2006/relationships/comments" Target="../comments39.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41.xml"/><Relationship Id="rId1" Type="http://schemas.openxmlformats.org/officeDocument/2006/relationships/printerSettings" Target="../printerSettings/printerSettings41.bin"/><Relationship Id="rId4" Type="http://schemas.openxmlformats.org/officeDocument/2006/relationships/comments" Target="../comments40.xml"/></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42.xml"/><Relationship Id="rId1" Type="http://schemas.openxmlformats.org/officeDocument/2006/relationships/printerSettings" Target="../printerSettings/printerSettings42.bin"/><Relationship Id="rId4" Type="http://schemas.openxmlformats.org/officeDocument/2006/relationships/comments" Target="../comments41.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43.xml"/><Relationship Id="rId1" Type="http://schemas.openxmlformats.org/officeDocument/2006/relationships/printerSettings" Target="../printerSettings/printerSettings43.bin"/><Relationship Id="rId4" Type="http://schemas.openxmlformats.org/officeDocument/2006/relationships/comments" Target="../comments42.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44.xml"/><Relationship Id="rId1" Type="http://schemas.openxmlformats.org/officeDocument/2006/relationships/printerSettings" Target="../printerSettings/printerSettings44.bin"/><Relationship Id="rId4" Type="http://schemas.openxmlformats.org/officeDocument/2006/relationships/comments" Target="../comments43.xml"/></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drawing" Target="../drawings/drawing45.xml"/><Relationship Id="rId1" Type="http://schemas.openxmlformats.org/officeDocument/2006/relationships/printerSettings" Target="../printerSettings/printerSettings45.bin"/><Relationship Id="rId4" Type="http://schemas.openxmlformats.org/officeDocument/2006/relationships/comments" Target="../comments44.xml"/></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46.xml"/><Relationship Id="rId1" Type="http://schemas.openxmlformats.org/officeDocument/2006/relationships/printerSettings" Target="../printerSettings/printerSettings46.bin"/><Relationship Id="rId4" Type="http://schemas.openxmlformats.org/officeDocument/2006/relationships/comments" Target="../comments45.xml"/></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drawing" Target="../drawings/drawing47.xml"/><Relationship Id="rId1" Type="http://schemas.openxmlformats.org/officeDocument/2006/relationships/printerSettings" Target="../printerSettings/printerSettings47.bin"/><Relationship Id="rId4" Type="http://schemas.openxmlformats.org/officeDocument/2006/relationships/comments" Target="../comments46.xml"/></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48.xml"/><Relationship Id="rId1" Type="http://schemas.openxmlformats.org/officeDocument/2006/relationships/printerSettings" Target="../printerSettings/printerSettings48.bin"/><Relationship Id="rId4" Type="http://schemas.openxmlformats.org/officeDocument/2006/relationships/comments" Target="../comments47.xml"/></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drawing" Target="../drawings/drawing49.xml"/><Relationship Id="rId1" Type="http://schemas.openxmlformats.org/officeDocument/2006/relationships/printerSettings" Target="../printerSettings/printerSettings49.bin"/><Relationship Id="rId4" Type="http://schemas.openxmlformats.org/officeDocument/2006/relationships/comments" Target="../comments4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drawing" Target="../drawings/drawing50.xml"/><Relationship Id="rId1" Type="http://schemas.openxmlformats.org/officeDocument/2006/relationships/printerSettings" Target="../printerSettings/printerSettings50.bin"/><Relationship Id="rId5" Type="http://schemas.microsoft.com/office/2017/10/relationships/threadedComment" Target="../threadedComments/threadedComment3.xml"/><Relationship Id="rId4" Type="http://schemas.openxmlformats.org/officeDocument/2006/relationships/comments" Target="../comments49.xml"/></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drawing" Target="../drawings/drawing51.xml"/><Relationship Id="rId1" Type="http://schemas.openxmlformats.org/officeDocument/2006/relationships/printerSettings" Target="../printerSettings/printerSettings51.bin"/><Relationship Id="rId4" Type="http://schemas.openxmlformats.org/officeDocument/2006/relationships/comments" Target="../comments50.xml"/></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drawing" Target="../drawings/drawing52.xml"/><Relationship Id="rId1" Type="http://schemas.openxmlformats.org/officeDocument/2006/relationships/printerSettings" Target="../printerSettings/printerSettings52.bin"/><Relationship Id="rId4" Type="http://schemas.openxmlformats.org/officeDocument/2006/relationships/comments" Target="../comments51.xml"/></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drawing" Target="../drawings/drawing53.xml"/><Relationship Id="rId1" Type="http://schemas.openxmlformats.org/officeDocument/2006/relationships/printerSettings" Target="../printerSettings/printerSettings53.bin"/><Relationship Id="rId4" Type="http://schemas.openxmlformats.org/officeDocument/2006/relationships/comments" Target="../comments52.xml"/></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53.vml"/><Relationship Id="rId2" Type="http://schemas.openxmlformats.org/officeDocument/2006/relationships/drawing" Target="../drawings/drawing54.xml"/><Relationship Id="rId1" Type="http://schemas.openxmlformats.org/officeDocument/2006/relationships/printerSettings" Target="../printerSettings/printerSettings54.bin"/><Relationship Id="rId4" Type="http://schemas.openxmlformats.org/officeDocument/2006/relationships/comments" Target="../comments53.xml"/></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54.vml"/><Relationship Id="rId2" Type="http://schemas.openxmlformats.org/officeDocument/2006/relationships/drawing" Target="../drawings/drawing55.xml"/><Relationship Id="rId1" Type="http://schemas.openxmlformats.org/officeDocument/2006/relationships/printerSettings" Target="../printerSettings/printerSettings55.bin"/><Relationship Id="rId4" Type="http://schemas.openxmlformats.org/officeDocument/2006/relationships/comments" Target="../comments54.xml"/></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55.vml"/><Relationship Id="rId2" Type="http://schemas.openxmlformats.org/officeDocument/2006/relationships/drawing" Target="../drawings/drawing56.xml"/><Relationship Id="rId1" Type="http://schemas.openxmlformats.org/officeDocument/2006/relationships/printerSettings" Target="../printerSettings/printerSettings56.bin"/><Relationship Id="rId4" Type="http://schemas.openxmlformats.org/officeDocument/2006/relationships/comments" Target="../comments55.xml"/></Relationships>
</file>

<file path=xl/worksheets/_rels/sheet58.xml.rels><?xml version="1.0" encoding="UTF-8" standalone="yes"?>
<Relationships xmlns="http://schemas.openxmlformats.org/package/2006/relationships"><Relationship Id="rId3" Type="http://schemas.openxmlformats.org/officeDocument/2006/relationships/vmlDrawing" Target="../drawings/vmlDrawing56.vml"/><Relationship Id="rId2" Type="http://schemas.openxmlformats.org/officeDocument/2006/relationships/drawing" Target="../drawings/drawing57.xml"/><Relationship Id="rId1" Type="http://schemas.openxmlformats.org/officeDocument/2006/relationships/printerSettings" Target="../printerSettings/printerSettings57.bin"/><Relationship Id="rId4" Type="http://schemas.openxmlformats.org/officeDocument/2006/relationships/comments" Target="../comments56.xml"/></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57.vml"/><Relationship Id="rId2" Type="http://schemas.openxmlformats.org/officeDocument/2006/relationships/drawing" Target="../drawings/drawing58.xml"/><Relationship Id="rId1" Type="http://schemas.openxmlformats.org/officeDocument/2006/relationships/printerSettings" Target="../printerSettings/printerSettings58.bin"/><Relationship Id="rId4" Type="http://schemas.openxmlformats.org/officeDocument/2006/relationships/comments" Target="../comments5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60.xml.rels><?xml version="1.0" encoding="UTF-8" standalone="yes"?>
<Relationships xmlns="http://schemas.openxmlformats.org/package/2006/relationships"><Relationship Id="rId3" Type="http://schemas.openxmlformats.org/officeDocument/2006/relationships/vmlDrawing" Target="../drawings/vmlDrawing58.vml"/><Relationship Id="rId2" Type="http://schemas.openxmlformats.org/officeDocument/2006/relationships/drawing" Target="../drawings/drawing59.xml"/><Relationship Id="rId1" Type="http://schemas.openxmlformats.org/officeDocument/2006/relationships/printerSettings" Target="../printerSettings/printerSettings59.bin"/><Relationship Id="rId4" Type="http://schemas.openxmlformats.org/officeDocument/2006/relationships/comments" Target="../comments58.xml"/></Relationships>
</file>

<file path=xl/worksheets/_rels/sheet61.xml.rels><?xml version="1.0" encoding="UTF-8" standalone="yes"?>
<Relationships xmlns="http://schemas.openxmlformats.org/package/2006/relationships"><Relationship Id="rId3" Type="http://schemas.openxmlformats.org/officeDocument/2006/relationships/vmlDrawing" Target="../drawings/vmlDrawing59.vml"/><Relationship Id="rId2" Type="http://schemas.openxmlformats.org/officeDocument/2006/relationships/drawing" Target="../drawings/drawing60.xml"/><Relationship Id="rId1" Type="http://schemas.openxmlformats.org/officeDocument/2006/relationships/printerSettings" Target="../printerSettings/printerSettings60.bin"/><Relationship Id="rId4" Type="http://schemas.openxmlformats.org/officeDocument/2006/relationships/comments" Target="../comments59.xml"/></Relationships>
</file>

<file path=xl/worksheets/_rels/sheet62.xml.rels><?xml version="1.0" encoding="UTF-8" standalone="yes"?>
<Relationships xmlns="http://schemas.openxmlformats.org/package/2006/relationships"><Relationship Id="rId3" Type="http://schemas.openxmlformats.org/officeDocument/2006/relationships/vmlDrawing" Target="../drawings/vmlDrawing60.vml"/><Relationship Id="rId2" Type="http://schemas.openxmlformats.org/officeDocument/2006/relationships/drawing" Target="../drawings/drawing61.xml"/><Relationship Id="rId1" Type="http://schemas.openxmlformats.org/officeDocument/2006/relationships/printerSettings" Target="../printerSettings/printerSettings61.bin"/><Relationship Id="rId4" Type="http://schemas.openxmlformats.org/officeDocument/2006/relationships/comments" Target="../comments60.xml"/></Relationships>
</file>

<file path=xl/worksheets/_rels/sheet63.xml.rels><?xml version="1.0" encoding="UTF-8" standalone="yes"?>
<Relationships xmlns="http://schemas.openxmlformats.org/package/2006/relationships"><Relationship Id="rId3" Type="http://schemas.openxmlformats.org/officeDocument/2006/relationships/vmlDrawing" Target="../drawings/vmlDrawing61.vml"/><Relationship Id="rId2" Type="http://schemas.openxmlformats.org/officeDocument/2006/relationships/drawing" Target="../drawings/drawing62.xml"/><Relationship Id="rId1" Type="http://schemas.openxmlformats.org/officeDocument/2006/relationships/printerSettings" Target="../printerSettings/printerSettings62.bin"/><Relationship Id="rId4" Type="http://schemas.openxmlformats.org/officeDocument/2006/relationships/comments" Target="../comments61.xml"/></Relationships>
</file>

<file path=xl/worksheets/_rels/sheet64.xml.rels><?xml version="1.0" encoding="UTF-8" standalone="yes"?>
<Relationships xmlns="http://schemas.openxmlformats.org/package/2006/relationships"><Relationship Id="rId3" Type="http://schemas.openxmlformats.org/officeDocument/2006/relationships/vmlDrawing" Target="../drawings/vmlDrawing62.vml"/><Relationship Id="rId2" Type="http://schemas.openxmlformats.org/officeDocument/2006/relationships/drawing" Target="../drawings/drawing63.xml"/><Relationship Id="rId1" Type="http://schemas.openxmlformats.org/officeDocument/2006/relationships/printerSettings" Target="../printerSettings/printerSettings63.bin"/><Relationship Id="rId4" Type="http://schemas.openxmlformats.org/officeDocument/2006/relationships/comments" Target="../comments62.xml"/></Relationships>
</file>

<file path=xl/worksheets/_rels/sheet65.xml.rels><?xml version="1.0" encoding="UTF-8" standalone="yes"?>
<Relationships xmlns="http://schemas.openxmlformats.org/package/2006/relationships"><Relationship Id="rId3" Type="http://schemas.openxmlformats.org/officeDocument/2006/relationships/vmlDrawing" Target="../drawings/vmlDrawing63.vml"/><Relationship Id="rId2" Type="http://schemas.openxmlformats.org/officeDocument/2006/relationships/drawing" Target="../drawings/drawing64.xml"/><Relationship Id="rId1" Type="http://schemas.openxmlformats.org/officeDocument/2006/relationships/printerSettings" Target="../printerSettings/printerSettings64.bin"/><Relationship Id="rId4" Type="http://schemas.openxmlformats.org/officeDocument/2006/relationships/comments" Target="../comments63.xml"/></Relationships>
</file>

<file path=xl/worksheets/_rels/sheet66.xml.rels><?xml version="1.0" encoding="UTF-8" standalone="yes"?>
<Relationships xmlns="http://schemas.openxmlformats.org/package/2006/relationships"><Relationship Id="rId3" Type="http://schemas.openxmlformats.org/officeDocument/2006/relationships/vmlDrawing" Target="../drawings/vmlDrawing64.vml"/><Relationship Id="rId2" Type="http://schemas.openxmlformats.org/officeDocument/2006/relationships/drawing" Target="../drawings/drawing65.xml"/><Relationship Id="rId1" Type="http://schemas.openxmlformats.org/officeDocument/2006/relationships/printerSettings" Target="../printerSettings/printerSettings65.bin"/><Relationship Id="rId4" Type="http://schemas.openxmlformats.org/officeDocument/2006/relationships/comments" Target="../comments64.xml"/></Relationships>
</file>

<file path=xl/worksheets/_rels/sheet67.xml.rels><?xml version="1.0" encoding="UTF-8" standalone="yes"?>
<Relationships xmlns="http://schemas.openxmlformats.org/package/2006/relationships"><Relationship Id="rId3" Type="http://schemas.openxmlformats.org/officeDocument/2006/relationships/vmlDrawing" Target="../drawings/vmlDrawing65.vml"/><Relationship Id="rId2" Type="http://schemas.openxmlformats.org/officeDocument/2006/relationships/drawing" Target="../drawings/drawing66.xml"/><Relationship Id="rId1" Type="http://schemas.openxmlformats.org/officeDocument/2006/relationships/printerSettings" Target="../printerSettings/printerSettings66.bin"/><Relationship Id="rId4" Type="http://schemas.openxmlformats.org/officeDocument/2006/relationships/comments" Target="../comments65.xml"/></Relationships>
</file>

<file path=xl/worksheets/_rels/sheet68.xml.rels><?xml version="1.0" encoding="UTF-8" standalone="yes"?>
<Relationships xmlns="http://schemas.openxmlformats.org/package/2006/relationships"><Relationship Id="rId3" Type="http://schemas.openxmlformats.org/officeDocument/2006/relationships/vmlDrawing" Target="../drawings/vmlDrawing66.vml"/><Relationship Id="rId2" Type="http://schemas.openxmlformats.org/officeDocument/2006/relationships/drawing" Target="../drawings/drawing67.xml"/><Relationship Id="rId1" Type="http://schemas.openxmlformats.org/officeDocument/2006/relationships/printerSettings" Target="../printerSettings/printerSettings67.bin"/><Relationship Id="rId4" Type="http://schemas.openxmlformats.org/officeDocument/2006/relationships/comments" Target="../comments66.xml"/></Relationships>
</file>

<file path=xl/worksheets/_rels/sheet69.xml.rels><?xml version="1.0" encoding="UTF-8" standalone="yes"?>
<Relationships xmlns="http://schemas.openxmlformats.org/package/2006/relationships"><Relationship Id="rId3" Type="http://schemas.openxmlformats.org/officeDocument/2006/relationships/vmlDrawing" Target="../drawings/vmlDrawing67.vml"/><Relationship Id="rId2" Type="http://schemas.openxmlformats.org/officeDocument/2006/relationships/drawing" Target="../drawings/drawing68.xml"/><Relationship Id="rId1" Type="http://schemas.openxmlformats.org/officeDocument/2006/relationships/printerSettings" Target="../printerSettings/printerSettings68.bin"/><Relationship Id="rId4" Type="http://schemas.openxmlformats.org/officeDocument/2006/relationships/comments" Target="../comments6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70.xml.rels><?xml version="1.0" encoding="UTF-8" standalone="yes"?>
<Relationships xmlns="http://schemas.openxmlformats.org/package/2006/relationships"><Relationship Id="rId3" Type="http://schemas.openxmlformats.org/officeDocument/2006/relationships/vmlDrawing" Target="../drawings/vmlDrawing68.vml"/><Relationship Id="rId2" Type="http://schemas.openxmlformats.org/officeDocument/2006/relationships/drawing" Target="../drawings/drawing69.xml"/><Relationship Id="rId1" Type="http://schemas.openxmlformats.org/officeDocument/2006/relationships/printerSettings" Target="../printerSettings/printerSettings69.bin"/><Relationship Id="rId4" Type="http://schemas.openxmlformats.org/officeDocument/2006/relationships/comments" Target="../comments68.xml"/></Relationships>
</file>

<file path=xl/worksheets/_rels/sheet71.xml.rels><?xml version="1.0" encoding="UTF-8" standalone="yes"?>
<Relationships xmlns="http://schemas.openxmlformats.org/package/2006/relationships"><Relationship Id="rId3" Type="http://schemas.openxmlformats.org/officeDocument/2006/relationships/vmlDrawing" Target="../drawings/vmlDrawing69.vml"/><Relationship Id="rId2" Type="http://schemas.openxmlformats.org/officeDocument/2006/relationships/drawing" Target="../drawings/drawing70.xml"/><Relationship Id="rId1" Type="http://schemas.openxmlformats.org/officeDocument/2006/relationships/printerSettings" Target="../printerSettings/printerSettings70.bin"/><Relationship Id="rId4" Type="http://schemas.openxmlformats.org/officeDocument/2006/relationships/comments" Target="../comments69.xml"/></Relationships>
</file>

<file path=xl/worksheets/_rels/sheet72.xml.rels><?xml version="1.0" encoding="UTF-8" standalone="yes"?>
<Relationships xmlns="http://schemas.openxmlformats.org/package/2006/relationships"><Relationship Id="rId3" Type="http://schemas.openxmlformats.org/officeDocument/2006/relationships/vmlDrawing" Target="../drawings/vmlDrawing70.vml"/><Relationship Id="rId2" Type="http://schemas.openxmlformats.org/officeDocument/2006/relationships/drawing" Target="../drawings/drawing71.xml"/><Relationship Id="rId1" Type="http://schemas.openxmlformats.org/officeDocument/2006/relationships/printerSettings" Target="../printerSettings/printerSettings71.bin"/><Relationship Id="rId4" Type="http://schemas.openxmlformats.org/officeDocument/2006/relationships/comments" Target="../comments70.xml"/></Relationships>
</file>

<file path=xl/worksheets/_rels/sheet73.xml.rels><?xml version="1.0" encoding="UTF-8" standalone="yes"?>
<Relationships xmlns="http://schemas.openxmlformats.org/package/2006/relationships"><Relationship Id="rId3" Type="http://schemas.openxmlformats.org/officeDocument/2006/relationships/vmlDrawing" Target="../drawings/vmlDrawing71.vml"/><Relationship Id="rId2" Type="http://schemas.openxmlformats.org/officeDocument/2006/relationships/drawing" Target="../drawings/drawing72.xml"/><Relationship Id="rId1" Type="http://schemas.openxmlformats.org/officeDocument/2006/relationships/printerSettings" Target="../printerSettings/printerSettings72.bin"/><Relationship Id="rId4" Type="http://schemas.openxmlformats.org/officeDocument/2006/relationships/comments" Target="../comments71.xml"/></Relationships>
</file>

<file path=xl/worksheets/_rels/sheet74.xml.rels><?xml version="1.0" encoding="UTF-8" standalone="yes"?>
<Relationships xmlns="http://schemas.openxmlformats.org/package/2006/relationships"><Relationship Id="rId3" Type="http://schemas.openxmlformats.org/officeDocument/2006/relationships/vmlDrawing" Target="../drawings/vmlDrawing72.vml"/><Relationship Id="rId2" Type="http://schemas.openxmlformats.org/officeDocument/2006/relationships/drawing" Target="../drawings/drawing73.xml"/><Relationship Id="rId1" Type="http://schemas.openxmlformats.org/officeDocument/2006/relationships/printerSettings" Target="../printerSettings/printerSettings73.bin"/><Relationship Id="rId4" Type="http://schemas.openxmlformats.org/officeDocument/2006/relationships/comments" Target="../comments72.xml"/></Relationships>
</file>

<file path=xl/worksheets/_rels/sheet75.xml.rels><?xml version="1.0" encoding="UTF-8" standalone="yes"?>
<Relationships xmlns="http://schemas.openxmlformats.org/package/2006/relationships"><Relationship Id="rId3" Type="http://schemas.openxmlformats.org/officeDocument/2006/relationships/vmlDrawing" Target="../drawings/vmlDrawing73.vml"/><Relationship Id="rId2" Type="http://schemas.openxmlformats.org/officeDocument/2006/relationships/drawing" Target="../drawings/drawing74.xml"/><Relationship Id="rId1" Type="http://schemas.openxmlformats.org/officeDocument/2006/relationships/printerSettings" Target="../printerSettings/printerSettings74.bin"/><Relationship Id="rId4" Type="http://schemas.openxmlformats.org/officeDocument/2006/relationships/comments" Target="../comments73.xml"/></Relationships>
</file>

<file path=xl/worksheets/_rels/sheet76.xml.rels><?xml version="1.0" encoding="UTF-8" standalone="yes"?>
<Relationships xmlns="http://schemas.openxmlformats.org/package/2006/relationships"><Relationship Id="rId3" Type="http://schemas.openxmlformats.org/officeDocument/2006/relationships/vmlDrawing" Target="../drawings/vmlDrawing74.vml"/><Relationship Id="rId2" Type="http://schemas.openxmlformats.org/officeDocument/2006/relationships/drawing" Target="../drawings/drawing75.xml"/><Relationship Id="rId1" Type="http://schemas.openxmlformats.org/officeDocument/2006/relationships/printerSettings" Target="../printerSettings/printerSettings75.bin"/><Relationship Id="rId4" Type="http://schemas.openxmlformats.org/officeDocument/2006/relationships/comments" Target="../comments74.xml"/></Relationships>
</file>

<file path=xl/worksheets/_rels/sheet77.xml.rels><?xml version="1.0" encoding="UTF-8" standalone="yes"?>
<Relationships xmlns="http://schemas.openxmlformats.org/package/2006/relationships"><Relationship Id="rId3" Type="http://schemas.openxmlformats.org/officeDocument/2006/relationships/vmlDrawing" Target="../drawings/vmlDrawing75.vml"/><Relationship Id="rId2" Type="http://schemas.openxmlformats.org/officeDocument/2006/relationships/drawing" Target="../drawings/drawing76.xml"/><Relationship Id="rId1" Type="http://schemas.openxmlformats.org/officeDocument/2006/relationships/printerSettings" Target="../printerSettings/printerSettings76.bin"/><Relationship Id="rId4" Type="http://schemas.openxmlformats.org/officeDocument/2006/relationships/comments" Target="../comments75.xml"/></Relationships>
</file>

<file path=xl/worksheets/_rels/sheet79.xml.rels><?xml version="1.0" encoding="UTF-8" standalone="yes"?>
<Relationships xmlns="http://schemas.openxmlformats.org/package/2006/relationships"><Relationship Id="rId3" Type="http://schemas.openxmlformats.org/officeDocument/2006/relationships/vmlDrawing" Target="../drawings/vmlDrawing76.vml"/><Relationship Id="rId2" Type="http://schemas.openxmlformats.org/officeDocument/2006/relationships/drawing" Target="../drawings/drawing77.xml"/><Relationship Id="rId1" Type="http://schemas.openxmlformats.org/officeDocument/2006/relationships/printerSettings" Target="../printerSettings/printerSettings77.bin"/><Relationship Id="rId4" Type="http://schemas.openxmlformats.org/officeDocument/2006/relationships/comments" Target="../comments7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80.xml.rels><?xml version="1.0" encoding="UTF-8" standalone="yes"?>
<Relationships xmlns="http://schemas.openxmlformats.org/package/2006/relationships"><Relationship Id="rId3" Type="http://schemas.openxmlformats.org/officeDocument/2006/relationships/vmlDrawing" Target="../drawings/vmlDrawing77.vml"/><Relationship Id="rId2" Type="http://schemas.openxmlformats.org/officeDocument/2006/relationships/drawing" Target="../drawings/drawing78.xml"/><Relationship Id="rId1" Type="http://schemas.openxmlformats.org/officeDocument/2006/relationships/printerSettings" Target="../printerSettings/printerSettings78.bin"/><Relationship Id="rId4" Type="http://schemas.openxmlformats.org/officeDocument/2006/relationships/comments" Target="../comments77.xml"/></Relationships>
</file>

<file path=xl/worksheets/_rels/sheet81.xml.rels><?xml version="1.0" encoding="UTF-8" standalone="yes"?>
<Relationships xmlns="http://schemas.openxmlformats.org/package/2006/relationships"><Relationship Id="rId3" Type="http://schemas.openxmlformats.org/officeDocument/2006/relationships/vmlDrawing" Target="../drawings/vmlDrawing78.vml"/><Relationship Id="rId2" Type="http://schemas.openxmlformats.org/officeDocument/2006/relationships/drawing" Target="../drawings/drawing79.xml"/><Relationship Id="rId1" Type="http://schemas.openxmlformats.org/officeDocument/2006/relationships/printerSettings" Target="../printerSettings/printerSettings79.bin"/><Relationship Id="rId4" Type="http://schemas.openxmlformats.org/officeDocument/2006/relationships/comments" Target="../comments78.xml"/></Relationships>
</file>

<file path=xl/worksheets/_rels/sheet82.xml.rels><?xml version="1.0" encoding="UTF-8" standalone="yes"?>
<Relationships xmlns="http://schemas.openxmlformats.org/package/2006/relationships"><Relationship Id="rId3" Type="http://schemas.openxmlformats.org/officeDocument/2006/relationships/vmlDrawing" Target="../drawings/vmlDrawing79.vml"/><Relationship Id="rId2" Type="http://schemas.openxmlformats.org/officeDocument/2006/relationships/drawing" Target="../drawings/drawing80.xml"/><Relationship Id="rId1" Type="http://schemas.openxmlformats.org/officeDocument/2006/relationships/printerSettings" Target="../printerSettings/printerSettings80.bin"/><Relationship Id="rId4" Type="http://schemas.openxmlformats.org/officeDocument/2006/relationships/comments" Target="../comments79.xml"/></Relationships>
</file>

<file path=xl/worksheets/_rels/sheet83.xml.rels><?xml version="1.0" encoding="UTF-8" standalone="yes"?>
<Relationships xmlns="http://schemas.openxmlformats.org/package/2006/relationships"><Relationship Id="rId3" Type="http://schemas.openxmlformats.org/officeDocument/2006/relationships/vmlDrawing" Target="../drawings/vmlDrawing80.vml"/><Relationship Id="rId2" Type="http://schemas.openxmlformats.org/officeDocument/2006/relationships/drawing" Target="../drawings/drawing81.xml"/><Relationship Id="rId1" Type="http://schemas.openxmlformats.org/officeDocument/2006/relationships/printerSettings" Target="../printerSettings/printerSettings81.bin"/><Relationship Id="rId4" Type="http://schemas.openxmlformats.org/officeDocument/2006/relationships/comments" Target="../comments80.xml"/></Relationships>
</file>

<file path=xl/worksheets/_rels/sheet84.xml.rels><?xml version="1.0" encoding="UTF-8" standalone="yes"?>
<Relationships xmlns="http://schemas.openxmlformats.org/package/2006/relationships"><Relationship Id="rId3" Type="http://schemas.openxmlformats.org/officeDocument/2006/relationships/vmlDrawing" Target="../drawings/vmlDrawing81.vml"/><Relationship Id="rId2" Type="http://schemas.openxmlformats.org/officeDocument/2006/relationships/drawing" Target="../drawings/drawing82.xml"/><Relationship Id="rId1" Type="http://schemas.openxmlformats.org/officeDocument/2006/relationships/printerSettings" Target="../printerSettings/printerSettings82.bin"/><Relationship Id="rId4" Type="http://schemas.openxmlformats.org/officeDocument/2006/relationships/comments" Target="../comments81.xml"/></Relationships>
</file>

<file path=xl/worksheets/_rels/sheet85.xml.rels><?xml version="1.0" encoding="UTF-8" standalone="yes"?>
<Relationships xmlns="http://schemas.openxmlformats.org/package/2006/relationships"><Relationship Id="rId3" Type="http://schemas.openxmlformats.org/officeDocument/2006/relationships/vmlDrawing" Target="../drawings/vmlDrawing82.vml"/><Relationship Id="rId2" Type="http://schemas.openxmlformats.org/officeDocument/2006/relationships/drawing" Target="../drawings/drawing83.xml"/><Relationship Id="rId1" Type="http://schemas.openxmlformats.org/officeDocument/2006/relationships/printerSettings" Target="../printerSettings/printerSettings83.bin"/><Relationship Id="rId4" Type="http://schemas.openxmlformats.org/officeDocument/2006/relationships/comments" Target="../comments82.xml"/></Relationships>
</file>

<file path=xl/worksheets/_rels/sheet86.xml.rels><?xml version="1.0" encoding="UTF-8" standalone="yes"?>
<Relationships xmlns="http://schemas.openxmlformats.org/package/2006/relationships"><Relationship Id="rId3" Type="http://schemas.openxmlformats.org/officeDocument/2006/relationships/vmlDrawing" Target="../drawings/vmlDrawing83.vml"/><Relationship Id="rId2" Type="http://schemas.openxmlformats.org/officeDocument/2006/relationships/drawing" Target="../drawings/drawing84.xml"/><Relationship Id="rId1" Type="http://schemas.openxmlformats.org/officeDocument/2006/relationships/printerSettings" Target="../printerSettings/printerSettings84.bin"/><Relationship Id="rId4" Type="http://schemas.openxmlformats.org/officeDocument/2006/relationships/comments" Target="../comments83.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8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B12:B82"/>
  <sheetViews>
    <sheetView showRowColHeaders="0" workbookViewId="0"/>
  </sheetViews>
  <sheetFormatPr baseColWidth="10" defaultColWidth="11.375" defaultRowHeight="14.25"/>
  <cols>
    <col min="1" max="16384" width="11.375" style="47"/>
  </cols>
  <sheetData>
    <row r="12" spans="2:2" ht="15">
      <c r="B12" s="48"/>
    </row>
    <row r="13" spans="2:2" ht="15">
      <c r="B13" s="48"/>
    </row>
    <row r="14" spans="2:2" ht="15">
      <c r="B14" s="48"/>
    </row>
    <row r="15" spans="2:2" ht="15">
      <c r="B15" s="48"/>
    </row>
    <row r="16" spans="2:2" ht="15">
      <c r="B16" s="48"/>
    </row>
    <row r="17" spans="2:2" ht="15">
      <c r="B17" s="48"/>
    </row>
    <row r="18" spans="2:2" ht="15">
      <c r="B18" s="48"/>
    </row>
    <row r="19" spans="2:2" ht="15">
      <c r="B19" s="48"/>
    </row>
    <row r="20" spans="2:2" ht="15">
      <c r="B20" s="48"/>
    </row>
    <row r="21" spans="2:2" ht="15">
      <c r="B21" s="48"/>
    </row>
    <row r="22" spans="2:2" ht="15">
      <c r="B22" s="48"/>
    </row>
    <row r="23" spans="2:2" ht="15">
      <c r="B23" s="48"/>
    </row>
    <row r="24" spans="2:2" ht="15">
      <c r="B24" s="48"/>
    </row>
    <row r="25" spans="2:2" ht="15">
      <c r="B25" s="48"/>
    </row>
    <row r="26" spans="2:2" ht="15">
      <c r="B26" s="48"/>
    </row>
    <row r="27" spans="2:2" ht="15">
      <c r="B27" s="48"/>
    </row>
    <row r="28" spans="2:2" ht="15">
      <c r="B28" s="48"/>
    </row>
    <row r="29" spans="2:2" ht="15">
      <c r="B29" s="48"/>
    </row>
    <row r="30" spans="2:2" ht="15">
      <c r="B30" s="48"/>
    </row>
    <row r="31" spans="2:2" ht="15">
      <c r="B31" s="48"/>
    </row>
    <row r="32" spans="2:2" ht="15">
      <c r="B32" s="48"/>
    </row>
    <row r="33" spans="2:2" ht="15">
      <c r="B33" s="48"/>
    </row>
    <row r="34" spans="2:2" ht="15">
      <c r="B34" s="48"/>
    </row>
    <row r="35" spans="2:2" ht="15">
      <c r="B35" s="48"/>
    </row>
    <row r="36" spans="2:2" ht="15">
      <c r="B36" s="48"/>
    </row>
    <row r="37" spans="2:2" ht="15">
      <c r="B37" s="48"/>
    </row>
    <row r="38" spans="2:2" ht="15">
      <c r="B38" s="48"/>
    </row>
    <row r="39" spans="2:2" ht="15">
      <c r="B39" s="48"/>
    </row>
    <row r="40" spans="2:2">
      <c r="B40" s="48"/>
    </row>
    <row r="41" spans="2:2">
      <c r="B41" s="48"/>
    </row>
    <row r="42" spans="2:2">
      <c r="B42" s="48"/>
    </row>
    <row r="43" spans="2:2">
      <c r="B43" s="48"/>
    </row>
    <row r="44" spans="2:2">
      <c r="B44" s="48"/>
    </row>
    <row r="45" spans="2:2">
      <c r="B45" s="48"/>
    </row>
    <row r="46" spans="2:2">
      <c r="B46" s="48"/>
    </row>
    <row r="47" spans="2:2">
      <c r="B47" s="48"/>
    </row>
    <row r="48" spans="2:2">
      <c r="B48" s="48"/>
    </row>
    <row r="49" spans="2:2">
      <c r="B49" s="48"/>
    </row>
    <row r="50" spans="2:2">
      <c r="B50" s="48"/>
    </row>
    <row r="51" spans="2:2">
      <c r="B51" s="48"/>
    </row>
    <row r="52" spans="2:2">
      <c r="B52" s="48"/>
    </row>
    <row r="53" spans="2:2">
      <c r="B53" s="48"/>
    </row>
    <row r="54" spans="2:2">
      <c r="B54" s="48"/>
    </row>
    <row r="55" spans="2:2">
      <c r="B55" s="48"/>
    </row>
    <row r="56" spans="2:2">
      <c r="B56" s="48"/>
    </row>
    <row r="57" spans="2:2">
      <c r="B57" s="48"/>
    </row>
    <row r="58" spans="2:2">
      <c r="B58" s="48"/>
    </row>
    <row r="59" spans="2:2">
      <c r="B59" s="48"/>
    </row>
    <row r="60" spans="2:2">
      <c r="B60" s="48"/>
    </row>
    <row r="61" spans="2:2">
      <c r="B61" s="48"/>
    </row>
    <row r="62" spans="2:2">
      <c r="B62" s="48"/>
    </row>
    <row r="63" spans="2:2">
      <c r="B63" s="48"/>
    </row>
    <row r="64" spans="2:2">
      <c r="B64" s="48"/>
    </row>
    <row r="65" spans="2:2">
      <c r="B65" s="48"/>
    </row>
    <row r="66" spans="2:2">
      <c r="B66" s="48"/>
    </row>
    <row r="67" spans="2:2">
      <c r="B67" s="48"/>
    </row>
    <row r="68" spans="2:2">
      <c r="B68" s="48"/>
    </row>
    <row r="69" spans="2:2">
      <c r="B69" s="48"/>
    </row>
    <row r="70" spans="2:2">
      <c r="B70" s="48"/>
    </row>
    <row r="71" spans="2:2">
      <c r="B71" s="48"/>
    </row>
    <row r="72" spans="2:2">
      <c r="B72" s="48"/>
    </row>
    <row r="73" spans="2:2">
      <c r="B73" s="48"/>
    </row>
    <row r="74" spans="2:2">
      <c r="B74" s="48"/>
    </row>
    <row r="75" spans="2:2">
      <c r="B75" s="48"/>
    </row>
    <row r="76" spans="2:2">
      <c r="B76" s="48"/>
    </row>
    <row r="77" spans="2:2">
      <c r="B77" s="48"/>
    </row>
    <row r="78" spans="2:2">
      <c r="B78" s="48"/>
    </row>
    <row r="79" spans="2:2">
      <c r="B79" s="48"/>
    </row>
    <row r="80" spans="2:2">
      <c r="B80" s="48"/>
    </row>
    <row r="81" spans="2:2">
      <c r="B81" s="48"/>
    </row>
    <row r="82" spans="2:2">
      <c r="B82" s="48"/>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0">
    <tabColor theme="5" tint="0.39997558519241921"/>
    <pageSetUpPr fitToPage="1"/>
  </sheetPr>
  <dimension ref="A1:P27"/>
  <sheetViews>
    <sheetView zoomScale="80" zoomScaleNormal="80" workbookViewId="0">
      <pane xSplit="2" ySplit="7" topLeftCell="I8" activePane="bottomRight" state="frozen"/>
      <selection pane="topRight" activeCell="G17" activeCellId="1" sqref="C27 G17"/>
      <selection pane="bottomLeft" activeCell="G17" activeCellId="1" sqref="C27 G17"/>
      <selection pane="bottomRight" activeCell="I1" sqref="I1"/>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v>14706483383</v>
      </c>
      <c r="D9" s="7">
        <v>13265459500</v>
      </c>
      <c r="E9" s="44">
        <f t="shared" ref="E9:E17" si="0">1-(D9/C9)</f>
        <v>9.7985619367425114E-2</v>
      </c>
      <c r="F9" s="9" t="s">
        <v>182</v>
      </c>
      <c r="G9" s="10" t="s">
        <v>183</v>
      </c>
      <c r="H9" s="11">
        <v>0.05</v>
      </c>
      <c r="I9" s="11" t="s">
        <v>184</v>
      </c>
      <c r="J9" s="11" t="s">
        <v>184</v>
      </c>
      <c r="K9" s="7"/>
      <c r="L9" s="44">
        <f>1-(K9/D9)</f>
        <v>1</v>
      </c>
      <c r="M9" s="7"/>
      <c r="N9" s="44" t="e">
        <f>1-(M9/K9)</f>
        <v>#DIV/0!</v>
      </c>
      <c r="O9" s="7"/>
      <c r="P9" s="44" t="e">
        <f>1-(O9/M9)</f>
        <v>#DIV/0!</v>
      </c>
    </row>
    <row r="10" spans="1:16" ht="59.25" customHeight="1">
      <c r="A10" s="41" t="s">
        <v>28</v>
      </c>
      <c r="B10" s="124" t="s">
        <v>64</v>
      </c>
      <c r="C10" s="123" t="s">
        <v>64</v>
      </c>
      <c r="D10" s="78" t="s">
        <v>64</v>
      </c>
      <c r="E10" s="44" t="e">
        <f t="shared" si="0"/>
        <v>#VALUE!</v>
      </c>
      <c r="F10" s="78" t="s">
        <v>64</v>
      </c>
      <c r="G10" s="78" t="s">
        <v>64</v>
      </c>
      <c r="H10" s="78" t="s">
        <v>64</v>
      </c>
      <c r="I10" s="78" t="s">
        <v>64</v>
      </c>
      <c r="J10" s="78" t="s">
        <v>64</v>
      </c>
      <c r="K10" s="7"/>
      <c r="L10" s="44" t="e">
        <f t="shared" ref="L10:L27" si="1">1-(K10/D10)</f>
        <v>#VALUE!</v>
      </c>
      <c r="M10" s="7"/>
      <c r="N10" s="44" t="e">
        <f t="shared" ref="N10:P27" si="2">1-(M10/K10)</f>
        <v>#DIV/0!</v>
      </c>
      <c r="O10" s="7"/>
      <c r="P10" s="44" t="e">
        <f t="shared" si="2"/>
        <v>#DIV/0!</v>
      </c>
    </row>
    <row r="11" spans="1:16" ht="59.25" customHeight="1">
      <c r="A11" s="41" t="s">
        <v>30</v>
      </c>
      <c r="B11" s="124" t="s">
        <v>64</v>
      </c>
      <c r="C11" s="123" t="s">
        <v>64</v>
      </c>
      <c r="D11" s="78" t="s">
        <v>64</v>
      </c>
      <c r="E11" s="44" t="e">
        <f t="shared" si="0"/>
        <v>#VALUE!</v>
      </c>
      <c r="F11" s="78" t="s">
        <v>64</v>
      </c>
      <c r="G11" s="78" t="s">
        <v>64</v>
      </c>
      <c r="H11" s="78" t="s">
        <v>64</v>
      </c>
      <c r="I11" s="78" t="s">
        <v>64</v>
      </c>
      <c r="J11" s="78" t="s">
        <v>64</v>
      </c>
      <c r="K11" s="7"/>
      <c r="L11" s="44" t="e">
        <f t="shared" si="1"/>
        <v>#VALUE!</v>
      </c>
      <c r="M11" s="7"/>
      <c r="N11" s="44" t="e">
        <f t="shared" si="2"/>
        <v>#DIV/0!</v>
      </c>
      <c r="O11" s="7"/>
      <c r="P11" s="44" t="e">
        <f t="shared" si="2"/>
        <v>#DIV/0!</v>
      </c>
    </row>
    <row r="12" spans="1:16" ht="59.25" customHeight="1">
      <c r="A12" s="41" t="s">
        <v>32</v>
      </c>
      <c r="B12" s="124" t="s">
        <v>64</v>
      </c>
      <c r="C12" s="123" t="s">
        <v>64</v>
      </c>
      <c r="D12" s="78" t="s">
        <v>64</v>
      </c>
      <c r="E12" s="44" t="e">
        <f t="shared" si="0"/>
        <v>#VALUE!</v>
      </c>
      <c r="F12" s="78" t="s">
        <v>64</v>
      </c>
      <c r="G12" s="78" t="s">
        <v>64</v>
      </c>
      <c r="H12" s="78" t="s">
        <v>64</v>
      </c>
      <c r="I12" s="78" t="s">
        <v>64</v>
      </c>
      <c r="J12" s="78" t="s">
        <v>64</v>
      </c>
      <c r="K12" s="7"/>
      <c r="L12" s="44" t="e">
        <f t="shared" si="1"/>
        <v>#VALUE!</v>
      </c>
      <c r="M12" s="7"/>
      <c r="N12" s="44" t="e">
        <f t="shared" si="2"/>
        <v>#DIV/0!</v>
      </c>
      <c r="O12" s="7"/>
      <c r="P12" s="44" t="e">
        <f t="shared" si="2"/>
        <v>#DIV/0!</v>
      </c>
    </row>
    <row r="13" spans="1:16" ht="59.25" customHeight="1">
      <c r="A13" s="41" t="s">
        <v>33</v>
      </c>
      <c r="B13" s="124" t="s">
        <v>64</v>
      </c>
      <c r="C13" s="123" t="s">
        <v>64</v>
      </c>
      <c r="D13" s="78" t="s">
        <v>64</v>
      </c>
      <c r="E13" s="44" t="e">
        <f t="shared" si="0"/>
        <v>#VALUE!</v>
      </c>
      <c r="F13" s="78" t="s">
        <v>64</v>
      </c>
      <c r="G13" s="78" t="s">
        <v>64</v>
      </c>
      <c r="H13" s="78" t="s">
        <v>64</v>
      </c>
      <c r="I13" s="78" t="s">
        <v>64</v>
      </c>
      <c r="J13" s="78" t="s">
        <v>64</v>
      </c>
      <c r="K13" s="7"/>
      <c r="L13" s="44" t="e">
        <f t="shared" si="1"/>
        <v>#VALUE!</v>
      </c>
      <c r="M13" s="7"/>
      <c r="N13" s="44" t="e">
        <f t="shared" si="2"/>
        <v>#DIV/0!</v>
      </c>
      <c r="O13" s="7"/>
      <c r="P13" s="44" t="e">
        <f t="shared" si="2"/>
        <v>#DIV/0!</v>
      </c>
    </row>
    <row r="14" spans="1:16" ht="59.25" customHeight="1">
      <c r="A14" s="41" t="s">
        <v>34</v>
      </c>
      <c r="B14" s="124" t="s">
        <v>64</v>
      </c>
      <c r="C14" s="123" t="s">
        <v>64</v>
      </c>
      <c r="D14" s="78" t="s">
        <v>64</v>
      </c>
      <c r="E14" s="44" t="e">
        <f t="shared" si="0"/>
        <v>#VALUE!</v>
      </c>
      <c r="F14" s="78" t="s">
        <v>64</v>
      </c>
      <c r="G14" s="78" t="s">
        <v>64</v>
      </c>
      <c r="H14" s="78" t="s">
        <v>64</v>
      </c>
      <c r="I14" s="78" t="s">
        <v>64</v>
      </c>
      <c r="J14" s="78" t="s">
        <v>64</v>
      </c>
      <c r="K14" s="7"/>
      <c r="L14" s="44" t="e">
        <f t="shared" si="1"/>
        <v>#VALUE!</v>
      </c>
      <c r="M14" s="7"/>
      <c r="N14" s="44" t="e">
        <f t="shared" si="2"/>
        <v>#DIV/0!</v>
      </c>
      <c r="O14" s="7"/>
      <c r="P14" s="44" t="e">
        <f t="shared" si="2"/>
        <v>#DIV/0!</v>
      </c>
    </row>
    <row r="15" spans="1:16" ht="59.25" customHeight="1">
      <c r="A15" s="41" t="s">
        <v>35</v>
      </c>
      <c r="B15" s="124" t="s">
        <v>64</v>
      </c>
      <c r="C15" s="123" t="s">
        <v>64</v>
      </c>
      <c r="D15" s="78" t="s">
        <v>64</v>
      </c>
      <c r="E15" s="44" t="e">
        <f t="shared" si="0"/>
        <v>#VALUE!</v>
      </c>
      <c r="F15" s="78" t="s">
        <v>64</v>
      </c>
      <c r="G15" s="78" t="s">
        <v>64</v>
      </c>
      <c r="H15" s="78" t="s">
        <v>64</v>
      </c>
      <c r="I15" s="78" t="s">
        <v>64</v>
      </c>
      <c r="J15" s="78" t="s">
        <v>64</v>
      </c>
      <c r="K15" s="7"/>
      <c r="L15" s="44" t="e">
        <f t="shared" si="1"/>
        <v>#VALUE!</v>
      </c>
      <c r="M15" s="7"/>
      <c r="N15" s="44" t="e">
        <f t="shared" si="2"/>
        <v>#DIV/0!</v>
      </c>
      <c r="O15" s="7"/>
      <c r="P15" s="44" t="e">
        <f t="shared" si="2"/>
        <v>#DIV/0!</v>
      </c>
    </row>
    <row r="16" spans="1:16" ht="59.25" customHeight="1">
      <c r="A16" s="41" t="s">
        <v>36</v>
      </c>
      <c r="B16" s="124" t="s">
        <v>64</v>
      </c>
      <c r="C16" s="123" t="s">
        <v>64</v>
      </c>
      <c r="D16" s="78" t="s">
        <v>64</v>
      </c>
      <c r="E16" s="44" t="e">
        <f t="shared" si="0"/>
        <v>#VALUE!</v>
      </c>
      <c r="F16" s="78" t="s">
        <v>64</v>
      </c>
      <c r="G16" s="78" t="s">
        <v>64</v>
      </c>
      <c r="H16" s="78" t="s">
        <v>64</v>
      </c>
      <c r="I16" s="78" t="s">
        <v>64</v>
      </c>
      <c r="J16" s="78" t="s">
        <v>64</v>
      </c>
      <c r="K16" s="7"/>
      <c r="L16" s="44" t="e">
        <f t="shared" si="1"/>
        <v>#VALUE!</v>
      </c>
      <c r="M16" s="7"/>
      <c r="N16" s="44" t="e">
        <f t="shared" si="2"/>
        <v>#DIV/0!</v>
      </c>
      <c r="O16" s="7"/>
      <c r="P16" s="44" t="e">
        <f t="shared" si="2"/>
        <v>#DIV/0!</v>
      </c>
    </row>
    <row r="17" spans="1:16" ht="59.25" customHeight="1">
      <c r="A17" s="41" t="s">
        <v>37</v>
      </c>
      <c r="B17" s="124" t="s">
        <v>64</v>
      </c>
      <c r="C17" s="123" t="s">
        <v>64</v>
      </c>
      <c r="D17" s="78" t="s">
        <v>64</v>
      </c>
      <c r="E17" s="44" t="e">
        <f t="shared" si="0"/>
        <v>#VALUE!</v>
      </c>
      <c r="F17" s="78" t="s">
        <v>64</v>
      </c>
      <c r="G17" s="78" t="s">
        <v>64</v>
      </c>
      <c r="H17" s="78" t="s">
        <v>64</v>
      </c>
      <c r="I17" s="78" t="s">
        <v>64</v>
      </c>
      <c r="J17" s="78" t="s">
        <v>64</v>
      </c>
      <c r="K17" s="7"/>
      <c r="L17" s="44" t="e">
        <f t="shared" si="1"/>
        <v>#VALUE!</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102" customHeight="1">
      <c r="A19" s="41" t="s">
        <v>39</v>
      </c>
      <c r="B19" s="342" t="s">
        <v>185</v>
      </c>
      <c r="C19" s="6">
        <v>100112227</v>
      </c>
      <c r="D19" s="7">
        <v>74305018</v>
      </c>
      <c r="E19" s="44">
        <f t="shared" ref="E19:E27" si="3">1-(D19/C19)</f>
        <v>0.25778278811038735</v>
      </c>
      <c r="F19" s="92" t="s">
        <v>186</v>
      </c>
      <c r="G19" s="10" t="s">
        <v>187</v>
      </c>
      <c r="H19" s="77">
        <v>0.01</v>
      </c>
      <c r="I19" s="11" t="s">
        <v>188</v>
      </c>
      <c r="J19" s="11" t="s">
        <v>188</v>
      </c>
      <c r="K19" s="7"/>
      <c r="L19" s="44">
        <f t="shared" si="1"/>
        <v>1</v>
      </c>
      <c r="M19" s="7"/>
      <c r="N19" s="44" t="e">
        <f t="shared" si="2"/>
        <v>#DIV/0!</v>
      </c>
      <c r="O19" s="7"/>
      <c r="P19" s="44" t="e">
        <f t="shared" si="2"/>
        <v>#DIV/0!</v>
      </c>
    </row>
    <row r="20" spans="1:16" ht="243" customHeight="1">
      <c r="A20" s="41" t="s">
        <v>43</v>
      </c>
      <c r="B20" s="342" t="s">
        <v>189</v>
      </c>
      <c r="C20" s="6">
        <v>103250736</v>
      </c>
      <c r="D20" s="7">
        <v>99829984</v>
      </c>
      <c r="E20" s="44">
        <f t="shared" si="3"/>
        <v>3.3130533810432072E-2</v>
      </c>
      <c r="F20" s="342" t="s">
        <v>190</v>
      </c>
      <c r="G20" s="342" t="s">
        <v>191</v>
      </c>
      <c r="H20" s="11">
        <v>0.05</v>
      </c>
      <c r="I20" s="11" t="s">
        <v>188</v>
      </c>
      <c r="J20" s="11" t="s">
        <v>188</v>
      </c>
      <c r="K20" s="7"/>
      <c r="L20" s="44">
        <f t="shared" si="1"/>
        <v>1</v>
      </c>
      <c r="M20" s="7"/>
      <c r="N20" s="44" t="e">
        <f t="shared" si="2"/>
        <v>#DIV/0!</v>
      </c>
      <c r="O20" s="7"/>
      <c r="P20" s="44" t="e">
        <f t="shared" si="2"/>
        <v>#DIV/0!</v>
      </c>
    </row>
    <row r="21" spans="1:16" ht="57" customHeight="1">
      <c r="A21" s="41" t="s">
        <v>47</v>
      </c>
      <c r="B21" s="517" t="s">
        <v>64</v>
      </c>
      <c r="C21" s="517" t="s">
        <v>64</v>
      </c>
      <c r="D21" s="517" t="s">
        <v>64</v>
      </c>
      <c r="E21" s="44" t="e">
        <f t="shared" si="3"/>
        <v>#VALUE!</v>
      </c>
      <c r="F21" s="517" t="s">
        <v>64</v>
      </c>
      <c r="G21" s="517" t="s">
        <v>64</v>
      </c>
      <c r="H21" s="517" t="s">
        <v>64</v>
      </c>
      <c r="I21" s="517" t="s">
        <v>64</v>
      </c>
      <c r="J21" s="517" t="s">
        <v>64</v>
      </c>
      <c r="K21" s="7"/>
      <c r="L21" s="44" t="e">
        <f t="shared" si="1"/>
        <v>#VALUE!</v>
      </c>
      <c r="M21" s="7"/>
      <c r="N21" s="44" t="e">
        <f t="shared" si="2"/>
        <v>#DIV/0!</v>
      </c>
      <c r="O21" s="7"/>
      <c r="P21" s="44" t="e">
        <f t="shared" si="2"/>
        <v>#DIV/0!</v>
      </c>
    </row>
    <row r="22" spans="1:16" ht="57" customHeight="1">
      <c r="A22" s="41" t="s">
        <v>48</v>
      </c>
      <c r="B22" s="342" t="s">
        <v>192</v>
      </c>
      <c r="C22" s="6">
        <v>23698832</v>
      </c>
      <c r="D22" s="7">
        <v>28843018</v>
      </c>
      <c r="E22" s="44">
        <f t="shared" si="3"/>
        <v>-0.21706495915072943</v>
      </c>
      <c r="F22" s="9" t="s">
        <v>193</v>
      </c>
      <c r="G22" s="10" t="s">
        <v>194</v>
      </c>
      <c r="H22" s="11">
        <v>0.01</v>
      </c>
      <c r="I22" s="11" t="s">
        <v>188</v>
      </c>
      <c r="J22" s="11" t="s">
        <v>188</v>
      </c>
      <c r="K22" s="7"/>
      <c r="L22" s="44">
        <f t="shared" si="1"/>
        <v>1</v>
      </c>
      <c r="M22" s="7"/>
      <c r="N22" s="44" t="e">
        <f t="shared" si="2"/>
        <v>#DIV/0!</v>
      </c>
      <c r="O22" s="7"/>
      <c r="P22" s="44" t="e">
        <f t="shared" si="2"/>
        <v>#DIV/0!</v>
      </c>
    </row>
    <row r="23" spans="1:16" ht="57" customHeight="1">
      <c r="A23" s="41" t="s">
        <v>49</v>
      </c>
      <c r="B23" s="124" t="s">
        <v>64</v>
      </c>
      <c r="C23" s="124" t="s">
        <v>64</v>
      </c>
      <c r="D23" s="124" t="s">
        <v>64</v>
      </c>
      <c r="E23" s="44" t="e">
        <f t="shared" si="3"/>
        <v>#VALUE!</v>
      </c>
      <c r="F23" s="124" t="s">
        <v>64</v>
      </c>
      <c r="G23" s="124" t="s">
        <v>64</v>
      </c>
      <c r="H23" s="124" t="s">
        <v>64</v>
      </c>
      <c r="I23" s="124" t="s">
        <v>64</v>
      </c>
      <c r="J23" s="124" t="s">
        <v>64</v>
      </c>
      <c r="K23" s="7"/>
      <c r="L23" s="44" t="e">
        <f t="shared" si="1"/>
        <v>#VALUE!</v>
      </c>
      <c r="M23" s="7"/>
      <c r="N23" s="44" t="e">
        <f t="shared" si="2"/>
        <v>#DIV/0!</v>
      </c>
      <c r="O23" s="7"/>
      <c r="P23" s="44" t="e">
        <f t="shared" si="2"/>
        <v>#DIV/0!</v>
      </c>
    </row>
    <row r="24" spans="1:16" ht="57" customHeight="1">
      <c r="A24" s="41" t="s">
        <v>50</v>
      </c>
      <c r="B24" s="124" t="s">
        <v>64</v>
      </c>
      <c r="C24" s="123" t="s">
        <v>64</v>
      </c>
      <c r="D24" s="78" t="s">
        <v>64</v>
      </c>
      <c r="E24" s="44" t="e">
        <f t="shared" si="3"/>
        <v>#VALUE!</v>
      </c>
      <c r="F24" s="123" t="s">
        <v>64</v>
      </c>
      <c r="G24" s="78" t="s">
        <v>64</v>
      </c>
      <c r="H24" s="78" t="s">
        <v>64</v>
      </c>
      <c r="I24" s="78" t="s">
        <v>64</v>
      </c>
      <c r="J24" s="78" t="s">
        <v>64</v>
      </c>
      <c r="K24" s="7"/>
      <c r="L24" s="44" t="e">
        <f t="shared" si="1"/>
        <v>#VALUE!</v>
      </c>
      <c r="M24" s="7"/>
      <c r="N24" s="44" t="e">
        <f t="shared" si="2"/>
        <v>#DIV/0!</v>
      </c>
      <c r="O24" s="7"/>
      <c r="P24" s="44" t="e">
        <f t="shared" si="2"/>
        <v>#DIV/0!</v>
      </c>
    </row>
    <row r="25" spans="1:16" ht="170.25" customHeight="1">
      <c r="A25" s="41" t="s">
        <v>51</v>
      </c>
      <c r="B25" s="342" t="s">
        <v>195</v>
      </c>
      <c r="C25" s="6">
        <f>58616427</f>
        <v>58616427</v>
      </c>
      <c r="D25" s="7">
        <v>309090944</v>
      </c>
      <c r="E25" s="44">
        <f t="shared" si="3"/>
        <v>-4.273111307176741</v>
      </c>
      <c r="F25" s="9" t="s">
        <v>196</v>
      </c>
      <c r="G25" s="10" t="s">
        <v>197</v>
      </c>
      <c r="H25" s="11">
        <v>0.05</v>
      </c>
      <c r="I25" s="11" t="s">
        <v>188</v>
      </c>
      <c r="J25" s="11" t="s">
        <v>188</v>
      </c>
      <c r="K25" s="7"/>
      <c r="L25" s="44">
        <f t="shared" si="1"/>
        <v>1</v>
      </c>
      <c r="M25" s="7"/>
      <c r="N25" s="44" t="e">
        <f t="shared" si="2"/>
        <v>#DIV/0!</v>
      </c>
      <c r="O25" s="7"/>
      <c r="P25" s="44" t="e">
        <f t="shared" si="2"/>
        <v>#DIV/0!</v>
      </c>
    </row>
    <row r="26" spans="1:16" ht="57" customHeight="1">
      <c r="A26" s="43" t="s">
        <v>55</v>
      </c>
      <c r="B26" s="124" t="s">
        <v>64</v>
      </c>
      <c r="C26" s="124" t="s">
        <v>64</v>
      </c>
      <c r="D26" s="124" t="s">
        <v>64</v>
      </c>
      <c r="E26" s="44" t="e">
        <f t="shared" si="3"/>
        <v>#VALUE!</v>
      </c>
      <c r="F26" s="124" t="s">
        <v>64</v>
      </c>
      <c r="G26" s="124" t="s">
        <v>64</v>
      </c>
      <c r="H26" s="124" t="s">
        <v>64</v>
      </c>
      <c r="I26" s="124" t="s">
        <v>64</v>
      </c>
      <c r="J26" s="124" t="s">
        <v>64</v>
      </c>
      <c r="K26" s="7"/>
      <c r="L26" s="44" t="e">
        <f t="shared" si="1"/>
        <v>#VALUE!</v>
      </c>
      <c r="M26" s="7"/>
      <c r="N26" s="44" t="e">
        <f t="shared" si="2"/>
        <v>#DIV/0!</v>
      </c>
      <c r="O26" s="7"/>
      <c r="P26" s="44" t="e">
        <f t="shared" si="2"/>
        <v>#DIV/0!</v>
      </c>
    </row>
    <row r="27" spans="1:16" ht="271.5" customHeight="1">
      <c r="A27" s="43" t="s">
        <v>56</v>
      </c>
      <c r="B27" s="342" t="s">
        <v>198</v>
      </c>
      <c r="C27" s="6">
        <v>135933988</v>
      </c>
      <c r="D27" s="7">
        <v>142457075</v>
      </c>
      <c r="E27" s="44">
        <f t="shared" si="3"/>
        <v>-4.798716712408968E-2</v>
      </c>
      <c r="F27" s="92" t="s">
        <v>199</v>
      </c>
      <c r="G27" s="93" t="s">
        <v>200</v>
      </c>
      <c r="H27" s="11">
        <v>0.01</v>
      </c>
      <c r="I27" s="11" t="s">
        <v>188</v>
      </c>
      <c r="J27" s="11" t="s">
        <v>188</v>
      </c>
      <c r="K27" s="7"/>
      <c r="L27" s="44">
        <f t="shared" si="1"/>
        <v>1</v>
      </c>
      <c r="M27" s="7"/>
      <c r="N27" s="44" t="e">
        <f t="shared" si="2"/>
        <v>#DIV/0!</v>
      </c>
      <c r="O27" s="7"/>
      <c r="P27" s="44" t="e">
        <f t="shared" si="2"/>
        <v>#DIV/0!</v>
      </c>
    </row>
  </sheetData>
  <sheetProtection algorithmName="SHA-512" hashValue="s7fI2ZcxLN7Zzs3Ns0zqds/DSNUOeVkEOxPN0eJpXKpWqCqy1SWKUr5ewAsaawqDdEmu8meIdMvzzLuR9JjMxg==" saltValue="CaGecsE7WeNxF3Cxq7LYH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522" priority="26" operator="lessThan">
      <formula>0</formula>
    </cfRule>
  </conditionalFormatting>
  <conditionalFormatting sqref="E19:E27">
    <cfRule type="cellIs" dxfId="521" priority="22" operator="lessThan">
      <formula>0</formula>
    </cfRule>
  </conditionalFormatting>
  <conditionalFormatting sqref="H9:J9">
    <cfRule type="cellIs" dxfId="520" priority="21" operator="lessThan">
      <formula>0</formula>
    </cfRule>
  </conditionalFormatting>
  <conditionalFormatting sqref="H19:J20">
    <cfRule type="cellIs" dxfId="519" priority="5" operator="lessThan">
      <formula>0</formula>
    </cfRule>
  </conditionalFormatting>
  <conditionalFormatting sqref="H22:J22">
    <cfRule type="cellIs" dxfId="518" priority="4" operator="lessThan">
      <formula>0</formula>
    </cfRule>
  </conditionalFormatting>
  <conditionalFormatting sqref="H25:J25">
    <cfRule type="cellIs" dxfId="517" priority="2" operator="lessThan">
      <formula>0</formula>
    </cfRule>
  </conditionalFormatting>
  <conditionalFormatting sqref="H27:J27">
    <cfRule type="cellIs" dxfId="516" priority="1" operator="lessThan">
      <formula>0</formula>
    </cfRule>
  </conditionalFormatting>
  <conditionalFormatting sqref="L9:L17 L19:L27">
    <cfRule type="cellIs" dxfId="515" priority="8" operator="lessThan">
      <formula>0</formula>
    </cfRule>
  </conditionalFormatting>
  <conditionalFormatting sqref="N9:N17 N19:N27">
    <cfRule type="cellIs" dxfId="514" priority="7" operator="lessThan">
      <formula>0</formula>
    </cfRule>
  </conditionalFormatting>
  <conditionalFormatting sqref="P9:P17 P19:P27">
    <cfRule type="cellIs" dxfId="513" priority="6"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1">
    <tabColor theme="5" tint="0.39997558519241921"/>
    <pageSetUpPr fitToPage="1"/>
  </sheetPr>
  <dimension ref="A1:P27"/>
  <sheetViews>
    <sheetView zoomScale="80" zoomScaleNormal="80" workbookViewId="0">
      <pane xSplit="2" ySplit="7" topLeftCell="C19" activePane="bottomRight" state="frozen"/>
      <selection pane="topRight" activeCell="G17" activeCellId="1" sqref="C27 G17"/>
      <selection pane="bottomLeft" activeCell="G17" activeCellId="1" sqref="C27 G17"/>
      <selection pane="bottomRight" activeCell="B19" sqref="B19"/>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201</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7">
        <v>18676706005</v>
      </c>
      <c r="D9" s="7">
        <v>13049302337</v>
      </c>
      <c r="E9" s="44">
        <f t="shared" ref="E9:E17" si="0">1-(D9/C9)</f>
        <v>0.3013060047362458</v>
      </c>
      <c r="F9" s="9" t="s">
        <v>202</v>
      </c>
      <c r="G9" s="10" t="s">
        <v>203</v>
      </c>
      <c r="H9" s="116" t="s">
        <v>204</v>
      </c>
      <c r="I9" s="116" t="s">
        <v>204</v>
      </c>
      <c r="J9" s="116" t="s">
        <v>204</v>
      </c>
      <c r="K9" s="7"/>
      <c r="L9" s="44">
        <f>1-(K9/D9)</f>
        <v>1</v>
      </c>
      <c r="M9" s="7"/>
      <c r="N9" s="44" t="e">
        <f>1-(M9/K9)</f>
        <v>#DIV/0!</v>
      </c>
      <c r="O9" s="7"/>
      <c r="P9" s="44" t="e">
        <f>1-(O9/M9)</f>
        <v>#DIV/0!</v>
      </c>
    </row>
    <row r="10" spans="1:16" ht="59.25" customHeight="1">
      <c r="A10" s="41" t="s">
        <v>28</v>
      </c>
      <c r="B10" s="12"/>
      <c r="C10" s="7">
        <v>0</v>
      </c>
      <c r="D10" s="7">
        <v>0</v>
      </c>
      <c r="E10" s="44" t="e">
        <f t="shared" si="0"/>
        <v>#DIV/0!</v>
      </c>
      <c r="F10" s="9" t="s">
        <v>64</v>
      </c>
      <c r="G10" s="10" t="s">
        <v>64</v>
      </c>
      <c r="H10" s="111" t="s">
        <v>31</v>
      </c>
      <c r="I10" s="57" t="s">
        <v>31</v>
      </c>
      <c r="J10" s="113" t="s">
        <v>31</v>
      </c>
      <c r="K10" s="7"/>
      <c r="L10" s="44" t="e">
        <f t="shared" ref="L10:L27" si="1">1-(K10/D10)</f>
        <v>#DIV/0!</v>
      </c>
      <c r="M10" s="7"/>
      <c r="N10" s="44" t="e">
        <f t="shared" ref="N10:P27" si="2">1-(M10/K10)</f>
        <v>#DIV/0!</v>
      </c>
      <c r="O10" s="7"/>
      <c r="P10" s="44" t="e">
        <f t="shared" si="2"/>
        <v>#DIV/0!</v>
      </c>
    </row>
    <row r="11" spans="1:16" ht="59.25" customHeight="1">
      <c r="A11" s="41" t="s">
        <v>30</v>
      </c>
      <c r="B11" s="13"/>
      <c r="C11" s="7">
        <v>0</v>
      </c>
      <c r="D11" s="7">
        <v>0</v>
      </c>
      <c r="E11" s="44" t="e">
        <f t="shared" si="0"/>
        <v>#DIV/0!</v>
      </c>
      <c r="F11" s="9" t="s">
        <v>64</v>
      </c>
      <c r="G11" s="10" t="s">
        <v>64</v>
      </c>
      <c r="H11" s="111" t="s">
        <v>31</v>
      </c>
      <c r="I11" s="57" t="s">
        <v>31</v>
      </c>
      <c r="J11" s="113" t="s">
        <v>31</v>
      </c>
      <c r="K11" s="7"/>
      <c r="L11" s="44" t="e">
        <f t="shared" si="1"/>
        <v>#DIV/0!</v>
      </c>
      <c r="M11" s="7"/>
      <c r="N11" s="44" t="e">
        <f t="shared" si="2"/>
        <v>#DIV/0!</v>
      </c>
      <c r="O11" s="7"/>
      <c r="P11" s="44" t="e">
        <f t="shared" si="2"/>
        <v>#DIV/0!</v>
      </c>
    </row>
    <row r="12" spans="1:16" ht="59.25" customHeight="1">
      <c r="A12" s="41" t="s">
        <v>32</v>
      </c>
      <c r="B12" s="13"/>
      <c r="C12" s="7">
        <v>0</v>
      </c>
      <c r="D12" s="7">
        <v>0</v>
      </c>
      <c r="E12" s="44" t="e">
        <f t="shared" si="0"/>
        <v>#DIV/0!</v>
      </c>
      <c r="F12" s="9" t="s">
        <v>64</v>
      </c>
      <c r="G12" s="10" t="s">
        <v>64</v>
      </c>
      <c r="H12" s="111" t="s">
        <v>31</v>
      </c>
      <c r="I12" s="57" t="s">
        <v>31</v>
      </c>
      <c r="J12" s="113" t="s">
        <v>31</v>
      </c>
      <c r="K12" s="7"/>
      <c r="L12" s="44" t="e">
        <f t="shared" si="1"/>
        <v>#DIV/0!</v>
      </c>
      <c r="M12" s="7"/>
      <c r="N12" s="44" t="e">
        <f t="shared" si="2"/>
        <v>#DIV/0!</v>
      </c>
      <c r="O12" s="7"/>
      <c r="P12" s="44" t="e">
        <f t="shared" si="2"/>
        <v>#DIV/0!</v>
      </c>
    </row>
    <row r="13" spans="1:16" ht="59.25" customHeight="1">
      <c r="A13" s="41" t="s">
        <v>33</v>
      </c>
      <c r="B13" s="13"/>
      <c r="C13" s="7">
        <v>0</v>
      </c>
      <c r="D13" s="7">
        <v>0</v>
      </c>
      <c r="E13" s="44" t="e">
        <f t="shared" si="0"/>
        <v>#DIV/0!</v>
      </c>
      <c r="F13" s="9" t="s">
        <v>64</v>
      </c>
      <c r="G13" s="10" t="s">
        <v>64</v>
      </c>
      <c r="H13" s="111" t="s">
        <v>31</v>
      </c>
      <c r="I13" s="57" t="s">
        <v>31</v>
      </c>
      <c r="J13" s="113" t="s">
        <v>31</v>
      </c>
      <c r="K13" s="7"/>
      <c r="L13" s="44" t="e">
        <f t="shared" si="1"/>
        <v>#DIV/0!</v>
      </c>
      <c r="M13" s="7"/>
      <c r="N13" s="44" t="e">
        <f t="shared" si="2"/>
        <v>#DIV/0!</v>
      </c>
      <c r="O13" s="7"/>
      <c r="P13" s="44" t="e">
        <f t="shared" si="2"/>
        <v>#DIV/0!</v>
      </c>
    </row>
    <row r="14" spans="1:16" ht="59.25" customHeight="1">
      <c r="A14" s="41" t="s">
        <v>34</v>
      </c>
      <c r="B14" s="13"/>
      <c r="C14" s="7">
        <v>0</v>
      </c>
      <c r="D14" s="7">
        <v>0</v>
      </c>
      <c r="E14" s="44" t="e">
        <f t="shared" si="0"/>
        <v>#DIV/0!</v>
      </c>
      <c r="F14" s="9" t="s">
        <v>64</v>
      </c>
      <c r="G14" s="10" t="s">
        <v>64</v>
      </c>
      <c r="H14" s="111" t="s">
        <v>31</v>
      </c>
      <c r="I14" s="57" t="s">
        <v>31</v>
      </c>
      <c r="J14" s="113" t="s">
        <v>31</v>
      </c>
      <c r="K14" s="7"/>
      <c r="L14" s="44" t="e">
        <f t="shared" si="1"/>
        <v>#DIV/0!</v>
      </c>
      <c r="M14" s="7"/>
      <c r="N14" s="44" t="e">
        <f t="shared" si="2"/>
        <v>#DIV/0!</v>
      </c>
      <c r="O14" s="7"/>
      <c r="P14" s="44" t="e">
        <f t="shared" si="2"/>
        <v>#DIV/0!</v>
      </c>
    </row>
    <row r="15" spans="1:16" ht="59.25" customHeight="1">
      <c r="A15" s="41" t="s">
        <v>35</v>
      </c>
      <c r="B15" s="13"/>
      <c r="C15" s="7">
        <v>0</v>
      </c>
      <c r="D15" s="7">
        <v>0</v>
      </c>
      <c r="E15" s="44" t="e">
        <f t="shared" si="0"/>
        <v>#DIV/0!</v>
      </c>
      <c r="F15" s="9" t="s">
        <v>64</v>
      </c>
      <c r="G15" s="10" t="s">
        <v>64</v>
      </c>
      <c r="H15" s="111" t="s">
        <v>31</v>
      </c>
      <c r="I15" s="57" t="s">
        <v>31</v>
      </c>
      <c r="J15" s="113" t="s">
        <v>31</v>
      </c>
      <c r="K15" s="7"/>
      <c r="L15" s="44" t="e">
        <f t="shared" si="1"/>
        <v>#DIV/0!</v>
      </c>
      <c r="M15" s="7"/>
      <c r="N15" s="44" t="e">
        <f t="shared" si="2"/>
        <v>#DIV/0!</v>
      </c>
      <c r="O15" s="7"/>
      <c r="P15" s="44" t="e">
        <f t="shared" si="2"/>
        <v>#DIV/0!</v>
      </c>
    </row>
    <row r="16" spans="1:16" ht="59.25" customHeight="1">
      <c r="A16" s="41" t="s">
        <v>36</v>
      </c>
      <c r="B16" s="13"/>
      <c r="C16" s="7">
        <v>0</v>
      </c>
      <c r="D16" s="7">
        <v>0</v>
      </c>
      <c r="E16" s="44" t="e">
        <f t="shared" si="0"/>
        <v>#DIV/0!</v>
      </c>
      <c r="F16" s="9" t="s">
        <v>64</v>
      </c>
      <c r="G16" s="10" t="s">
        <v>64</v>
      </c>
      <c r="H16" s="111" t="s">
        <v>31</v>
      </c>
      <c r="I16" s="57" t="s">
        <v>31</v>
      </c>
      <c r="J16" s="113" t="s">
        <v>31</v>
      </c>
      <c r="K16" s="7"/>
      <c r="L16" s="44" t="e">
        <f t="shared" si="1"/>
        <v>#DIV/0!</v>
      </c>
      <c r="M16" s="7"/>
      <c r="N16" s="44" t="e">
        <f t="shared" si="2"/>
        <v>#DIV/0!</v>
      </c>
      <c r="O16" s="7"/>
      <c r="P16" s="44" t="e">
        <f t="shared" si="2"/>
        <v>#DIV/0!</v>
      </c>
    </row>
    <row r="17" spans="1:16" ht="59.25" customHeight="1">
      <c r="A17" s="41" t="s">
        <v>37</v>
      </c>
      <c r="B17" s="13"/>
      <c r="C17" s="7">
        <v>0</v>
      </c>
      <c r="D17" s="7">
        <v>0</v>
      </c>
      <c r="E17" s="44" t="e">
        <f t="shared" si="0"/>
        <v>#DIV/0!</v>
      </c>
      <c r="F17" s="9" t="s">
        <v>64</v>
      </c>
      <c r="G17" s="10" t="s">
        <v>64</v>
      </c>
      <c r="H17" s="111" t="s">
        <v>31</v>
      </c>
      <c r="I17" s="57" t="s">
        <v>31</v>
      </c>
      <c r="J17" s="113" t="s">
        <v>31</v>
      </c>
      <c r="K17" s="7"/>
      <c r="L17" s="44" t="e">
        <f t="shared" si="1"/>
        <v>#DIV/0!</v>
      </c>
      <c r="M17" s="7"/>
      <c r="N17" s="44" t="e">
        <f t="shared" si="2"/>
        <v>#DIV/0!</v>
      </c>
      <c r="O17" s="7"/>
      <c r="P17" s="44" t="e">
        <f t="shared" si="2"/>
        <v>#DIV/0!</v>
      </c>
    </row>
    <row r="18" spans="1:16" ht="17.25" customHeight="1">
      <c r="A18" s="42" t="s">
        <v>38</v>
      </c>
      <c r="B18" s="28"/>
      <c r="C18" s="7" t="s">
        <v>31</v>
      </c>
      <c r="D18" s="7"/>
      <c r="E18" s="45"/>
      <c r="F18" s="31"/>
      <c r="G18" s="32"/>
      <c r="H18" s="67" t="s">
        <v>31</v>
      </c>
      <c r="I18" s="68" t="s">
        <v>31</v>
      </c>
      <c r="J18" s="69" t="s">
        <v>31</v>
      </c>
      <c r="K18" s="30"/>
      <c r="L18" s="46"/>
      <c r="M18" s="30"/>
      <c r="N18" s="46"/>
      <c r="O18" s="30"/>
      <c r="P18" s="46"/>
    </row>
    <row r="19" spans="1:16" ht="57" customHeight="1">
      <c r="A19" s="41" t="s">
        <v>39</v>
      </c>
      <c r="B19" s="12"/>
      <c r="C19" s="7">
        <v>48397200</v>
      </c>
      <c r="D19" s="7">
        <v>44364100</v>
      </c>
      <c r="E19" s="44">
        <f t="shared" ref="E19:E27" si="3">1-(D19/C19)</f>
        <v>8.333333333333337E-2</v>
      </c>
      <c r="F19" s="9" t="s">
        <v>205</v>
      </c>
      <c r="G19" s="10" t="s">
        <v>206</v>
      </c>
      <c r="H19" s="112" t="s">
        <v>207</v>
      </c>
      <c r="I19" s="114" t="s">
        <v>207</v>
      </c>
      <c r="J19" s="115" t="s">
        <v>207</v>
      </c>
      <c r="K19" s="7"/>
      <c r="L19" s="44">
        <f t="shared" si="1"/>
        <v>1</v>
      </c>
      <c r="M19" s="7"/>
      <c r="N19" s="44" t="e">
        <f t="shared" si="2"/>
        <v>#DIV/0!</v>
      </c>
      <c r="O19" s="7"/>
      <c r="P19" s="44" t="e">
        <f t="shared" si="2"/>
        <v>#DIV/0!</v>
      </c>
    </row>
    <row r="20" spans="1:16" ht="57" customHeight="1">
      <c r="A20" s="41" t="s">
        <v>43</v>
      </c>
      <c r="B20" s="13"/>
      <c r="C20" s="7">
        <v>0</v>
      </c>
      <c r="D20" s="7">
        <v>0</v>
      </c>
      <c r="E20" s="44" t="e">
        <f t="shared" si="3"/>
        <v>#DIV/0!</v>
      </c>
      <c r="F20" s="9" t="s">
        <v>64</v>
      </c>
      <c r="G20" s="10" t="s">
        <v>64</v>
      </c>
      <c r="H20" s="112" t="s">
        <v>31</v>
      </c>
      <c r="I20" s="114" t="s">
        <v>31</v>
      </c>
      <c r="J20" s="115" t="s">
        <v>31</v>
      </c>
      <c r="K20" s="7"/>
      <c r="L20" s="44" t="e">
        <f t="shared" si="1"/>
        <v>#DIV/0!</v>
      </c>
      <c r="M20" s="7"/>
      <c r="N20" s="44" t="e">
        <f t="shared" si="2"/>
        <v>#DIV/0!</v>
      </c>
      <c r="O20" s="7"/>
      <c r="P20" s="44" t="e">
        <f t="shared" si="2"/>
        <v>#DIV/0!</v>
      </c>
    </row>
    <row r="21" spans="1:16" ht="57" customHeight="1">
      <c r="A21" s="41" t="s">
        <v>47</v>
      </c>
      <c r="B21" s="14"/>
      <c r="C21" s="7">
        <v>172366099</v>
      </c>
      <c r="D21" s="7">
        <v>1541203600</v>
      </c>
      <c r="E21" s="44">
        <f t="shared" si="3"/>
        <v>-7.9414543169535907</v>
      </c>
      <c r="F21" s="9" t="s">
        <v>208</v>
      </c>
      <c r="G21" s="10" t="s">
        <v>209</v>
      </c>
      <c r="H21" s="112" t="s">
        <v>210</v>
      </c>
      <c r="I21" s="114" t="s">
        <v>210</v>
      </c>
      <c r="J21" s="115" t="s">
        <v>210</v>
      </c>
      <c r="K21" s="7"/>
      <c r="L21" s="44">
        <f t="shared" si="1"/>
        <v>1</v>
      </c>
      <c r="M21" s="7"/>
      <c r="N21" s="44" t="e">
        <f t="shared" si="2"/>
        <v>#DIV/0!</v>
      </c>
      <c r="O21" s="7"/>
      <c r="P21" s="44" t="e">
        <f t="shared" si="2"/>
        <v>#DIV/0!</v>
      </c>
    </row>
    <row r="22" spans="1:16" ht="57" customHeight="1">
      <c r="A22" s="41" t="s">
        <v>48</v>
      </c>
      <c r="B22" s="12"/>
      <c r="C22" s="7">
        <v>15720574</v>
      </c>
      <c r="D22" s="7">
        <v>24444323</v>
      </c>
      <c r="E22" s="44">
        <f t="shared" si="3"/>
        <v>-0.55492560258932011</v>
      </c>
      <c r="F22" s="9" t="s">
        <v>211</v>
      </c>
      <c r="G22" s="10" t="s">
        <v>212</v>
      </c>
      <c r="H22" s="112" t="s">
        <v>213</v>
      </c>
      <c r="I22" s="114" t="s">
        <v>213</v>
      </c>
      <c r="J22" s="115" t="s">
        <v>213</v>
      </c>
      <c r="K22" s="7"/>
      <c r="L22" s="44">
        <f t="shared" si="1"/>
        <v>1</v>
      </c>
      <c r="M22" s="7"/>
      <c r="N22" s="44" t="e">
        <f t="shared" si="2"/>
        <v>#DIV/0!</v>
      </c>
      <c r="O22" s="7"/>
      <c r="P22" s="44" t="e">
        <f t="shared" si="2"/>
        <v>#DIV/0!</v>
      </c>
    </row>
    <row r="23" spans="1:16" ht="57" customHeight="1">
      <c r="A23" s="41" t="s">
        <v>49</v>
      </c>
      <c r="B23" s="12"/>
      <c r="C23" s="7">
        <v>0</v>
      </c>
      <c r="D23" s="7">
        <v>0</v>
      </c>
      <c r="E23" s="44" t="e">
        <f t="shared" si="3"/>
        <v>#DIV/0!</v>
      </c>
      <c r="F23" s="9" t="s">
        <v>64</v>
      </c>
      <c r="G23" s="10" t="s">
        <v>64</v>
      </c>
      <c r="H23" s="112" t="s">
        <v>31</v>
      </c>
      <c r="I23" s="114" t="s">
        <v>31</v>
      </c>
      <c r="J23" s="115" t="s">
        <v>31</v>
      </c>
      <c r="K23" s="7"/>
      <c r="L23" s="44" t="e">
        <f t="shared" si="1"/>
        <v>#DIV/0!</v>
      </c>
      <c r="M23" s="7"/>
      <c r="N23" s="44" t="e">
        <f t="shared" si="2"/>
        <v>#DIV/0!</v>
      </c>
      <c r="O23" s="7"/>
      <c r="P23" s="44" t="e">
        <f t="shared" si="2"/>
        <v>#DIV/0!</v>
      </c>
    </row>
    <row r="24" spans="1:16" ht="57" customHeight="1">
      <c r="A24" s="41" t="s">
        <v>50</v>
      </c>
      <c r="B24" s="12"/>
      <c r="C24" s="7">
        <v>0</v>
      </c>
      <c r="D24" s="7">
        <v>0</v>
      </c>
      <c r="E24" s="44" t="e">
        <f t="shared" si="3"/>
        <v>#DIV/0!</v>
      </c>
      <c r="F24" s="9" t="s">
        <v>214</v>
      </c>
      <c r="G24" s="10" t="s">
        <v>215</v>
      </c>
      <c r="H24" s="112" t="s">
        <v>216</v>
      </c>
      <c r="I24" s="114" t="s">
        <v>216</v>
      </c>
      <c r="J24" s="115" t="s">
        <v>216</v>
      </c>
      <c r="K24" s="7"/>
      <c r="L24" s="44" t="e">
        <f t="shared" si="1"/>
        <v>#DIV/0!</v>
      </c>
      <c r="M24" s="7"/>
      <c r="N24" s="44" t="e">
        <f t="shared" si="2"/>
        <v>#DIV/0!</v>
      </c>
      <c r="O24" s="7"/>
      <c r="P24" s="44" t="e">
        <f t="shared" si="2"/>
        <v>#DIV/0!</v>
      </c>
    </row>
    <row r="25" spans="1:16" ht="57" customHeight="1">
      <c r="A25" s="43" t="s">
        <v>51</v>
      </c>
      <c r="B25" s="12"/>
      <c r="C25" s="7">
        <v>0</v>
      </c>
      <c r="D25" s="7">
        <v>0</v>
      </c>
      <c r="E25" s="44" t="e">
        <f t="shared" si="3"/>
        <v>#DIV/0!</v>
      </c>
      <c r="F25" s="9" t="s">
        <v>64</v>
      </c>
      <c r="G25" s="10" t="s">
        <v>64</v>
      </c>
      <c r="H25" s="112" t="s">
        <v>31</v>
      </c>
      <c r="I25" s="114" t="s">
        <v>31</v>
      </c>
      <c r="J25" s="115" t="s">
        <v>31</v>
      </c>
      <c r="K25" s="7"/>
      <c r="L25" s="44" t="e">
        <f t="shared" si="1"/>
        <v>#DIV/0!</v>
      </c>
      <c r="M25" s="7"/>
      <c r="N25" s="44" t="e">
        <f t="shared" si="2"/>
        <v>#DIV/0!</v>
      </c>
      <c r="O25" s="7"/>
      <c r="P25" s="44" t="e">
        <f t="shared" si="2"/>
        <v>#DIV/0!</v>
      </c>
    </row>
    <row r="26" spans="1:16" ht="57" customHeight="1">
      <c r="A26" s="43" t="s">
        <v>55</v>
      </c>
      <c r="B26" s="12"/>
      <c r="C26" s="7">
        <v>0</v>
      </c>
      <c r="D26" s="7">
        <v>0</v>
      </c>
      <c r="E26" s="44" t="e">
        <f t="shared" si="3"/>
        <v>#DIV/0!</v>
      </c>
      <c r="F26" s="9" t="s">
        <v>217</v>
      </c>
      <c r="G26" s="10" t="s">
        <v>218</v>
      </c>
      <c r="H26" s="112" t="s">
        <v>216</v>
      </c>
      <c r="I26" s="114" t="s">
        <v>216</v>
      </c>
      <c r="J26" s="115" t="s">
        <v>216</v>
      </c>
      <c r="K26" s="7"/>
      <c r="L26" s="44" t="e">
        <f t="shared" si="1"/>
        <v>#DIV/0!</v>
      </c>
      <c r="M26" s="7"/>
      <c r="N26" s="44" t="e">
        <f t="shared" si="2"/>
        <v>#DIV/0!</v>
      </c>
      <c r="O26" s="7"/>
      <c r="P26" s="44" t="e">
        <f t="shared" si="2"/>
        <v>#DIV/0!</v>
      </c>
    </row>
    <row r="27" spans="1:16" ht="57" customHeight="1">
      <c r="A27" s="43" t="s">
        <v>56</v>
      </c>
      <c r="B27" s="12"/>
      <c r="C27" s="7">
        <v>260197361</v>
      </c>
      <c r="D27" s="7">
        <v>264.55898000000002</v>
      </c>
      <c r="E27" s="44">
        <f t="shared" si="3"/>
        <v>0.99999898323726655</v>
      </c>
      <c r="F27" s="9" t="s">
        <v>219</v>
      </c>
      <c r="G27" s="10" t="s">
        <v>220</v>
      </c>
      <c r="H27" s="112" t="s">
        <v>210</v>
      </c>
      <c r="I27" s="114" t="s">
        <v>210</v>
      </c>
      <c r="J27" s="115" t="s">
        <v>210</v>
      </c>
      <c r="K27" s="7"/>
      <c r="L27" s="44">
        <f t="shared" si="1"/>
        <v>1</v>
      </c>
      <c r="M27" s="7"/>
      <c r="N27" s="44" t="e">
        <f t="shared" si="2"/>
        <v>#DIV/0!</v>
      </c>
      <c r="O27" s="7"/>
      <c r="P27" s="44" t="e">
        <f t="shared" si="2"/>
        <v>#DIV/0!</v>
      </c>
    </row>
  </sheetData>
  <sheetProtection algorithmName="SHA-512" hashValue="6io89b2t3ZGvAtfHuDJAleJ22p7EFYkhWy4XSRIZV3aeodZYZLClEHgN8MYCHWhu3C3GkQ3RD+HEVorbl2ZcSw==" saltValue="g0uxshD+wIsSbQgwSU+iu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512" priority="21" operator="lessThan">
      <formula>0</formula>
    </cfRule>
  </conditionalFormatting>
  <conditionalFormatting sqref="E19:E27">
    <cfRule type="cellIs" dxfId="511" priority="17" operator="lessThan">
      <formula>0</formula>
    </cfRule>
  </conditionalFormatting>
  <conditionalFormatting sqref="L9:L17 L19:L27">
    <cfRule type="cellIs" dxfId="510" priority="3" operator="lessThan">
      <formula>0</formula>
    </cfRule>
  </conditionalFormatting>
  <conditionalFormatting sqref="N9:N17 N19:N27">
    <cfRule type="cellIs" dxfId="509" priority="2" operator="lessThan">
      <formula>0</formula>
    </cfRule>
  </conditionalFormatting>
  <conditionalFormatting sqref="P9:P17 P19:P27">
    <cfRule type="cellIs" dxfId="508"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2">
    <tabColor theme="5" tint="0.39997558519241921"/>
    <pageSetUpPr fitToPage="1"/>
  </sheetPr>
  <dimension ref="A1:P27"/>
  <sheetViews>
    <sheetView zoomScale="80" zoomScaleNormal="80" workbookViewId="0">
      <pane xSplit="2" ySplit="7" topLeftCell="C9" activePane="bottomRight" state="frozen"/>
      <selection pane="topRight" activeCell="G17" activeCellId="1" sqref="C27 G17"/>
      <selection pane="bottomLeft" activeCell="G17" activeCellId="1" sqref="C27 G17"/>
      <selection pane="bottomRight" activeCell="B9" sqref="B9"/>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221.25" customHeight="1">
      <c r="A9" s="405" t="s">
        <v>23</v>
      </c>
      <c r="B9" s="287" t="s">
        <v>62</v>
      </c>
      <c r="C9" s="6">
        <v>25814142699</v>
      </c>
      <c r="D9" s="7">
        <v>19755217259</v>
      </c>
      <c r="E9" s="44">
        <f t="shared" ref="E9:E17" si="0">1-(D9/C9)</f>
        <v>0.23471340925975104</v>
      </c>
      <c r="F9" s="195" t="s">
        <v>221</v>
      </c>
      <c r="G9" s="159" t="s">
        <v>222</v>
      </c>
      <c r="H9" s="11">
        <v>2E-3</v>
      </c>
      <c r="I9" s="11">
        <v>5.0000000000000001E-3</v>
      </c>
      <c r="J9" s="8">
        <v>0.01</v>
      </c>
      <c r="K9" s="7"/>
      <c r="L9" s="44">
        <f>1-(K9/D9)</f>
        <v>1</v>
      </c>
      <c r="M9" s="7"/>
      <c r="N9" s="44" t="e">
        <f>1-(M9/K9)</f>
        <v>#DIV/0!</v>
      </c>
      <c r="O9" s="7"/>
      <c r="P9" s="44" t="e">
        <f>1-(O9/M9)</f>
        <v>#DIV/0!</v>
      </c>
    </row>
    <row r="10" spans="1:16" ht="59.25" customHeight="1">
      <c r="A10" s="41" t="s">
        <v>28</v>
      </c>
      <c r="B10" s="124" t="s">
        <v>64</v>
      </c>
      <c r="C10" s="123" t="s">
        <v>64</v>
      </c>
      <c r="D10" s="78" t="s">
        <v>64</v>
      </c>
      <c r="E10" s="44" t="e">
        <f t="shared" si="0"/>
        <v>#VALUE!</v>
      </c>
      <c r="F10" s="92" t="s">
        <v>64</v>
      </c>
      <c r="G10" s="93" t="s">
        <v>64</v>
      </c>
      <c r="H10" s="11" t="s">
        <v>64</v>
      </c>
      <c r="I10" s="11" t="s">
        <v>64</v>
      </c>
      <c r="J10" s="8" t="s">
        <v>64</v>
      </c>
      <c r="K10" s="7"/>
      <c r="L10" s="44" t="e">
        <f t="shared" ref="L10:L27" si="1">1-(K10/D10)</f>
        <v>#VALUE!</v>
      </c>
      <c r="M10" s="7"/>
      <c r="N10" s="44" t="e">
        <f t="shared" ref="N10:P27" si="2">1-(M10/K10)</f>
        <v>#DIV/0!</v>
      </c>
      <c r="O10" s="7"/>
      <c r="P10" s="44" t="e">
        <f t="shared" si="2"/>
        <v>#DIV/0!</v>
      </c>
    </row>
    <row r="11" spans="1:16" ht="59.25" customHeight="1">
      <c r="A11" s="41" t="s">
        <v>30</v>
      </c>
      <c r="B11" s="124" t="s">
        <v>64</v>
      </c>
      <c r="C11" s="123" t="s">
        <v>64</v>
      </c>
      <c r="D11" s="78" t="s">
        <v>64</v>
      </c>
      <c r="E11" s="44" t="e">
        <f t="shared" si="0"/>
        <v>#VALUE!</v>
      </c>
      <c r="F11" s="92" t="s">
        <v>64</v>
      </c>
      <c r="G11" s="93" t="s">
        <v>64</v>
      </c>
      <c r="H11" s="11" t="s">
        <v>64</v>
      </c>
      <c r="I11" s="11" t="s">
        <v>64</v>
      </c>
      <c r="J11" s="8" t="s">
        <v>64</v>
      </c>
      <c r="K11" s="7"/>
      <c r="L11" s="44" t="e">
        <f t="shared" si="1"/>
        <v>#VALUE!</v>
      </c>
      <c r="M11" s="7"/>
      <c r="N11" s="44" t="e">
        <f t="shared" si="2"/>
        <v>#DIV/0!</v>
      </c>
      <c r="O11" s="7"/>
      <c r="P11" s="44" t="e">
        <f t="shared" si="2"/>
        <v>#DIV/0!</v>
      </c>
    </row>
    <row r="12" spans="1:16" ht="59.25" customHeight="1">
      <c r="A12" s="41" t="s">
        <v>32</v>
      </c>
      <c r="B12" s="124" t="s">
        <v>64</v>
      </c>
      <c r="C12" s="123" t="s">
        <v>64</v>
      </c>
      <c r="D12" s="78" t="s">
        <v>64</v>
      </c>
      <c r="E12" s="44" t="e">
        <f t="shared" si="0"/>
        <v>#VALUE!</v>
      </c>
      <c r="F12" s="92" t="s">
        <v>64</v>
      </c>
      <c r="G12" s="93" t="s">
        <v>64</v>
      </c>
      <c r="H12" s="11" t="s">
        <v>64</v>
      </c>
      <c r="I12" s="11" t="s">
        <v>64</v>
      </c>
      <c r="J12" s="8" t="s">
        <v>64</v>
      </c>
      <c r="K12" s="7"/>
      <c r="L12" s="44" t="e">
        <f t="shared" si="1"/>
        <v>#VALUE!</v>
      </c>
      <c r="M12" s="7"/>
      <c r="N12" s="44" t="e">
        <f t="shared" si="2"/>
        <v>#DIV/0!</v>
      </c>
      <c r="O12" s="7"/>
      <c r="P12" s="44" t="e">
        <f t="shared" si="2"/>
        <v>#DIV/0!</v>
      </c>
    </row>
    <row r="13" spans="1:16" ht="59.25" customHeight="1">
      <c r="A13" s="41" t="s">
        <v>33</v>
      </c>
      <c r="B13" s="124" t="s">
        <v>64</v>
      </c>
      <c r="C13" s="123" t="s">
        <v>64</v>
      </c>
      <c r="D13" s="78" t="s">
        <v>64</v>
      </c>
      <c r="E13" s="44" t="e">
        <f t="shared" si="0"/>
        <v>#VALUE!</v>
      </c>
      <c r="F13" s="92" t="s">
        <v>64</v>
      </c>
      <c r="G13" s="93" t="s">
        <v>64</v>
      </c>
      <c r="H13" s="11" t="s">
        <v>64</v>
      </c>
      <c r="I13" s="11" t="s">
        <v>64</v>
      </c>
      <c r="J13" s="8" t="s">
        <v>64</v>
      </c>
      <c r="K13" s="7"/>
      <c r="L13" s="44" t="e">
        <f t="shared" si="1"/>
        <v>#VALUE!</v>
      </c>
      <c r="M13" s="7"/>
      <c r="N13" s="44" t="e">
        <f t="shared" si="2"/>
        <v>#DIV/0!</v>
      </c>
      <c r="O13" s="7"/>
      <c r="P13" s="44" t="e">
        <f t="shared" si="2"/>
        <v>#DIV/0!</v>
      </c>
    </row>
    <row r="14" spans="1:16" ht="59.25" customHeight="1">
      <c r="A14" s="41" t="s">
        <v>34</v>
      </c>
      <c r="B14" s="124" t="s">
        <v>64</v>
      </c>
      <c r="C14" s="123" t="s">
        <v>64</v>
      </c>
      <c r="D14" s="78" t="s">
        <v>64</v>
      </c>
      <c r="E14" s="44" t="e">
        <f t="shared" si="0"/>
        <v>#VALUE!</v>
      </c>
      <c r="F14" s="92" t="s">
        <v>64</v>
      </c>
      <c r="G14" s="93" t="s">
        <v>64</v>
      </c>
      <c r="H14" s="11" t="s">
        <v>64</v>
      </c>
      <c r="I14" s="11" t="s">
        <v>64</v>
      </c>
      <c r="J14" s="8" t="s">
        <v>64</v>
      </c>
      <c r="K14" s="7"/>
      <c r="L14" s="44" t="e">
        <f t="shared" si="1"/>
        <v>#VALUE!</v>
      </c>
      <c r="M14" s="7"/>
      <c r="N14" s="44" t="e">
        <f t="shared" si="2"/>
        <v>#DIV/0!</v>
      </c>
      <c r="O14" s="7"/>
      <c r="P14" s="44" t="e">
        <f t="shared" si="2"/>
        <v>#DIV/0!</v>
      </c>
    </row>
    <row r="15" spans="1:16" ht="59.25" customHeight="1">
      <c r="A15" s="41" t="s">
        <v>35</v>
      </c>
      <c r="B15" s="124" t="s">
        <v>64</v>
      </c>
      <c r="C15" s="123" t="s">
        <v>64</v>
      </c>
      <c r="D15" s="78" t="s">
        <v>64</v>
      </c>
      <c r="E15" s="44" t="e">
        <f t="shared" si="0"/>
        <v>#VALUE!</v>
      </c>
      <c r="F15" s="92" t="s">
        <v>64</v>
      </c>
      <c r="G15" s="93" t="s">
        <v>64</v>
      </c>
      <c r="H15" s="11" t="s">
        <v>64</v>
      </c>
      <c r="I15" s="11" t="s">
        <v>64</v>
      </c>
      <c r="J15" s="8" t="s">
        <v>64</v>
      </c>
      <c r="K15" s="7"/>
      <c r="L15" s="44" t="e">
        <f t="shared" si="1"/>
        <v>#VALUE!</v>
      </c>
      <c r="M15" s="7"/>
      <c r="N15" s="44" t="e">
        <f t="shared" si="2"/>
        <v>#DIV/0!</v>
      </c>
      <c r="O15" s="7"/>
      <c r="P15" s="44" t="e">
        <f t="shared" si="2"/>
        <v>#DIV/0!</v>
      </c>
    </row>
    <row r="16" spans="1:16" ht="59.25" customHeight="1">
      <c r="A16" s="41" t="s">
        <v>36</v>
      </c>
      <c r="B16" s="124" t="s">
        <v>64</v>
      </c>
      <c r="C16" s="123" t="s">
        <v>64</v>
      </c>
      <c r="D16" s="78" t="s">
        <v>64</v>
      </c>
      <c r="E16" s="44" t="e">
        <f t="shared" si="0"/>
        <v>#VALUE!</v>
      </c>
      <c r="F16" s="92" t="s">
        <v>64</v>
      </c>
      <c r="G16" s="93" t="s">
        <v>64</v>
      </c>
      <c r="H16" s="11" t="s">
        <v>64</v>
      </c>
      <c r="I16" s="11" t="s">
        <v>64</v>
      </c>
      <c r="J16" s="8" t="s">
        <v>64</v>
      </c>
      <c r="K16" s="7"/>
      <c r="L16" s="44" t="e">
        <f t="shared" si="1"/>
        <v>#VALUE!</v>
      </c>
      <c r="M16" s="7"/>
      <c r="N16" s="44" t="e">
        <f t="shared" si="2"/>
        <v>#DIV/0!</v>
      </c>
      <c r="O16" s="7"/>
      <c r="P16" s="44" t="e">
        <f t="shared" si="2"/>
        <v>#DIV/0!</v>
      </c>
    </row>
    <row r="17" spans="1:16" ht="59.25" customHeight="1">
      <c r="A17" s="41" t="s">
        <v>37</v>
      </c>
      <c r="B17" s="124" t="s">
        <v>64</v>
      </c>
      <c r="C17" s="123" t="s">
        <v>64</v>
      </c>
      <c r="D17" s="78" t="s">
        <v>64</v>
      </c>
      <c r="E17" s="44" t="e">
        <f t="shared" si="0"/>
        <v>#VALUE!</v>
      </c>
      <c r="F17" s="92" t="s">
        <v>64</v>
      </c>
      <c r="G17" s="93" t="s">
        <v>64</v>
      </c>
      <c r="H17" s="11" t="s">
        <v>64</v>
      </c>
      <c r="I17" s="11" t="s">
        <v>64</v>
      </c>
      <c r="J17" s="8" t="s">
        <v>64</v>
      </c>
      <c r="K17" s="7"/>
      <c r="L17" s="44" t="e">
        <f t="shared" si="1"/>
        <v>#VALUE!</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96.75" customHeight="1">
      <c r="A19" s="41" t="s">
        <v>39</v>
      </c>
      <c r="B19" s="124" t="s">
        <v>64</v>
      </c>
      <c r="C19" s="123" t="s">
        <v>64</v>
      </c>
      <c r="D19" s="78" t="s">
        <v>64</v>
      </c>
      <c r="E19" s="44" t="e">
        <f t="shared" ref="E19:E27" si="3">1-(D19/C19)</f>
        <v>#VALUE!</v>
      </c>
      <c r="F19" s="195" t="s">
        <v>223</v>
      </c>
      <c r="G19" s="159" t="s">
        <v>224</v>
      </c>
      <c r="H19" s="11" t="s">
        <v>225</v>
      </c>
      <c r="I19" s="11" t="s">
        <v>225</v>
      </c>
      <c r="J19" s="8" t="s">
        <v>225</v>
      </c>
      <c r="K19" s="7"/>
      <c r="L19" s="44" t="e">
        <f t="shared" si="1"/>
        <v>#VALUE!</v>
      </c>
      <c r="M19" s="7"/>
      <c r="N19" s="44" t="e">
        <f t="shared" si="2"/>
        <v>#DIV/0!</v>
      </c>
      <c r="O19" s="7"/>
      <c r="P19" s="44" t="e">
        <f t="shared" si="2"/>
        <v>#DIV/0!</v>
      </c>
    </row>
    <row r="20" spans="1:16" ht="168" customHeight="1">
      <c r="A20" s="405" t="s">
        <v>43</v>
      </c>
      <c r="B20" s="110" t="s">
        <v>44</v>
      </c>
      <c r="C20" s="123">
        <v>50000000</v>
      </c>
      <c r="D20" s="78">
        <v>82500000</v>
      </c>
      <c r="E20" s="44">
        <f t="shared" si="3"/>
        <v>-0.64999999999999991</v>
      </c>
      <c r="F20" s="195" t="s">
        <v>226</v>
      </c>
      <c r="G20" s="159" t="s">
        <v>227</v>
      </c>
      <c r="H20" s="11">
        <v>0.02</v>
      </c>
      <c r="I20" s="11">
        <v>0.01</v>
      </c>
      <c r="J20" s="8">
        <v>0.01</v>
      </c>
      <c r="K20" s="7"/>
      <c r="L20" s="44">
        <f t="shared" si="1"/>
        <v>1</v>
      </c>
      <c r="M20" s="7"/>
      <c r="N20" s="44" t="e">
        <f t="shared" si="2"/>
        <v>#DIV/0!</v>
      </c>
      <c r="O20" s="7"/>
      <c r="P20" s="44" t="e">
        <f t="shared" si="2"/>
        <v>#DIV/0!</v>
      </c>
    </row>
    <row r="21" spans="1:16" ht="151.5" customHeight="1">
      <c r="A21" s="41" t="s">
        <v>47</v>
      </c>
      <c r="B21" s="124" t="s">
        <v>64</v>
      </c>
      <c r="C21" s="123" t="s">
        <v>64</v>
      </c>
      <c r="D21" s="78" t="s">
        <v>64</v>
      </c>
      <c r="E21" s="44" t="e">
        <f t="shared" si="3"/>
        <v>#VALUE!</v>
      </c>
      <c r="F21" s="195" t="s">
        <v>228</v>
      </c>
      <c r="G21" s="93" t="s">
        <v>64</v>
      </c>
      <c r="H21" s="11" t="s">
        <v>64</v>
      </c>
      <c r="I21" s="11" t="s">
        <v>64</v>
      </c>
      <c r="J21" s="8" t="s">
        <v>64</v>
      </c>
      <c r="K21" s="7"/>
      <c r="L21" s="44" t="e">
        <f t="shared" si="1"/>
        <v>#VALUE!</v>
      </c>
      <c r="M21" s="7"/>
      <c r="N21" s="44" t="e">
        <f t="shared" si="2"/>
        <v>#DIV/0!</v>
      </c>
      <c r="O21" s="7"/>
      <c r="P21" s="44" t="e">
        <f t="shared" si="2"/>
        <v>#DIV/0!</v>
      </c>
    </row>
    <row r="22" spans="1:16" ht="154.5" customHeight="1">
      <c r="A22" s="405" t="s">
        <v>48</v>
      </c>
      <c r="B22" s="108" t="s">
        <v>229</v>
      </c>
      <c r="C22" s="123">
        <v>49787841</v>
      </c>
      <c r="D22" s="78">
        <v>50336000</v>
      </c>
      <c r="E22" s="44">
        <f t="shared" si="3"/>
        <v>-1.1009896974644828E-2</v>
      </c>
      <c r="F22" s="195" t="s">
        <v>230</v>
      </c>
      <c r="G22" s="159" t="s">
        <v>231</v>
      </c>
      <c r="H22" s="11">
        <v>0.01</v>
      </c>
      <c r="I22" s="11">
        <v>1.2E-2</v>
      </c>
      <c r="J22" s="8">
        <v>1.4999999999999999E-2</v>
      </c>
      <c r="K22" s="7"/>
      <c r="L22" s="44">
        <f t="shared" si="1"/>
        <v>1</v>
      </c>
      <c r="M22" s="7"/>
      <c r="N22" s="44" t="e">
        <f t="shared" si="2"/>
        <v>#DIV/0!</v>
      </c>
      <c r="O22" s="7"/>
      <c r="P22" s="44" t="e">
        <f t="shared" si="2"/>
        <v>#DIV/0!</v>
      </c>
    </row>
    <row r="23" spans="1:16" ht="143.25" customHeight="1">
      <c r="A23" s="405" t="s">
        <v>49</v>
      </c>
      <c r="B23" s="108" t="s">
        <v>232</v>
      </c>
      <c r="C23" s="123">
        <v>14999898</v>
      </c>
      <c r="D23" s="78">
        <v>80000000</v>
      </c>
      <c r="E23" s="44">
        <f t="shared" si="3"/>
        <v>-4.3333696002466153</v>
      </c>
      <c r="F23" s="195" t="s">
        <v>233</v>
      </c>
      <c r="G23" s="159" t="s">
        <v>234</v>
      </c>
      <c r="H23" s="11">
        <v>0.03</v>
      </c>
      <c r="I23" s="11">
        <v>0.05</v>
      </c>
      <c r="J23" s="8">
        <v>7.0000000000000007E-2</v>
      </c>
      <c r="K23" s="7"/>
      <c r="L23" s="44">
        <f t="shared" si="1"/>
        <v>1</v>
      </c>
      <c r="M23" s="7"/>
      <c r="N23" s="44" t="e">
        <f t="shared" si="2"/>
        <v>#DIV/0!</v>
      </c>
      <c r="O23" s="7"/>
      <c r="P23" s="44" t="e">
        <f t="shared" si="2"/>
        <v>#DIV/0!</v>
      </c>
    </row>
    <row r="24" spans="1:16" ht="57" customHeight="1">
      <c r="A24" s="41" t="s">
        <v>50</v>
      </c>
      <c r="B24" s="124" t="s">
        <v>64</v>
      </c>
      <c r="C24" s="123" t="s">
        <v>64</v>
      </c>
      <c r="D24" s="78" t="s">
        <v>64</v>
      </c>
      <c r="E24" s="44" t="e">
        <f t="shared" si="3"/>
        <v>#VALUE!</v>
      </c>
      <c r="F24" s="195" t="s">
        <v>235</v>
      </c>
      <c r="G24" s="93" t="s">
        <v>64</v>
      </c>
      <c r="H24" s="11" t="s">
        <v>64</v>
      </c>
      <c r="I24" s="11" t="s">
        <v>64</v>
      </c>
      <c r="J24" s="8" t="s">
        <v>64</v>
      </c>
      <c r="K24" s="7"/>
      <c r="L24" s="44" t="e">
        <f t="shared" si="1"/>
        <v>#VALUE!</v>
      </c>
      <c r="M24" s="7"/>
      <c r="N24" s="44" t="e">
        <f t="shared" si="2"/>
        <v>#DIV/0!</v>
      </c>
      <c r="O24" s="7"/>
      <c r="P24" s="44" t="e">
        <f t="shared" si="2"/>
        <v>#DIV/0!</v>
      </c>
    </row>
    <row r="25" spans="1:16" ht="57" customHeight="1">
      <c r="A25" s="43" t="s">
        <v>51</v>
      </c>
      <c r="B25" s="124" t="s">
        <v>64</v>
      </c>
      <c r="C25" s="123" t="s">
        <v>64</v>
      </c>
      <c r="D25" s="78" t="s">
        <v>64</v>
      </c>
      <c r="E25" s="44" t="e">
        <f t="shared" si="3"/>
        <v>#VALUE!</v>
      </c>
      <c r="F25" s="195" t="s">
        <v>236</v>
      </c>
      <c r="G25" s="93" t="s">
        <v>64</v>
      </c>
      <c r="H25" s="11" t="s">
        <v>64</v>
      </c>
      <c r="I25" s="11" t="s">
        <v>64</v>
      </c>
      <c r="J25" s="8" t="s">
        <v>64</v>
      </c>
      <c r="K25" s="7"/>
      <c r="L25" s="44" t="e">
        <f t="shared" si="1"/>
        <v>#VALUE!</v>
      </c>
      <c r="M25" s="7"/>
      <c r="N25" s="44" t="e">
        <f t="shared" si="2"/>
        <v>#DIV/0!</v>
      </c>
      <c r="O25" s="7"/>
      <c r="P25" s="44" t="e">
        <f t="shared" si="2"/>
        <v>#DIV/0!</v>
      </c>
    </row>
    <row r="26" spans="1:16" ht="57" customHeight="1">
      <c r="A26" s="43" t="s">
        <v>55</v>
      </c>
      <c r="B26" s="124" t="s">
        <v>64</v>
      </c>
      <c r="C26" s="123" t="s">
        <v>64</v>
      </c>
      <c r="D26" s="78" t="s">
        <v>64</v>
      </c>
      <c r="E26" s="44" t="e">
        <f t="shared" si="3"/>
        <v>#VALUE!</v>
      </c>
      <c r="F26" s="195" t="s">
        <v>237</v>
      </c>
      <c r="G26" s="93" t="s">
        <v>64</v>
      </c>
      <c r="H26" s="11" t="s">
        <v>64</v>
      </c>
      <c r="I26" s="11" t="s">
        <v>64</v>
      </c>
      <c r="J26" s="8" t="s">
        <v>64</v>
      </c>
      <c r="K26" s="7"/>
      <c r="L26" s="44" t="e">
        <f t="shared" si="1"/>
        <v>#VALUE!</v>
      </c>
      <c r="M26" s="7"/>
      <c r="N26" s="44" t="e">
        <f t="shared" si="2"/>
        <v>#DIV/0!</v>
      </c>
      <c r="O26" s="7"/>
      <c r="P26" s="44" t="e">
        <f t="shared" si="2"/>
        <v>#DIV/0!</v>
      </c>
    </row>
    <row r="27" spans="1:16" ht="213" customHeight="1">
      <c r="A27" s="406" t="s">
        <v>56</v>
      </c>
      <c r="B27" s="518" t="s">
        <v>238</v>
      </c>
      <c r="C27" s="123">
        <v>198000000</v>
      </c>
      <c r="D27" s="78">
        <v>218569402</v>
      </c>
      <c r="E27" s="44">
        <f t="shared" si="3"/>
        <v>-0.10388586868686867</v>
      </c>
      <c r="F27" s="195" t="s">
        <v>239</v>
      </c>
      <c r="G27" s="159" t="s">
        <v>240</v>
      </c>
      <c r="H27" s="11" t="s">
        <v>225</v>
      </c>
      <c r="I27" s="11" t="s">
        <v>225</v>
      </c>
      <c r="J27" s="8" t="s">
        <v>225</v>
      </c>
      <c r="K27" s="7"/>
      <c r="L27" s="44">
        <f t="shared" si="1"/>
        <v>1</v>
      </c>
      <c r="M27" s="7"/>
      <c r="N27" s="44" t="e">
        <f t="shared" si="2"/>
        <v>#DIV/0!</v>
      </c>
      <c r="O27" s="7"/>
      <c r="P27" s="44" t="e">
        <f t="shared" si="2"/>
        <v>#DIV/0!</v>
      </c>
    </row>
  </sheetData>
  <sheetProtection algorithmName="SHA-512" hashValue="TQY5UIJWXeixMU8/ORjcEAeHCc0zCWbiNOff+BoVebjYeYy+CuEd3SeS5fnmL8Wp/LQHr/1LxtNTSRJxdNT6Pw==" saltValue="1yKJsl/sv/8Hbcxt4Ry3d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507" priority="25" operator="lessThan">
      <formula>0</formula>
    </cfRule>
  </conditionalFormatting>
  <conditionalFormatting sqref="E19:E27">
    <cfRule type="cellIs" dxfId="506" priority="21" operator="lessThan">
      <formula>0</formula>
    </cfRule>
  </conditionalFormatting>
  <conditionalFormatting sqref="H9:J17">
    <cfRule type="cellIs" dxfId="505" priority="4" operator="lessThan">
      <formula>0</formula>
    </cfRule>
  </conditionalFormatting>
  <conditionalFormatting sqref="H19:J27">
    <cfRule type="cellIs" dxfId="504" priority="1" operator="lessThan">
      <formula>0</formula>
    </cfRule>
  </conditionalFormatting>
  <conditionalFormatting sqref="L9:L17 L19:L27">
    <cfRule type="cellIs" dxfId="503" priority="7" operator="lessThan">
      <formula>0</formula>
    </cfRule>
  </conditionalFormatting>
  <conditionalFormatting sqref="N9:N17 N19:N27">
    <cfRule type="cellIs" dxfId="502" priority="6" operator="lessThan">
      <formula>0</formula>
    </cfRule>
  </conditionalFormatting>
  <conditionalFormatting sqref="P9:P17 P19:P27">
    <cfRule type="cellIs" dxfId="501" priority="5"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3">
    <tabColor theme="5" tint="0.39997558519241921"/>
    <pageSetUpPr fitToPage="1"/>
  </sheetPr>
  <dimension ref="A1:P27"/>
  <sheetViews>
    <sheetView zoomScale="80" zoomScaleNormal="80" workbookViewId="0">
      <pane xSplit="2" ySplit="7" topLeftCell="G21" activePane="bottomRight" state="frozen"/>
      <selection pane="topRight" activeCell="G17" activeCellId="1" sqref="C27 G17"/>
      <selection pane="bottomLeft" activeCell="G17" activeCellId="1" sqref="C27 G17"/>
      <selection pane="bottomRight" activeCell="G21" sqref="G21"/>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v>9829532767</v>
      </c>
      <c r="D9" s="7">
        <v>9895759775.3299999</v>
      </c>
      <c r="E9" s="44">
        <f t="shared" ref="E9:E17" si="0">1-(D9/C9)</f>
        <v>-6.7375540526544153E-3</v>
      </c>
      <c r="F9" s="9" t="s">
        <v>241</v>
      </c>
      <c r="G9" s="10" t="s">
        <v>242</v>
      </c>
      <c r="H9" s="11">
        <v>0.05</v>
      </c>
      <c r="I9" s="11">
        <v>0.02</v>
      </c>
      <c r="J9" s="8">
        <v>0.02</v>
      </c>
      <c r="K9" s="7"/>
      <c r="L9" s="44">
        <f>1-(K9/D9)</f>
        <v>1</v>
      </c>
      <c r="M9" s="7"/>
      <c r="N9" s="44" t="e">
        <f>1-(M9/K9)</f>
        <v>#DIV/0!</v>
      </c>
      <c r="O9" s="7"/>
      <c r="P9" s="44" t="e">
        <f>1-(O9/M9)</f>
        <v>#DIV/0!</v>
      </c>
    </row>
    <row r="10" spans="1:16" ht="59.25" customHeight="1">
      <c r="A10" s="41" t="s">
        <v>28</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30</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32</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33</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34</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35</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36</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37</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2"/>
      <c r="C19" s="6">
        <v>11583810</v>
      </c>
      <c r="D19" s="7">
        <v>10946557</v>
      </c>
      <c r="E19" s="44">
        <f t="shared" ref="E19:E27" si="3">1-(D19/C19)</f>
        <v>5.5012383663060826E-2</v>
      </c>
      <c r="F19" s="9" t="s">
        <v>243</v>
      </c>
      <c r="G19" s="10" t="s">
        <v>244</v>
      </c>
      <c r="H19" s="11">
        <v>0.01</v>
      </c>
      <c r="I19" s="11">
        <v>0.01</v>
      </c>
      <c r="J19" s="8">
        <v>0.01</v>
      </c>
      <c r="K19" s="7"/>
      <c r="L19" s="44">
        <f t="shared" si="1"/>
        <v>1</v>
      </c>
      <c r="M19" s="7"/>
      <c r="N19" s="44" t="e">
        <f t="shared" si="2"/>
        <v>#DIV/0!</v>
      </c>
      <c r="O19" s="7"/>
      <c r="P19" s="44" t="e">
        <f t="shared" si="2"/>
        <v>#DIV/0!</v>
      </c>
    </row>
    <row r="20" spans="1:16" ht="57" customHeight="1">
      <c r="A20" s="41" t="s">
        <v>43</v>
      </c>
      <c r="B20" s="13"/>
      <c r="C20" s="6">
        <v>39143785</v>
      </c>
      <c r="D20" s="7">
        <v>37809030</v>
      </c>
      <c r="E20" s="44">
        <f t="shared" si="3"/>
        <v>3.4098772001736721E-2</v>
      </c>
      <c r="F20" s="9" t="s">
        <v>245</v>
      </c>
      <c r="G20" s="10" t="s">
        <v>246</v>
      </c>
      <c r="H20" s="11">
        <v>0.01</v>
      </c>
      <c r="I20" s="11">
        <v>0.01</v>
      </c>
      <c r="J20" s="8">
        <v>0.01</v>
      </c>
      <c r="K20" s="7"/>
      <c r="L20" s="44">
        <f t="shared" si="1"/>
        <v>1</v>
      </c>
      <c r="M20" s="7"/>
      <c r="N20" s="44" t="e">
        <f t="shared" si="2"/>
        <v>#DIV/0!</v>
      </c>
      <c r="O20" s="7"/>
      <c r="P20" s="44" t="e">
        <f t="shared" si="2"/>
        <v>#DIV/0!</v>
      </c>
    </row>
    <row r="21" spans="1:16" ht="57" customHeight="1">
      <c r="A21" s="41" t="s">
        <v>47</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48</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49</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50</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51</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55</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56</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500" priority="21" operator="lessThan">
      <formula>0</formula>
    </cfRule>
  </conditionalFormatting>
  <conditionalFormatting sqref="E19:E27">
    <cfRule type="cellIs" dxfId="499" priority="17" operator="lessThan">
      <formula>0</formula>
    </cfRule>
  </conditionalFormatting>
  <conditionalFormatting sqref="H9:J17">
    <cfRule type="cellIs" dxfId="498" priority="8" operator="lessThan">
      <formula>0</formula>
    </cfRule>
  </conditionalFormatting>
  <conditionalFormatting sqref="H19:J27">
    <cfRule type="cellIs" dxfId="497" priority="4" operator="lessThan">
      <formula>0</formula>
    </cfRule>
  </conditionalFormatting>
  <conditionalFormatting sqref="L9:L17 L19:L27">
    <cfRule type="cellIs" dxfId="496" priority="3" operator="lessThan">
      <formula>0</formula>
    </cfRule>
  </conditionalFormatting>
  <conditionalFormatting sqref="N9:N17 N19:N27">
    <cfRule type="cellIs" dxfId="495" priority="2" operator="lessThan">
      <formula>0</formula>
    </cfRule>
  </conditionalFormatting>
  <conditionalFormatting sqref="P9:P17 P19:P27">
    <cfRule type="cellIs" dxfId="494"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4">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F13" sqref="F13"/>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c r="D9" s="7"/>
      <c r="E9" s="44" t="e">
        <f t="shared" ref="E9:E17" si="0">1-(D9/C9)</f>
        <v>#DIV/0!</v>
      </c>
      <c r="F9" s="9"/>
      <c r="G9" s="10"/>
      <c r="H9" s="11" t="s">
        <v>247</v>
      </c>
      <c r="I9" s="11" t="s">
        <v>248</v>
      </c>
      <c r="J9" s="8" t="s">
        <v>249</v>
      </c>
      <c r="K9" s="7">
        <f>D9*1.052</f>
        <v>0</v>
      </c>
      <c r="L9" s="44" t="e">
        <f>1-(K9/D9)</f>
        <v>#DIV/0!</v>
      </c>
      <c r="M9" s="7"/>
      <c r="N9" s="44" t="e">
        <f>1-(M9/K9)</f>
        <v>#DIV/0!</v>
      </c>
      <c r="O9" s="7"/>
      <c r="P9" s="44" t="e">
        <f>1-(O9/M9)</f>
        <v>#DIV/0!</v>
      </c>
    </row>
    <row r="10" spans="1:16" ht="59.25" customHeight="1">
      <c r="A10" s="41" t="s">
        <v>28</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30</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32</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33</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34</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35</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36</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37</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43</v>
      </c>
      <c r="B20" s="13" t="s">
        <v>250</v>
      </c>
      <c r="C20" s="6">
        <v>12000000</v>
      </c>
      <c r="D20" s="7">
        <v>15000000</v>
      </c>
      <c r="E20" s="44">
        <f t="shared" si="3"/>
        <v>-0.25</v>
      </c>
      <c r="F20" s="9"/>
      <c r="G20" s="10"/>
      <c r="H20" s="11">
        <f>1-(K20/D20)</f>
        <v>0</v>
      </c>
      <c r="I20" s="11"/>
      <c r="J20" s="8"/>
      <c r="K20" s="7">
        <v>15000000</v>
      </c>
      <c r="L20" s="44">
        <f t="shared" si="1"/>
        <v>0</v>
      </c>
      <c r="M20" s="7"/>
      <c r="N20" s="44">
        <f t="shared" si="2"/>
        <v>1</v>
      </c>
      <c r="O20" s="7"/>
      <c r="P20" s="44" t="e">
        <f t="shared" si="2"/>
        <v>#DIV/0!</v>
      </c>
    </row>
    <row r="21" spans="1:16" ht="57" customHeight="1">
      <c r="A21" s="41" t="s">
        <v>47</v>
      </c>
      <c r="B21" s="14"/>
      <c r="C21" s="6"/>
      <c r="D21" s="7"/>
      <c r="E21" s="44" t="e">
        <f t="shared" si="3"/>
        <v>#DIV/0!</v>
      </c>
      <c r="F21" s="9"/>
      <c r="G21" s="10"/>
      <c r="H21" s="11"/>
      <c r="I21" s="11"/>
      <c r="J21" s="8"/>
      <c r="K21" s="7">
        <v>14000000</v>
      </c>
      <c r="L21" s="44" t="e">
        <f t="shared" si="1"/>
        <v>#DIV/0!</v>
      </c>
      <c r="M21" s="7"/>
      <c r="N21" s="44">
        <f t="shared" si="2"/>
        <v>1</v>
      </c>
      <c r="O21" s="7"/>
      <c r="P21" s="44" t="e">
        <f t="shared" si="2"/>
        <v>#DIV/0!</v>
      </c>
    </row>
    <row r="22" spans="1:16" ht="57" customHeight="1">
      <c r="A22" s="41" t="s">
        <v>48</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49</v>
      </c>
      <c r="B23" s="12"/>
      <c r="C23" s="6"/>
      <c r="D23" s="7">
        <v>9000000</v>
      </c>
      <c r="E23" s="44" t="e">
        <f t="shared" si="3"/>
        <v>#DIV/0!</v>
      </c>
      <c r="F23" s="9"/>
      <c r="G23" s="10"/>
      <c r="H23" s="11" t="s">
        <v>251</v>
      </c>
      <c r="I23" s="11"/>
      <c r="J23" s="8"/>
      <c r="K23" s="7">
        <v>0</v>
      </c>
      <c r="L23" s="44">
        <f t="shared" si="1"/>
        <v>1</v>
      </c>
      <c r="M23" s="7"/>
      <c r="N23" s="44" t="e">
        <f t="shared" si="2"/>
        <v>#DIV/0!</v>
      </c>
      <c r="O23" s="7"/>
      <c r="P23" s="44" t="e">
        <f t="shared" si="2"/>
        <v>#DIV/0!</v>
      </c>
    </row>
    <row r="24" spans="1:16" ht="57" customHeight="1">
      <c r="A24" s="41" t="s">
        <v>50</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51</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55</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56</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3eqCs+HTeFyhkgu0f6kXQUbgvKHMLc6JOFN7GQKqrXDg5ce20ULqCS9rdzFSULNtxax7AINsY70liP9WdL4Rkg==" saltValue="qsMOyikA2zsyrg38bqkwt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493" priority="21" operator="lessThan">
      <formula>0</formula>
    </cfRule>
  </conditionalFormatting>
  <conditionalFormatting sqref="E19:E27">
    <cfRule type="cellIs" dxfId="492" priority="17" operator="lessThan">
      <formula>0</formula>
    </cfRule>
  </conditionalFormatting>
  <conditionalFormatting sqref="H9:J17">
    <cfRule type="cellIs" dxfId="491" priority="8" operator="lessThan">
      <formula>0</formula>
    </cfRule>
  </conditionalFormatting>
  <conditionalFormatting sqref="H19:J27">
    <cfRule type="cellIs" dxfId="490" priority="4" operator="lessThan">
      <formula>0</formula>
    </cfRule>
  </conditionalFormatting>
  <conditionalFormatting sqref="L9:L17 L19:L27">
    <cfRule type="cellIs" dxfId="489" priority="3" operator="lessThan">
      <formula>0</formula>
    </cfRule>
  </conditionalFormatting>
  <conditionalFormatting sqref="N9:N17 N19:N27">
    <cfRule type="cellIs" dxfId="488" priority="2" operator="lessThan">
      <formula>0</formula>
    </cfRule>
  </conditionalFormatting>
  <conditionalFormatting sqref="P9:P17 P19:P27">
    <cfRule type="cellIs" dxfId="487"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5">
    <tabColor theme="5" tint="0.39997558519241921"/>
    <pageSetUpPr fitToPage="1"/>
  </sheetPr>
  <dimension ref="A1:P29"/>
  <sheetViews>
    <sheetView zoomScale="80" zoomScaleNormal="80" workbookViewId="0">
      <pane xSplit="2" ySplit="7" topLeftCell="C22" activePane="bottomRight" state="frozen"/>
      <selection pane="topRight" activeCell="G17" activeCellId="1" sqref="C27 G17"/>
      <selection pane="bottomLeft" activeCell="G17" activeCellId="1" sqref="C27 G17"/>
      <selection pane="bottomRight" activeCell="B22" sqref="B22"/>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252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148"/>
      <c r="D8" s="149"/>
      <c r="E8" s="24"/>
      <c r="F8" s="25"/>
      <c r="G8" s="26"/>
      <c r="H8" s="23"/>
      <c r="I8" s="23"/>
      <c r="J8" s="24"/>
      <c r="K8" s="22"/>
      <c r="L8" s="23"/>
      <c r="M8" s="23"/>
      <c r="N8" s="23"/>
      <c r="O8" s="23"/>
      <c r="P8" s="27"/>
    </row>
    <row r="9" spans="1:16" ht="90" customHeight="1">
      <c r="A9" s="41" t="s">
        <v>23</v>
      </c>
      <c r="B9" s="5" t="s">
        <v>62</v>
      </c>
      <c r="C9" s="147">
        <v>5838578884</v>
      </c>
      <c r="D9" s="147">
        <v>7657806132</v>
      </c>
      <c r="E9" s="141">
        <f t="shared" ref="E9:E17" si="0">1-(D9/C9)</f>
        <v>-0.31158733728602983</v>
      </c>
      <c r="F9" s="124" t="s">
        <v>253</v>
      </c>
      <c r="G9" s="124" t="s">
        <v>254</v>
      </c>
      <c r="H9" s="146">
        <v>0.01</v>
      </c>
      <c r="I9" s="131">
        <v>3.26</v>
      </c>
      <c r="J9" s="131">
        <v>3</v>
      </c>
      <c r="K9" s="7"/>
      <c r="L9" s="44">
        <f>1-(K9/D9)</f>
        <v>1</v>
      </c>
      <c r="M9" s="7"/>
      <c r="N9" s="44" t="e">
        <f>1-(M9/K9)</f>
        <v>#DIV/0!</v>
      </c>
      <c r="O9" s="7"/>
      <c r="P9" s="44" t="e">
        <f>1-(O9/M9)</f>
        <v>#DIV/0!</v>
      </c>
    </row>
    <row r="10" spans="1:16" ht="59.25" customHeight="1">
      <c r="A10" s="41" t="s">
        <v>28</v>
      </c>
      <c r="B10" s="12" t="s">
        <v>155</v>
      </c>
      <c r="C10" s="150" t="s">
        <v>155</v>
      </c>
      <c r="D10" s="150" t="s">
        <v>155</v>
      </c>
      <c r="E10" s="44" t="e">
        <f t="shared" si="0"/>
        <v>#VALUE!</v>
      </c>
      <c r="F10" s="124" t="s">
        <v>155</v>
      </c>
      <c r="G10" s="124" t="s">
        <v>155</v>
      </c>
      <c r="H10" s="127" t="s">
        <v>64</v>
      </c>
      <c r="I10" s="127" t="s">
        <v>64</v>
      </c>
      <c r="J10" s="127" t="s">
        <v>64</v>
      </c>
      <c r="K10" s="7"/>
      <c r="L10" s="44" t="e">
        <f t="shared" ref="L10:L27" si="1">1-(K10/D10)</f>
        <v>#VALUE!</v>
      </c>
      <c r="M10" s="7"/>
      <c r="N10" s="44" t="e">
        <f t="shared" ref="N10:P27" si="2">1-(M10/K10)</f>
        <v>#DIV/0!</v>
      </c>
      <c r="O10" s="7"/>
      <c r="P10" s="44" t="e">
        <f t="shared" si="2"/>
        <v>#DIV/0!</v>
      </c>
    </row>
    <row r="11" spans="1:16" ht="59.25" customHeight="1">
      <c r="A11" s="41" t="s">
        <v>30</v>
      </c>
      <c r="B11" s="12" t="s">
        <v>155</v>
      </c>
      <c r="C11" s="124" t="s">
        <v>155</v>
      </c>
      <c r="D11" s="124" t="s">
        <v>155</v>
      </c>
      <c r="E11" s="44" t="e">
        <f t="shared" si="0"/>
        <v>#VALUE!</v>
      </c>
      <c r="F11" s="124" t="s">
        <v>155</v>
      </c>
      <c r="G11" s="124" t="s">
        <v>155</v>
      </c>
      <c r="H11" s="127" t="s">
        <v>64</v>
      </c>
      <c r="I11" s="127" t="s">
        <v>64</v>
      </c>
      <c r="J11" s="127" t="s">
        <v>64</v>
      </c>
      <c r="K11" s="7"/>
      <c r="L11" s="44" t="e">
        <f t="shared" si="1"/>
        <v>#VALUE!</v>
      </c>
      <c r="M11" s="7"/>
      <c r="N11" s="44" t="e">
        <f t="shared" si="2"/>
        <v>#DIV/0!</v>
      </c>
      <c r="O11" s="7"/>
      <c r="P11" s="44" t="e">
        <f t="shared" si="2"/>
        <v>#DIV/0!</v>
      </c>
    </row>
    <row r="12" spans="1:16" ht="59.25" customHeight="1">
      <c r="A12" s="41" t="s">
        <v>32</v>
      </c>
      <c r="B12" s="12" t="s">
        <v>155</v>
      </c>
      <c r="C12" s="123" t="s">
        <v>155</v>
      </c>
      <c r="D12" s="124" t="s">
        <v>155</v>
      </c>
      <c r="E12" s="44" t="e">
        <f t="shared" si="0"/>
        <v>#VALUE!</v>
      </c>
      <c r="F12" s="124" t="s">
        <v>155</v>
      </c>
      <c r="G12" s="124" t="s">
        <v>155</v>
      </c>
      <c r="H12" s="127" t="s">
        <v>64</v>
      </c>
      <c r="I12" s="127" t="s">
        <v>64</v>
      </c>
      <c r="J12" s="127" t="s">
        <v>64</v>
      </c>
      <c r="K12" s="7"/>
      <c r="L12" s="44" t="e">
        <f t="shared" si="1"/>
        <v>#VALUE!</v>
      </c>
      <c r="M12" s="7"/>
      <c r="N12" s="44" t="e">
        <f t="shared" si="2"/>
        <v>#DIV/0!</v>
      </c>
      <c r="O12" s="7"/>
      <c r="P12" s="44" t="e">
        <f t="shared" si="2"/>
        <v>#DIV/0!</v>
      </c>
    </row>
    <row r="13" spans="1:16" ht="59.25" customHeight="1">
      <c r="A13" s="41" t="s">
        <v>33</v>
      </c>
      <c r="B13" s="12" t="s">
        <v>155</v>
      </c>
      <c r="C13" s="124" t="s">
        <v>155</v>
      </c>
      <c r="D13" s="124" t="s">
        <v>155</v>
      </c>
      <c r="E13" s="44" t="e">
        <f t="shared" si="0"/>
        <v>#VALUE!</v>
      </c>
      <c r="F13" s="124" t="s">
        <v>155</v>
      </c>
      <c r="G13" s="124" t="s">
        <v>155</v>
      </c>
      <c r="H13" s="127" t="s">
        <v>64</v>
      </c>
      <c r="I13" s="127" t="s">
        <v>64</v>
      </c>
      <c r="J13" s="127" t="s">
        <v>64</v>
      </c>
      <c r="K13" s="7"/>
      <c r="L13" s="44" t="e">
        <f t="shared" si="1"/>
        <v>#VALUE!</v>
      </c>
      <c r="M13" s="7"/>
      <c r="N13" s="44" t="e">
        <f t="shared" si="2"/>
        <v>#DIV/0!</v>
      </c>
      <c r="O13" s="7"/>
      <c r="P13" s="44" t="e">
        <f t="shared" si="2"/>
        <v>#DIV/0!</v>
      </c>
    </row>
    <row r="14" spans="1:16" ht="59.25" customHeight="1">
      <c r="A14" s="41" t="s">
        <v>34</v>
      </c>
      <c r="B14" s="12" t="s">
        <v>155</v>
      </c>
      <c r="C14" s="124" t="s">
        <v>155</v>
      </c>
      <c r="D14" s="124" t="s">
        <v>155</v>
      </c>
      <c r="E14" s="44" t="e">
        <f t="shared" si="0"/>
        <v>#VALUE!</v>
      </c>
      <c r="F14" s="124" t="s">
        <v>155</v>
      </c>
      <c r="G14" s="124" t="s">
        <v>155</v>
      </c>
      <c r="H14" s="127" t="s">
        <v>64</v>
      </c>
      <c r="I14" s="127" t="s">
        <v>64</v>
      </c>
      <c r="J14" s="127" t="s">
        <v>64</v>
      </c>
      <c r="K14" s="7"/>
      <c r="L14" s="44" t="e">
        <f t="shared" si="1"/>
        <v>#VALUE!</v>
      </c>
      <c r="M14" s="7"/>
      <c r="N14" s="44" t="e">
        <f t="shared" si="2"/>
        <v>#DIV/0!</v>
      </c>
      <c r="O14" s="7"/>
      <c r="P14" s="44" t="e">
        <f t="shared" si="2"/>
        <v>#DIV/0!</v>
      </c>
    </row>
    <row r="15" spans="1:16" ht="59.25" customHeight="1">
      <c r="A15" s="41" t="s">
        <v>35</v>
      </c>
      <c r="B15" s="12" t="s">
        <v>155</v>
      </c>
      <c r="C15" s="124" t="s">
        <v>155</v>
      </c>
      <c r="D15" s="124" t="s">
        <v>155</v>
      </c>
      <c r="E15" s="44" t="e">
        <f t="shared" si="0"/>
        <v>#VALUE!</v>
      </c>
      <c r="F15" s="124" t="s">
        <v>155</v>
      </c>
      <c r="G15" s="124" t="s">
        <v>155</v>
      </c>
      <c r="H15" s="127" t="s">
        <v>64</v>
      </c>
      <c r="I15" s="127" t="s">
        <v>64</v>
      </c>
      <c r="J15" s="127" t="s">
        <v>64</v>
      </c>
      <c r="K15" s="7"/>
      <c r="L15" s="44" t="e">
        <f t="shared" si="1"/>
        <v>#VALUE!</v>
      </c>
      <c r="M15" s="7"/>
      <c r="N15" s="44" t="e">
        <f t="shared" si="2"/>
        <v>#DIV/0!</v>
      </c>
      <c r="O15" s="7"/>
      <c r="P15" s="44" t="e">
        <f t="shared" si="2"/>
        <v>#DIV/0!</v>
      </c>
    </row>
    <row r="16" spans="1:16" ht="59.25" customHeight="1">
      <c r="A16" s="41" t="s">
        <v>36</v>
      </c>
      <c r="B16" s="12" t="s">
        <v>155</v>
      </c>
      <c r="C16" s="124" t="s">
        <v>155</v>
      </c>
      <c r="D16" s="124" t="s">
        <v>155</v>
      </c>
      <c r="E16" s="44" t="e">
        <f t="shared" si="0"/>
        <v>#VALUE!</v>
      </c>
      <c r="F16" s="124" t="s">
        <v>155</v>
      </c>
      <c r="G16" s="124" t="s">
        <v>155</v>
      </c>
      <c r="H16" s="127" t="s">
        <v>64</v>
      </c>
      <c r="I16" s="127" t="s">
        <v>64</v>
      </c>
      <c r="J16" s="127" t="s">
        <v>64</v>
      </c>
      <c r="K16" s="7"/>
      <c r="L16" s="44" t="e">
        <f t="shared" si="1"/>
        <v>#VALUE!</v>
      </c>
      <c r="M16" s="7"/>
      <c r="N16" s="44" t="e">
        <f t="shared" si="2"/>
        <v>#DIV/0!</v>
      </c>
      <c r="O16" s="7"/>
      <c r="P16" s="44" t="e">
        <f t="shared" si="2"/>
        <v>#DIV/0!</v>
      </c>
    </row>
    <row r="17" spans="1:16" ht="59.25" customHeight="1">
      <c r="A17" s="41" t="s">
        <v>37</v>
      </c>
      <c r="B17" s="12" t="s">
        <v>155</v>
      </c>
      <c r="C17" s="124" t="s">
        <v>155</v>
      </c>
      <c r="D17" s="124" t="s">
        <v>155</v>
      </c>
      <c r="E17" s="44" t="e">
        <f t="shared" si="0"/>
        <v>#VALUE!</v>
      </c>
      <c r="F17" s="124" t="s">
        <v>155</v>
      </c>
      <c r="G17" s="124" t="s">
        <v>155</v>
      </c>
      <c r="H17" s="127" t="s">
        <v>64</v>
      </c>
      <c r="I17" s="127" t="s">
        <v>64</v>
      </c>
      <c r="J17" s="127" t="s">
        <v>64</v>
      </c>
      <c r="K17" s="7"/>
      <c r="L17" s="44" t="e">
        <f t="shared" si="1"/>
        <v>#VALUE!</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97.5" customHeight="1">
      <c r="A19" s="41" t="s">
        <v>39</v>
      </c>
      <c r="B19" s="74" t="s">
        <v>255</v>
      </c>
      <c r="C19" s="125">
        <v>42182242</v>
      </c>
      <c r="D19" s="130">
        <v>38404940</v>
      </c>
      <c r="E19" s="44">
        <f t="shared" ref="E19:E27" si="3">1-(D19/C19)</f>
        <v>8.9547208040767434E-2</v>
      </c>
      <c r="F19" s="138" t="s">
        <v>256</v>
      </c>
      <c r="G19" s="139" t="s">
        <v>257</v>
      </c>
      <c r="H19" s="132">
        <v>0</v>
      </c>
      <c r="I19" s="133">
        <v>3.2599999999999997E-2</v>
      </c>
      <c r="J19" s="134">
        <v>0.03</v>
      </c>
      <c r="K19" s="7"/>
      <c r="L19" s="44">
        <f t="shared" si="1"/>
        <v>1</v>
      </c>
      <c r="M19" s="7"/>
      <c r="N19" s="44" t="e">
        <f t="shared" si="2"/>
        <v>#DIV/0!</v>
      </c>
      <c r="O19" s="7"/>
      <c r="P19" s="44" t="e">
        <f t="shared" si="2"/>
        <v>#DIV/0!</v>
      </c>
    </row>
    <row r="20" spans="1:16" ht="57" customHeight="1">
      <c r="A20" s="41" t="s">
        <v>43</v>
      </c>
      <c r="B20" s="122" t="s">
        <v>258</v>
      </c>
      <c r="C20" s="126">
        <v>45074308</v>
      </c>
      <c r="D20" s="126">
        <v>24979216</v>
      </c>
      <c r="E20" s="44">
        <f t="shared" si="3"/>
        <v>0.4458214200426549</v>
      </c>
      <c r="F20" s="102" t="s">
        <v>259</v>
      </c>
      <c r="G20" s="103" t="s">
        <v>260</v>
      </c>
      <c r="H20" s="135">
        <v>0</v>
      </c>
      <c r="I20" s="136">
        <v>3.2599999999999997E-2</v>
      </c>
      <c r="J20" s="137">
        <v>0.03</v>
      </c>
      <c r="K20" s="7"/>
      <c r="L20" s="44">
        <f t="shared" si="1"/>
        <v>1</v>
      </c>
      <c r="M20" s="7"/>
      <c r="N20" s="44" t="e">
        <f t="shared" si="2"/>
        <v>#DIV/0!</v>
      </c>
      <c r="O20" s="7"/>
      <c r="P20" s="44" t="e">
        <f t="shared" si="2"/>
        <v>#DIV/0!</v>
      </c>
    </row>
    <row r="21" spans="1:16" ht="57" customHeight="1">
      <c r="A21" s="41" t="s">
        <v>47</v>
      </c>
      <c r="B21" s="59" t="s">
        <v>155</v>
      </c>
      <c r="C21" s="127" t="s">
        <v>155</v>
      </c>
      <c r="D21" s="127" t="s">
        <v>155</v>
      </c>
      <c r="E21" s="44" t="e">
        <f t="shared" si="3"/>
        <v>#VALUE!</v>
      </c>
      <c r="F21" s="127" t="s">
        <v>155</v>
      </c>
      <c r="G21" s="127" t="s">
        <v>155</v>
      </c>
      <c r="H21" s="127" t="s">
        <v>155</v>
      </c>
      <c r="I21" s="127" t="s">
        <v>155</v>
      </c>
      <c r="J21" s="127" t="s">
        <v>155</v>
      </c>
      <c r="K21" s="7"/>
      <c r="L21" s="44" t="e">
        <f t="shared" si="1"/>
        <v>#VALUE!</v>
      </c>
      <c r="M21" s="7"/>
      <c r="N21" s="44" t="e">
        <f t="shared" si="2"/>
        <v>#DIV/0!</v>
      </c>
      <c r="O21" s="7"/>
      <c r="P21" s="44" t="e">
        <f t="shared" si="2"/>
        <v>#DIV/0!</v>
      </c>
    </row>
    <row r="22" spans="1:16" ht="125.25" customHeight="1">
      <c r="A22" s="41" t="s">
        <v>48</v>
      </c>
      <c r="B22" s="59" t="s">
        <v>261</v>
      </c>
      <c r="C22" s="128">
        <v>7282800</v>
      </c>
      <c r="D22" s="129">
        <v>7500000</v>
      </c>
      <c r="E22" s="44">
        <f t="shared" si="3"/>
        <v>-2.9823694183555682E-2</v>
      </c>
      <c r="F22" s="102" t="s">
        <v>262</v>
      </c>
      <c r="G22" s="103" t="s">
        <v>263</v>
      </c>
      <c r="H22" s="135">
        <v>0</v>
      </c>
      <c r="I22" s="136">
        <v>3.2599999999999997E-2</v>
      </c>
      <c r="J22" s="137">
        <v>0.03</v>
      </c>
      <c r="K22" s="7"/>
      <c r="L22" s="44">
        <f t="shared" si="1"/>
        <v>1</v>
      </c>
      <c r="M22" s="7"/>
      <c r="N22" s="44" t="e">
        <f t="shared" si="2"/>
        <v>#DIV/0!</v>
      </c>
      <c r="O22" s="7"/>
      <c r="P22" s="44" t="e">
        <f t="shared" si="2"/>
        <v>#DIV/0!</v>
      </c>
    </row>
    <row r="23" spans="1:16" ht="57" customHeight="1">
      <c r="A23" s="41" t="s">
        <v>49</v>
      </c>
      <c r="B23" s="59" t="s">
        <v>155</v>
      </c>
      <c r="C23" s="127" t="s">
        <v>155</v>
      </c>
      <c r="D23" s="127" t="s">
        <v>155</v>
      </c>
      <c r="E23" s="44" t="e">
        <f t="shared" si="3"/>
        <v>#VALUE!</v>
      </c>
      <c r="F23" s="127" t="s">
        <v>155</v>
      </c>
      <c r="G23" s="127" t="s">
        <v>155</v>
      </c>
      <c r="H23" s="127" t="s">
        <v>155</v>
      </c>
      <c r="I23" s="127" t="s">
        <v>155</v>
      </c>
      <c r="J23" s="127" t="s">
        <v>155</v>
      </c>
      <c r="K23" s="7"/>
      <c r="L23" s="44" t="e">
        <f t="shared" si="1"/>
        <v>#VALUE!</v>
      </c>
      <c r="M23" s="7"/>
      <c r="N23" s="44" t="e">
        <f t="shared" si="2"/>
        <v>#DIV/0!</v>
      </c>
      <c r="O23" s="7"/>
      <c r="P23" s="44" t="e">
        <f t="shared" si="2"/>
        <v>#DIV/0!</v>
      </c>
    </row>
    <row r="24" spans="1:16" ht="57" customHeight="1">
      <c r="A24" s="41" t="s">
        <v>50</v>
      </c>
      <c r="B24" s="59" t="s">
        <v>155</v>
      </c>
      <c r="C24" s="127" t="s">
        <v>155</v>
      </c>
      <c r="D24" s="127" t="s">
        <v>155</v>
      </c>
      <c r="E24" s="44" t="e">
        <f t="shared" si="3"/>
        <v>#VALUE!</v>
      </c>
      <c r="F24" s="127" t="s">
        <v>155</v>
      </c>
      <c r="G24" s="127" t="s">
        <v>155</v>
      </c>
      <c r="H24" s="127" t="s">
        <v>155</v>
      </c>
      <c r="I24" s="127" t="s">
        <v>155</v>
      </c>
      <c r="J24" s="127" t="s">
        <v>155</v>
      </c>
      <c r="K24" s="7"/>
      <c r="L24" s="44" t="e">
        <f t="shared" si="1"/>
        <v>#VALUE!</v>
      </c>
      <c r="M24" s="7"/>
      <c r="N24" s="44" t="e">
        <f t="shared" si="2"/>
        <v>#DIV/0!</v>
      </c>
      <c r="O24" s="7"/>
      <c r="P24" s="44" t="e">
        <f t="shared" si="2"/>
        <v>#DIV/0!</v>
      </c>
    </row>
    <row r="25" spans="1:16" ht="57" customHeight="1">
      <c r="A25" s="43" t="s">
        <v>51</v>
      </c>
      <c r="B25" s="59" t="s">
        <v>264</v>
      </c>
      <c r="C25" s="127">
        <v>1E-3</v>
      </c>
      <c r="D25" s="127">
        <v>34053333</v>
      </c>
      <c r="E25" s="44">
        <f t="shared" si="3"/>
        <v>-34053332999</v>
      </c>
      <c r="F25" s="102" t="s">
        <v>265</v>
      </c>
      <c r="G25" s="103" t="s">
        <v>266</v>
      </c>
      <c r="H25" s="135">
        <v>0</v>
      </c>
      <c r="I25" s="136">
        <v>3.2599999999999997E-2</v>
      </c>
      <c r="J25" s="137">
        <v>0.03</v>
      </c>
      <c r="K25" s="7"/>
      <c r="L25" s="44">
        <f t="shared" si="1"/>
        <v>1</v>
      </c>
      <c r="M25" s="7"/>
      <c r="N25" s="44" t="e">
        <f t="shared" si="2"/>
        <v>#DIV/0!</v>
      </c>
      <c r="O25" s="7"/>
      <c r="P25" s="44" t="e">
        <f t="shared" si="2"/>
        <v>#DIV/0!</v>
      </c>
    </row>
    <row r="26" spans="1:16" ht="57" customHeight="1">
      <c r="A26" s="43" t="s">
        <v>55</v>
      </c>
      <c r="B26" s="59" t="s">
        <v>155</v>
      </c>
      <c r="C26" s="127" t="s">
        <v>155</v>
      </c>
      <c r="D26" s="127" t="s">
        <v>155</v>
      </c>
      <c r="E26" s="44" t="e">
        <f t="shared" si="3"/>
        <v>#VALUE!</v>
      </c>
      <c r="F26" s="127" t="s">
        <v>155</v>
      </c>
      <c r="G26" s="127" t="s">
        <v>155</v>
      </c>
      <c r="H26" s="127" t="s">
        <v>155</v>
      </c>
      <c r="I26" s="127" t="s">
        <v>155</v>
      </c>
      <c r="J26" s="127" t="s">
        <v>155</v>
      </c>
      <c r="K26" s="7"/>
      <c r="L26" s="44" t="e">
        <f t="shared" si="1"/>
        <v>#VALUE!</v>
      </c>
      <c r="M26" s="7"/>
      <c r="N26" s="44" t="e">
        <f t="shared" si="2"/>
        <v>#DIV/0!</v>
      </c>
      <c r="O26" s="7"/>
      <c r="P26" s="44" t="e">
        <f t="shared" si="2"/>
        <v>#DIV/0!</v>
      </c>
    </row>
    <row r="27" spans="1:16" ht="212.25" customHeight="1">
      <c r="A27" s="43" t="s">
        <v>56</v>
      </c>
      <c r="B27" s="59" t="s">
        <v>267</v>
      </c>
      <c r="C27" s="128">
        <v>16256110</v>
      </c>
      <c r="D27" s="129">
        <v>20166720</v>
      </c>
      <c r="E27" s="44">
        <f t="shared" si="3"/>
        <v>-0.24056247158760624</v>
      </c>
      <c r="F27" s="102" t="s">
        <v>268</v>
      </c>
      <c r="G27" s="103" t="s">
        <v>269</v>
      </c>
      <c r="H27" s="135">
        <v>0</v>
      </c>
      <c r="I27" s="136">
        <v>3.2599999999999997E-2</v>
      </c>
      <c r="J27" s="137">
        <v>0.03</v>
      </c>
      <c r="K27" s="7"/>
      <c r="L27" s="44">
        <f t="shared" si="1"/>
        <v>1</v>
      </c>
      <c r="M27" s="7"/>
      <c r="N27" s="44" t="e">
        <f t="shared" si="2"/>
        <v>#DIV/0!</v>
      </c>
      <c r="O27" s="7"/>
      <c r="P27" s="44" t="e">
        <f t="shared" si="2"/>
        <v>#DIV/0!</v>
      </c>
    </row>
    <row r="28" spans="1:16" ht="212.25" customHeight="1"/>
    <row r="29" spans="1:16" ht="212.25" customHeight="1"/>
  </sheetData>
  <sheetProtection algorithmName="SHA-512" hashValue="JOtWHLm9h2hA5orAD2cFqdlfA3iHWqyDCML47aKp/XUvomgKp9CA4W31PBeuMCLiEw2MugRai8o1/Q5FNGcO+g==" saltValue="JlBukTalR2oRCPO13kEX1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486" priority="21" operator="lessThan">
      <formula>0</formula>
    </cfRule>
  </conditionalFormatting>
  <conditionalFormatting sqref="E19:E27">
    <cfRule type="cellIs" dxfId="485" priority="17" operator="lessThan">
      <formula>0</formula>
    </cfRule>
  </conditionalFormatting>
  <conditionalFormatting sqref="L9:L17 L19:L27">
    <cfRule type="cellIs" dxfId="484" priority="3" operator="lessThan">
      <formula>0</formula>
    </cfRule>
  </conditionalFormatting>
  <conditionalFormatting sqref="N9:N17 N19:N27">
    <cfRule type="cellIs" dxfId="483" priority="2" operator="lessThan">
      <formula>0</formula>
    </cfRule>
  </conditionalFormatting>
  <conditionalFormatting sqref="P9:P17 P19:P27">
    <cfRule type="cellIs" dxfId="482"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6">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B9" sqref="B9"/>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270</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28</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30</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32</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33</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34</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35</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36</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37</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43</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47</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48</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49</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50</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51</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55</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56</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VhGQoWnLjuoyu9Fs5LumPhIdLFmehveBF6tdda+bJiw4Gnl11+WpI8cK9PhZCzsw+rhSLD7NGFCetbsZfeQ/OQ==" saltValue="9xfWRmhWHDOssAMoaSvvA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481" priority="21" operator="lessThan">
      <formula>0</formula>
    </cfRule>
  </conditionalFormatting>
  <conditionalFormatting sqref="E19:E27">
    <cfRule type="cellIs" dxfId="480" priority="17" operator="lessThan">
      <formula>0</formula>
    </cfRule>
  </conditionalFormatting>
  <conditionalFormatting sqref="H9:J17">
    <cfRule type="cellIs" dxfId="479" priority="8" operator="lessThan">
      <formula>0</formula>
    </cfRule>
  </conditionalFormatting>
  <conditionalFormatting sqref="H19:J27">
    <cfRule type="cellIs" dxfId="478" priority="4" operator="lessThan">
      <formula>0</formula>
    </cfRule>
  </conditionalFormatting>
  <conditionalFormatting sqref="L9:L17 L19:L27">
    <cfRule type="cellIs" dxfId="477" priority="3" operator="lessThan">
      <formula>0</formula>
    </cfRule>
  </conditionalFormatting>
  <conditionalFormatting sqref="N9:N17 N19:N27">
    <cfRule type="cellIs" dxfId="476" priority="2" operator="lessThan">
      <formula>0</formula>
    </cfRule>
  </conditionalFormatting>
  <conditionalFormatting sqref="P9:P17 P19:P27">
    <cfRule type="cellIs" dxfId="475"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7">
    <tabColor theme="5" tint="0.39997558519241921"/>
    <pageSetUpPr fitToPage="1"/>
  </sheetPr>
  <dimension ref="A1:P29"/>
  <sheetViews>
    <sheetView zoomScale="80" zoomScaleNormal="80" workbookViewId="0">
      <pane xSplit="2" ySplit="7" topLeftCell="J9" activePane="bottomRight" state="frozen"/>
      <selection pane="topRight" activeCell="G17" activeCellId="1" sqref="C27 G17"/>
      <selection pane="bottomLeft" activeCell="G17" activeCellId="1" sqref="C27 G17"/>
      <selection pane="bottomRight" activeCell="J9" sqref="J9"/>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36" customHeight="1" thickBot="1">
      <c r="A2" s="18" t="s">
        <v>1</v>
      </c>
      <c r="B2" s="815" t="s">
        <v>271</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76.5" customHeight="1">
      <c r="A9" s="41" t="s">
        <v>23</v>
      </c>
      <c r="B9" s="5" t="s">
        <v>62</v>
      </c>
      <c r="C9" s="6">
        <v>7421254904</v>
      </c>
      <c r="D9" s="7">
        <v>7725173400</v>
      </c>
      <c r="E9" s="44">
        <f t="shared" ref="E9:E17" si="0">1-(D9/C9)</f>
        <v>-4.0952439975642241E-2</v>
      </c>
      <c r="F9" s="9" t="s">
        <v>272</v>
      </c>
      <c r="G9" s="154" t="s">
        <v>273</v>
      </c>
      <c r="H9" s="11">
        <v>5.5199999999999999E-2</v>
      </c>
      <c r="I9" s="155" t="s">
        <v>274</v>
      </c>
      <c r="J9" s="156" t="s">
        <v>153</v>
      </c>
      <c r="K9" s="7"/>
      <c r="L9" s="44">
        <f>1-(K9/D9)</f>
        <v>1</v>
      </c>
      <c r="M9" s="7"/>
      <c r="N9" s="44" t="e">
        <f>1-(M9/K9)</f>
        <v>#DIV/0!</v>
      </c>
      <c r="O9" s="7"/>
      <c r="P9" s="44" t="e">
        <f>1-(O9/M9)</f>
        <v>#DIV/0!</v>
      </c>
    </row>
    <row r="10" spans="1:16" ht="59.25" customHeight="1">
      <c r="A10" s="41" t="s">
        <v>28</v>
      </c>
      <c r="B10" s="12"/>
      <c r="C10" s="6">
        <v>0</v>
      </c>
      <c r="D10" s="7">
        <v>0</v>
      </c>
      <c r="E10" s="44" t="e">
        <f t="shared" si="0"/>
        <v>#DIV/0!</v>
      </c>
      <c r="F10" s="9" t="s">
        <v>64</v>
      </c>
      <c r="G10" s="10" t="s">
        <v>64</v>
      </c>
      <c r="H10" s="11"/>
      <c r="I10" s="11"/>
      <c r="J10" s="8"/>
      <c r="K10" s="7"/>
      <c r="L10" s="44" t="e">
        <f t="shared" ref="L10:L27" si="1">1-(K10/D10)</f>
        <v>#DIV/0!</v>
      </c>
      <c r="M10" s="7"/>
      <c r="N10" s="44" t="e">
        <f t="shared" ref="N10:P27" si="2">1-(M10/K10)</f>
        <v>#DIV/0!</v>
      </c>
      <c r="O10" s="7"/>
      <c r="P10" s="44" t="e">
        <f t="shared" si="2"/>
        <v>#DIV/0!</v>
      </c>
    </row>
    <row r="11" spans="1:16" ht="59.25" customHeight="1">
      <c r="A11" s="41" t="s">
        <v>30</v>
      </c>
      <c r="B11" s="13"/>
      <c r="C11" s="6">
        <v>0</v>
      </c>
      <c r="D11" s="7">
        <v>0</v>
      </c>
      <c r="E11" s="44" t="e">
        <f t="shared" si="0"/>
        <v>#DIV/0!</v>
      </c>
      <c r="F11" s="9" t="s">
        <v>64</v>
      </c>
      <c r="G11" s="10" t="s">
        <v>64</v>
      </c>
      <c r="H11" s="11"/>
      <c r="I11" s="11"/>
      <c r="J11" s="8"/>
      <c r="K11" s="7"/>
      <c r="L11" s="44" t="e">
        <f t="shared" si="1"/>
        <v>#DIV/0!</v>
      </c>
      <c r="M11" s="7"/>
      <c r="N11" s="44" t="e">
        <f t="shared" si="2"/>
        <v>#DIV/0!</v>
      </c>
      <c r="O11" s="7"/>
      <c r="P11" s="44" t="e">
        <f t="shared" si="2"/>
        <v>#DIV/0!</v>
      </c>
    </row>
    <row r="12" spans="1:16" ht="59.25" customHeight="1">
      <c r="A12" s="41" t="s">
        <v>32</v>
      </c>
      <c r="B12" s="13"/>
      <c r="C12" s="6">
        <v>0</v>
      </c>
      <c r="D12" s="7">
        <v>0</v>
      </c>
      <c r="E12" s="44" t="e">
        <f t="shared" si="0"/>
        <v>#DIV/0!</v>
      </c>
      <c r="F12" s="9" t="s">
        <v>64</v>
      </c>
      <c r="G12" s="10" t="s">
        <v>64</v>
      </c>
      <c r="H12" s="11"/>
      <c r="I12" s="11"/>
      <c r="J12" s="8"/>
      <c r="K12" s="7"/>
      <c r="L12" s="44" t="e">
        <f t="shared" si="1"/>
        <v>#DIV/0!</v>
      </c>
      <c r="M12" s="7"/>
      <c r="N12" s="44" t="e">
        <f t="shared" si="2"/>
        <v>#DIV/0!</v>
      </c>
      <c r="O12" s="7"/>
      <c r="P12" s="44" t="e">
        <f t="shared" si="2"/>
        <v>#DIV/0!</v>
      </c>
    </row>
    <row r="13" spans="1:16" ht="59.25" customHeight="1">
      <c r="A13" s="41" t="s">
        <v>33</v>
      </c>
      <c r="B13" s="13"/>
      <c r="C13" s="6">
        <v>0</v>
      </c>
      <c r="D13" s="7">
        <v>0</v>
      </c>
      <c r="E13" s="44" t="e">
        <f t="shared" si="0"/>
        <v>#DIV/0!</v>
      </c>
      <c r="F13" s="9" t="s">
        <v>64</v>
      </c>
      <c r="G13" s="10" t="s">
        <v>64</v>
      </c>
      <c r="H13" s="11"/>
      <c r="I13" s="11"/>
      <c r="J13" s="8"/>
      <c r="K13" s="7"/>
      <c r="L13" s="44" t="e">
        <f t="shared" si="1"/>
        <v>#DIV/0!</v>
      </c>
      <c r="M13" s="7"/>
      <c r="N13" s="44" t="e">
        <f t="shared" si="2"/>
        <v>#DIV/0!</v>
      </c>
      <c r="O13" s="7"/>
      <c r="P13" s="44" t="e">
        <f t="shared" si="2"/>
        <v>#DIV/0!</v>
      </c>
    </row>
    <row r="14" spans="1:16" ht="59.25" customHeight="1">
      <c r="A14" s="41" t="s">
        <v>34</v>
      </c>
      <c r="B14" s="13"/>
      <c r="C14" s="6">
        <v>0</v>
      </c>
      <c r="D14" s="7">
        <v>0</v>
      </c>
      <c r="E14" s="44" t="e">
        <f t="shared" si="0"/>
        <v>#DIV/0!</v>
      </c>
      <c r="F14" s="9" t="s">
        <v>64</v>
      </c>
      <c r="G14" s="10" t="s">
        <v>64</v>
      </c>
      <c r="H14" s="11"/>
      <c r="I14" s="11"/>
      <c r="J14" s="8"/>
      <c r="K14" s="7"/>
      <c r="L14" s="44" t="e">
        <f t="shared" si="1"/>
        <v>#DIV/0!</v>
      </c>
      <c r="M14" s="7"/>
      <c r="N14" s="44" t="e">
        <f t="shared" si="2"/>
        <v>#DIV/0!</v>
      </c>
      <c r="O14" s="7"/>
      <c r="P14" s="44" t="e">
        <f t="shared" si="2"/>
        <v>#DIV/0!</v>
      </c>
    </row>
    <row r="15" spans="1:16" ht="59.25" customHeight="1">
      <c r="A15" s="41" t="s">
        <v>35</v>
      </c>
      <c r="B15" s="13"/>
      <c r="C15" s="6">
        <v>0</v>
      </c>
      <c r="D15" s="7">
        <v>0</v>
      </c>
      <c r="E15" s="44" t="e">
        <f t="shared" si="0"/>
        <v>#DIV/0!</v>
      </c>
      <c r="F15" s="9" t="s">
        <v>64</v>
      </c>
      <c r="G15" s="10" t="s">
        <v>64</v>
      </c>
      <c r="H15" s="11"/>
      <c r="I15" s="11"/>
      <c r="J15" s="8"/>
      <c r="K15" s="7"/>
      <c r="L15" s="44" t="e">
        <f t="shared" si="1"/>
        <v>#DIV/0!</v>
      </c>
      <c r="M15" s="7"/>
      <c r="N15" s="44" t="e">
        <f t="shared" si="2"/>
        <v>#DIV/0!</v>
      </c>
      <c r="O15" s="7"/>
      <c r="P15" s="44" t="e">
        <f t="shared" si="2"/>
        <v>#DIV/0!</v>
      </c>
    </row>
    <row r="16" spans="1:16" ht="59.25" customHeight="1">
      <c r="A16" s="41" t="s">
        <v>36</v>
      </c>
      <c r="B16" s="13"/>
      <c r="C16" s="6">
        <v>0</v>
      </c>
      <c r="D16" s="7">
        <v>0</v>
      </c>
      <c r="E16" s="44" t="e">
        <f t="shared" si="0"/>
        <v>#DIV/0!</v>
      </c>
      <c r="F16" s="9" t="s">
        <v>64</v>
      </c>
      <c r="G16" s="10" t="s">
        <v>64</v>
      </c>
      <c r="H16" s="11"/>
      <c r="I16" s="11"/>
      <c r="J16" s="8"/>
      <c r="K16" s="7"/>
      <c r="L16" s="44" t="e">
        <f t="shared" si="1"/>
        <v>#DIV/0!</v>
      </c>
      <c r="M16" s="7"/>
      <c r="N16" s="44" t="e">
        <f t="shared" si="2"/>
        <v>#DIV/0!</v>
      </c>
      <c r="O16" s="7"/>
      <c r="P16" s="44" t="e">
        <f t="shared" si="2"/>
        <v>#DIV/0!</v>
      </c>
    </row>
    <row r="17" spans="1:16" ht="59.25" customHeight="1">
      <c r="A17" s="41" t="s">
        <v>37</v>
      </c>
      <c r="B17" s="13"/>
      <c r="C17" s="6">
        <v>0</v>
      </c>
      <c r="D17" s="7">
        <v>0</v>
      </c>
      <c r="E17" s="44" t="e">
        <f t="shared" si="0"/>
        <v>#DIV/0!</v>
      </c>
      <c r="F17" s="9" t="s">
        <v>64</v>
      </c>
      <c r="G17" s="10" t="s">
        <v>64</v>
      </c>
      <c r="H17" s="11"/>
      <c r="I17" s="11"/>
      <c r="J17" s="8"/>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2"/>
      <c r="C19" s="6">
        <v>15003304</v>
      </c>
      <c r="D19" s="7">
        <v>12497710</v>
      </c>
      <c r="E19" s="44">
        <f t="shared" ref="E19:E27" si="3">1-(D19/C19)</f>
        <v>0.16700281484664981</v>
      </c>
      <c r="F19" s="9" t="s">
        <v>275</v>
      </c>
      <c r="G19" s="10" t="s">
        <v>276</v>
      </c>
      <c r="H19" s="11">
        <v>0.05</v>
      </c>
      <c r="I19" s="11">
        <v>0.05</v>
      </c>
      <c r="J19" s="8">
        <v>0.05</v>
      </c>
      <c r="K19" s="7"/>
      <c r="L19" s="44">
        <f t="shared" si="1"/>
        <v>1</v>
      </c>
      <c r="M19" s="7"/>
      <c r="N19" s="44" t="e">
        <f t="shared" si="2"/>
        <v>#DIV/0!</v>
      </c>
      <c r="O19" s="7"/>
      <c r="P19" s="44" t="e">
        <f t="shared" si="2"/>
        <v>#DIV/0!</v>
      </c>
    </row>
    <row r="20" spans="1:16" ht="57" customHeight="1">
      <c r="A20" s="41" t="s">
        <v>43</v>
      </c>
      <c r="B20" s="13"/>
      <c r="C20" s="6">
        <v>45150000</v>
      </c>
      <c r="D20" s="7">
        <v>52485640</v>
      </c>
      <c r="E20" s="44">
        <f t="shared" si="3"/>
        <v>-0.1624726467331119</v>
      </c>
      <c r="F20" s="9" t="s">
        <v>277</v>
      </c>
      <c r="G20" s="10"/>
      <c r="H20" s="11">
        <v>0.01</v>
      </c>
      <c r="I20" s="11">
        <v>0.01</v>
      </c>
      <c r="J20" s="8">
        <v>0.01</v>
      </c>
      <c r="K20" s="7"/>
      <c r="L20" s="44">
        <f t="shared" si="1"/>
        <v>1</v>
      </c>
      <c r="M20" s="7"/>
      <c r="N20" s="44" t="e">
        <f t="shared" si="2"/>
        <v>#DIV/0!</v>
      </c>
      <c r="O20" s="7"/>
      <c r="P20" s="44" t="e">
        <f t="shared" si="2"/>
        <v>#DIV/0!</v>
      </c>
    </row>
    <row r="21" spans="1:16" ht="57" customHeight="1">
      <c r="A21" s="41" t="s">
        <v>47</v>
      </c>
      <c r="B21" s="14"/>
      <c r="C21" s="6">
        <v>0</v>
      </c>
      <c r="D21" s="7">
        <v>0</v>
      </c>
      <c r="E21" s="44" t="e">
        <f t="shared" si="3"/>
        <v>#DIV/0!</v>
      </c>
      <c r="F21" s="9" t="s">
        <v>64</v>
      </c>
      <c r="G21" s="10" t="s">
        <v>64</v>
      </c>
      <c r="H21" s="11"/>
      <c r="I21" s="11"/>
      <c r="J21" s="8"/>
      <c r="K21" s="7"/>
      <c r="L21" s="44" t="e">
        <f t="shared" si="1"/>
        <v>#DIV/0!</v>
      </c>
      <c r="M21" s="7"/>
      <c r="N21" s="44" t="e">
        <f t="shared" si="2"/>
        <v>#DIV/0!</v>
      </c>
      <c r="O21" s="7"/>
      <c r="P21" s="44" t="e">
        <f t="shared" si="2"/>
        <v>#DIV/0!</v>
      </c>
    </row>
    <row r="22" spans="1:16" ht="57" customHeight="1">
      <c r="A22" s="41" t="s">
        <v>48</v>
      </c>
      <c r="B22" s="12"/>
      <c r="C22" s="6">
        <v>0</v>
      </c>
      <c r="D22" s="7">
        <v>0</v>
      </c>
      <c r="E22" s="44" t="e">
        <f t="shared" si="3"/>
        <v>#DIV/0!</v>
      </c>
      <c r="F22" s="9" t="s">
        <v>278</v>
      </c>
      <c r="G22" s="10" t="s">
        <v>279</v>
      </c>
      <c r="H22" s="11"/>
      <c r="I22" s="11"/>
      <c r="J22" s="8"/>
      <c r="K22" s="7"/>
      <c r="L22" s="44" t="e">
        <f t="shared" si="1"/>
        <v>#DIV/0!</v>
      </c>
      <c r="M22" s="7"/>
      <c r="N22" s="44" t="e">
        <f t="shared" si="2"/>
        <v>#DIV/0!</v>
      </c>
      <c r="O22" s="7"/>
      <c r="P22" s="44" t="e">
        <f t="shared" si="2"/>
        <v>#DIV/0!</v>
      </c>
    </row>
    <row r="23" spans="1:16" ht="57" customHeight="1">
      <c r="A23" s="41" t="s">
        <v>49</v>
      </c>
      <c r="B23" s="12"/>
      <c r="C23" s="6">
        <v>0</v>
      </c>
      <c r="D23" s="7">
        <v>0</v>
      </c>
      <c r="E23" s="44" t="e">
        <f t="shared" si="3"/>
        <v>#DIV/0!</v>
      </c>
      <c r="F23" s="9" t="s">
        <v>64</v>
      </c>
      <c r="G23" s="10" t="s">
        <v>64</v>
      </c>
      <c r="H23" s="11"/>
      <c r="I23" s="11"/>
      <c r="J23" s="8"/>
      <c r="K23" s="7"/>
      <c r="L23" s="44" t="e">
        <f t="shared" si="1"/>
        <v>#DIV/0!</v>
      </c>
      <c r="M23" s="7"/>
      <c r="N23" s="44" t="e">
        <f t="shared" si="2"/>
        <v>#DIV/0!</v>
      </c>
      <c r="O23" s="7"/>
      <c r="P23" s="44" t="e">
        <f t="shared" si="2"/>
        <v>#DIV/0!</v>
      </c>
    </row>
    <row r="24" spans="1:16" ht="57" customHeight="1">
      <c r="A24" s="41" t="s">
        <v>50</v>
      </c>
      <c r="B24" s="12"/>
      <c r="C24" s="6">
        <v>0</v>
      </c>
      <c r="D24" s="7">
        <v>0</v>
      </c>
      <c r="E24" s="44" t="e">
        <f t="shared" si="3"/>
        <v>#DIV/0!</v>
      </c>
      <c r="F24" s="9" t="s">
        <v>64</v>
      </c>
      <c r="G24" s="10" t="s">
        <v>64</v>
      </c>
      <c r="H24" s="11"/>
      <c r="I24" s="11"/>
      <c r="J24" s="8"/>
      <c r="K24" s="7"/>
      <c r="L24" s="44" t="e">
        <f t="shared" si="1"/>
        <v>#DIV/0!</v>
      </c>
      <c r="M24" s="7"/>
      <c r="N24" s="44" t="e">
        <f t="shared" si="2"/>
        <v>#DIV/0!</v>
      </c>
      <c r="O24" s="7"/>
      <c r="P24" s="44" t="e">
        <f t="shared" si="2"/>
        <v>#DIV/0!</v>
      </c>
    </row>
    <row r="25" spans="1:16" ht="57" customHeight="1">
      <c r="A25" s="43" t="s">
        <v>51</v>
      </c>
      <c r="B25" s="12"/>
      <c r="C25" s="6">
        <v>0</v>
      </c>
      <c r="D25" s="7">
        <v>0</v>
      </c>
      <c r="E25" s="44" t="e">
        <f t="shared" si="3"/>
        <v>#DIV/0!</v>
      </c>
      <c r="F25" s="9"/>
      <c r="G25" s="10" t="s">
        <v>64</v>
      </c>
      <c r="H25" s="11"/>
      <c r="I25" s="11"/>
      <c r="J25" s="8"/>
      <c r="K25" s="7"/>
      <c r="L25" s="44" t="e">
        <f t="shared" si="1"/>
        <v>#DIV/0!</v>
      </c>
      <c r="M25" s="7"/>
      <c r="N25" s="44" t="e">
        <f t="shared" si="2"/>
        <v>#DIV/0!</v>
      </c>
      <c r="O25" s="7"/>
      <c r="P25" s="44" t="e">
        <f t="shared" si="2"/>
        <v>#DIV/0!</v>
      </c>
    </row>
    <row r="26" spans="1:16" ht="92.25" customHeight="1">
      <c r="A26" s="43" t="s">
        <v>55</v>
      </c>
      <c r="B26" s="12"/>
      <c r="C26" s="6">
        <v>0</v>
      </c>
      <c r="D26" s="7">
        <v>0</v>
      </c>
      <c r="E26" s="44" t="e">
        <f t="shared" si="3"/>
        <v>#DIV/0!</v>
      </c>
      <c r="F26" s="9" t="s">
        <v>280</v>
      </c>
      <c r="G26" s="10" t="s">
        <v>281</v>
      </c>
      <c r="H26" s="11"/>
      <c r="I26" s="11"/>
      <c r="J26" s="8"/>
      <c r="K26" s="7"/>
      <c r="L26" s="44" t="e">
        <f t="shared" si="1"/>
        <v>#DIV/0!</v>
      </c>
      <c r="M26" s="7"/>
      <c r="N26" s="44" t="e">
        <f t="shared" si="2"/>
        <v>#DIV/0!</v>
      </c>
      <c r="O26" s="7"/>
      <c r="P26" s="44" t="e">
        <f t="shared" si="2"/>
        <v>#DIV/0!</v>
      </c>
    </row>
    <row r="27" spans="1:16" ht="80.25" customHeight="1">
      <c r="A27" s="43" t="s">
        <v>56</v>
      </c>
      <c r="B27" s="12" t="s">
        <v>282</v>
      </c>
      <c r="C27" s="6">
        <v>15638050</v>
      </c>
      <c r="D27" s="7">
        <v>16093600</v>
      </c>
      <c r="E27" s="44">
        <f t="shared" si="3"/>
        <v>-2.913086989746172E-2</v>
      </c>
      <c r="F27" s="9" t="s">
        <v>283</v>
      </c>
      <c r="G27" s="10" t="s">
        <v>284</v>
      </c>
      <c r="H27" s="11">
        <v>0.01</v>
      </c>
      <c r="I27" s="11">
        <v>0.01</v>
      </c>
      <c r="J27" s="8">
        <v>0.01</v>
      </c>
      <c r="K27" s="7"/>
      <c r="L27" s="44">
        <f t="shared" si="1"/>
        <v>1</v>
      </c>
      <c r="M27" s="7"/>
      <c r="N27" s="44" t="e">
        <f t="shared" si="2"/>
        <v>#DIV/0!</v>
      </c>
      <c r="O27" s="7"/>
      <c r="P27" s="44" t="e">
        <f t="shared" si="2"/>
        <v>#DIV/0!</v>
      </c>
    </row>
    <row r="28" spans="1:16" ht="78.75" customHeight="1">
      <c r="A28" s="153" t="s">
        <v>56</v>
      </c>
      <c r="B28" s="12" t="s">
        <v>285</v>
      </c>
      <c r="C28" s="6">
        <v>86661230</v>
      </c>
      <c r="D28" s="7">
        <v>75788168</v>
      </c>
      <c r="E28" s="8">
        <f>1-(D28/C28)</f>
        <v>0.12546627828845724</v>
      </c>
      <c r="F28" s="9" t="s">
        <v>286</v>
      </c>
      <c r="G28" s="10" t="s">
        <v>287</v>
      </c>
      <c r="H28" s="11">
        <v>0.01</v>
      </c>
      <c r="I28" s="11">
        <v>0.01</v>
      </c>
      <c r="J28" s="8">
        <v>0.01</v>
      </c>
      <c r="K28" s="7"/>
      <c r="L28" s="8">
        <f>1-(K28/D28)</f>
        <v>1</v>
      </c>
      <c r="M28" s="7"/>
      <c r="N28" s="8" t="e">
        <f>1-(M28/K28)</f>
        <v>#DIV/0!</v>
      </c>
      <c r="O28" s="7"/>
      <c r="P28" s="8" t="e">
        <f>1-(O28/M28)</f>
        <v>#DIV/0!</v>
      </c>
    </row>
    <row r="29" spans="1:16" ht="76.5" customHeight="1">
      <c r="A29" s="153" t="s">
        <v>56</v>
      </c>
      <c r="B29" s="12" t="s">
        <v>288</v>
      </c>
      <c r="C29" s="6">
        <v>1345380</v>
      </c>
      <c r="D29" s="7">
        <v>758890</v>
      </c>
      <c r="E29" s="8">
        <f>1-(D29/C29)</f>
        <v>0.43592888254619511</v>
      </c>
      <c r="F29" s="9" t="s">
        <v>289</v>
      </c>
      <c r="G29" s="10" t="s">
        <v>284</v>
      </c>
      <c r="H29" s="11">
        <v>0.05</v>
      </c>
      <c r="I29" s="11">
        <v>0.05</v>
      </c>
      <c r="J29" s="8">
        <v>0.05</v>
      </c>
      <c r="K29" s="7"/>
      <c r="L29" s="8">
        <f>1-(K29/D29)</f>
        <v>1</v>
      </c>
      <c r="M29" s="7"/>
      <c r="N29" s="8" t="e">
        <f>1-(M29/K29)</f>
        <v>#DIV/0!</v>
      </c>
      <c r="O29" s="7"/>
      <c r="P29" s="8" t="e">
        <f>1-(O29/M29)</f>
        <v>#DIV/0!</v>
      </c>
    </row>
  </sheetData>
  <sheetProtection algorithmName="SHA-512" hashValue="q6poH7I+xdkk9PowbsXUJ/8YtmxcXZ8vcTPZZ5LtUkc51KzJOzQBu/atk6I4ehANAy90IiiBgc+4pa9Gr3t13Q==" saltValue="9IMtsEei5+fo9eevexJjM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474" priority="23" operator="lessThan">
      <formula>0</formula>
    </cfRule>
  </conditionalFormatting>
  <conditionalFormatting sqref="E19:E29">
    <cfRule type="cellIs" dxfId="473" priority="19" operator="lessThan">
      <formula>0</formula>
    </cfRule>
  </conditionalFormatting>
  <conditionalFormatting sqref="H9:J17">
    <cfRule type="cellIs" dxfId="472" priority="10" operator="lessThan">
      <formula>0</formula>
    </cfRule>
  </conditionalFormatting>
  <conditionalFormatting sqref="H19:J29">
    <cfRule type="cellIs" dxfId="471" priority="1" operator="lessThan">
      <formula>0</formula>
    </cfRule>
  </conditionalFormatting>
  <conditionalFormatting sqref="L9:L17 L19:L29">
    <cfRule type="cellIs" dxfId="470" priority="5" operator="lessThan">
      <formula>0</formula>
    </cfRule>
  </conditionalFormatting>
  <conditionalFormatting sqref="N9:N17 N19:N29">
    <cfRule type="cellIs" dxfId="469" priority="4" operator="lessThan">
      <formula>0</formula>
    </cfRule>
  </conditionalFormatting>
  <conditionalFormatting sqref="P9:P17 P19:P29">
    <cfRule type="cellIs" dxfId="468" priority="3"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8">
    <tabColor theme="5" tint="0.39997558519241921"/>
    <pageSetUpPr fitToPage="1"/>
  </sheetPr>
  <dimension ref="A1:P27"/>
  <sheetViews>
    <sheetView zoomScale="80" zoomScaleNormal="80" workbookViewId="0">
      <pane xSplit="2" ySplit="7" topLeftCell="G8" activePane="bottomRight" state="frozen"/>
      <selection pane="topRight" activeCell="G17" activeCellId="1" sqref="C27 G17"/>
      <selection pane="bottomLeft" activeCell="G17" activeCellId="1" sqref="C27 G17"/>
      <selection pane="bottomRight" activeCell="G10" sqref="G10:G14"/>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193"/>
      <c r="C8" s="22"/>
      <c r="D8" s="23"/>
      <c r="E8" s="24"/>
      <c r="F8" s="25"/>
      <c r="G8" s="26"/>
      <c r="H8" s="23"/>
      <c r="I8" s="23"/>
      <c r="J8" s="24"/>
      <c r="K8" s="22"/>
      <c r="L8" s="23"/>
      <c r="M8" s="23"/>
      <c r="N8" s="23"/>
      <c r="O8" s="23"/>
      <c r="P8" s="27"/>
    </row>
    <row r="9" spans="1:16" ht="59.25" customHeight="1">
      <c r="A9" s="191" t="s">
        <v>23</v>
      </c>
      <c r="B9" s="190" t="s">
        <v>62</v>
      </c>
      <c r="C9" s="85">
        <v>8426311960</v>
      </c>
      <c r="D9" s="85">
        <v>7500276566</v>
      </c>
      <c r="E9" s="44">
        <f t="shared" ref="E9:E17" si="0">1-(D9/C9)</f>
        <v>0.10989806672194458</v>
      </c>
      <c r="F9" s="58" t="s">
        <v>290</v>
      </c>
      <c r="G9" s="58" t="s">
        <v>291</v>
      </c>
      <c r="H9" s="519">
        <v>0.05</v>
      </c>
      <c r="I9" s="62">
        <v>-3.5000000000000003E-2</v>
      </c>
      <c r="J9" s="63">
        <v>-0.03</v>
      </c>
      <c r="K9" s="7"/>
      <c r="L9" s="44">
        <f>1-(K9/D9)</f>
        <v>1</v>
      </c>
      <c r="M9" s="7"/>
      <c r="N9" s="44" t="e">
        <f>1-(M9/K9)</f>
        <v>#DIV/0!</v>
      </c>
      <c r="O9" s="7"/>
      <c r="P9" s="44" t="e">
        <f>1-(O9/M9)</f>
        <v>#DIV/0!</v>
      </c>
    </row>
    <row r="10" spans="1:16" ht="59.25" customHeight="1">
      <c r="A10" s="191" t="s">
        <v>28</v>
      </c>
      <c r="B10" s="418" t="s">
        <v>292</v>
      </c>
      <c r="C10" s="249"/>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191" t="s">
        <v>30</v>
      </c>
      <c r="B11" s="419" t="s">
        <v>292</v>
      </c>
      <c r="C11" s="249"/>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191" t="s">
        <v>32</v>
      </c>
      <c r="B12" s="419" t="s">
        <v>292</v>
      </c>
      <c r="C12" s="249"/>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191" t="s">
        <v>33</v>
      </c>
      <c r="B13" s="419" t="s">
        <v>292</v>
      </c>
      <c r="C13" s="249"/>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191" t="s">
        <v>34</v>
      </c>
      <c r="B14" s="419" t="s">
        <v>292</v>
      </c>
      <c r="C14" s="249"/>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191" t="s">
        <v>35</v>
      </c>
      <c r="B15" s="419" t="s">
        <v>292</v>
      </c>
      <c r="C15" s="249"/>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191" t="s">
        <v>36</v>
      </c>
      <c r="B16" s="419" t="s">
        <v>292</v>
      </c>
      <c r="C16" s="249"/>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191" t="s">
        <v>37</v>
      </c>
      <c r="B17" s="419" t="s">
        <v>292</v>
      </c>
      <c r="C17" s="249"/>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38</v>
      </c>
      <c r="B18" s="194"/>
      <c r="C18" s="29"/>
      <c r="D18" s="30"/>
      <c r="E18" s="45"/>
      <c r="F18" s="31"/>
      <c r="G18" s="32"/>
      <c r="H18" s="33"/>
      <c r="I18" s="33"/>
      <c r="J18" s="34"/>
      <c r="K18" s="30"/>
      <c r="L18" s="46"/>
      <c r="M18" s="30"/>
      <c r="N18" s="46"/>
      <c r="O18" s="30"/>
      <c r="P18" s="46"/>
    </row>
    <row r="19" spans="1:16" ht="57" customHeight="1">
      <c r="A19" s="41" t="s">
        <v>39</v>
      </c>
      <c r="B19" s="520" t="s">
        <v>293</v>
      </c>
      <c r="C19" s="254">
        <v>62092530</v>
      </c>
      <c r="D19" s="521">
        <v>51949453</v>
      </c>
      <c r="E19" s="44">
        <f t="shared" ref="E19:E27" si="3">1-(D19/C19)</f>
        <v>0.16335422312474623</v>
      </c>
      <c r="F19" s="58" t="s">
        <v>294</v>
      </c>
      <c r="G19" s="438" t="s">
        <v>295</v>
      </c>
      <c r="H19" s="510">
        <v>0.01</v>
      </c>
      <c r="I19" s="62">
        <v>-3.5000000000000003E-2</v>
      </c>
      <c r="J19" s="63">
        <v>-0.03</v>
      </c>
      <c r="K19" s="7"/>
      <c r="L19" s="44">
        <f t="shared" si="1"/>
        <v>1</v>
      </c>
      <c r="M19" s="7"/>
      <c r="N19" s="44" t="e">
        <f t="shared" si="2"/>
        <v>#DIV/0!</v>
      </c>
      <c r="O19" s="7"/>
      <c r="P19" s="44" t="e">
        <f t="shared" si="2"/>
        <v>#DIV/0!</v>
      </c>
    </row>
    <row r="20" spans="1:16" ht="57" customHeight="1">
      <c r="A20" s="41" t="s">
        <v>43</v>
      </c>
      <c r="B20" s="476" t="s">
        <v>296</v>
      </c>
      <c r="C20" s="522">
        <v>60693290</v>
      </c>
      <c r="D20" s="523">
        <v>42000000</v>
      </c>
      <c r="E20" s="44">
        <f t="shared" si="3"/>
        <v>0.30799599099010777</v>
      </c>
      <c r="F20" s="477" t="s">
        <v>297</v>
      </c>
      <c r="G20" s="479" t="s">
        <v>298</v>
      </c>
      <c r="H20" s="524">
        <v>0.01</v>
      </c>
      <c r="I20" s="62">
        <v>-3.5000000000000003E-2</v>
      </c>
      <c r="J20" s="63">
        <v>-0.03</v>
      </c>
      <c r="K20" s="7"/>
      <c r="L20" s="44">
        <f t="shared" si="1"/>
        <v>1</v>
      </c>
      <c r="M20" s="7"/>
      <c r="N20" s="44" t="e">
        <f t="shared" si="2"/>
        <v>#DIV/0!</v>
      </c>
      <c r="O20" s="7"/>
      <c r="P20" s="44" t="e">
        <f t="shared" si="2"/>
        <v>#DIV/0!</v>
      </c>
    </row>
    <row r="21" spans="1:16" ht="57" customHeight="1">
      <c r="A21" s="41" t="s">
        <v>47</v>
      </c>
      <c r="B21" s="419" t="s">
        <v>292</v>
      </c>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48</v>
      </c>
      <c r="B22" s="520" t="s">
        <v>299</v>
      </c>
      <c r="C22" s="254">
        <v>34397170</v>
      </c>
      <c r="D22" s="521">
        <v>38645430</v>
      </c>
      <c r="E22" s="44">
        <f t="shared" si="3"/>
        <v>-0.12350609076269947</v>
      </c>
      <c r="F22" s="438" t="s">
        <v>300</v>
      </c>
      <c r="G22" s="439" t="s">
        <v>301</v>
      </c>
      <c r="H22" s="519">
        <v>0.01</v>
      </c>
      <c r="I22" s="62">
        <v>-3.5000000000000003E-2</v>
      </c>
      <c r="J22" s="63">
        <v>-0.03</v>
      </c>
      <c r="K22" s="7"/>
      <c r="L22" s="44">
        <f t="shared" si="1"/>
        <v>1</v>
      </c>
      <c r="M22" s="7"/>
      <c r="N22" s="44" t="e">
        <f t="shared" si="2"/>
        <v>#DIV/0!</v>
      </c>
      <c r="O22" s="7"/>
      <c r="P22" s="44" t="e">
        <f t="shared" si="2"/>
        <v>#DIV/0!</v>
      </c>
    </row>
    <row r="23" spans="1:16" ht="57" customHeight="1">
      <c r="A23" s="41" t="s">
        <v>49</v>
      </c>
      <c r="B23" s="419" t="s">
        <v>292</v>
      </c>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50</v>
      </c>
      <c r="B24" s="419" t="s">
        <v>292</v>
      </c>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51</v>
      </c>
      <c r="B25" s="520" t="s">
        <v>302</v>
      </c>
      <c r="C25" s="254">
        <v>152000000</v>
      </c>
      <c r="D25" s="521">
        <v>200000000</v>
      </c>
      <c r="E25" s="44">
        <f t="shared" si="3"/>
        <v>-0.31578947368421062</v>
      </c>
      <c r="F25" s="438" t="s">
        <v>303</v>
      </c>
      <c r="G25" s="439" t="s">
        <v>304</v>
      </c>
      <c r="H25" s="519">
        <v>0.01</v>
      </c>
      <c r="I25" s="62">
        <v>-3.5000000000000003E-2</v>
      </c>
      <c r="J25" s="63">
        <v>-0.03</v>
      </c>
      <c r="K25" s="7"/>
      <c r="L25" s="44">
        <f t="shared" si="1"/>
        <v>1</v>
      </c>
      <c r="M25" s="7"/>
      <c r="N25" s="44" t="e">
        <f t="shared" si="2"/>
        <v>#DIV/0!</v>
      </c>
      <c r="O25" s="7"/>
      <c r="P25" s="44" t="e">
        <f t="shared" si="2"/>
        <v>#DIV/0!</v>
      </c>
    </row>
    <row r="26" spans="1:16" ht="57" customHeight="1">
      <c r="A26" s="43" t="s">
        <v>55</v>
      </c>
      <c r="B26" s="419" t="s">
        <v>292</v>
      </c>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56</v>
      </c>
      <c r="B27" s="520" t="s">
        <v>305</v>
      </c>
      <c r="C27" s="254">
        <v>87543152</v>
      </c>
      <c r="D27" s="521">
        <v>73203376</v>
      </c>
      <c r="E27" s="44">
        <f t="shared" si="3"/>
        <v>0.16380237257164332</v>
      </c>
      <c r="F27" s="438" t="s">
        <v>306</v>
      </c>
      <c r="G27" s="439" t="s">
        <v>307</v>
      </c>
      <c r="H27" s="519">
        <v>0.01</v>
      </c>
      <c r="I27" s="62">
        <v>-3.5000000000000003E-2</v>
      </c>
      <c r="J27" s="63">
        <v>-0.03</v>
      </c>
      <c r="K27" s="7"/>
      <c r="L27" s="44">
        <f t="shared" si="1"/>
        <v>1</v>
      </c>
      <c r="M27" s="7"/>
      <c r="N27" s="44" t="e">
        <f t="shared" si="2"/>
        <v>#DIV/0!</v>
      </c>
      <c r="O27" s="7"/>
      <c r="P27" s="44" t="e">
        <f t="shared" si="2"/>
        <v>#DIV/0!</v>
      </c>
    </row>
  </sheetData>
  <sheetProtection algorithmName="SHA-512" hashValue="3cG5ZSXtxfSgIEO6Ldun675u5Zp1d2oH+bh7dKE7datXKUbm+WXwe82sETgcz25Rz4RWVdtdayo/4FAQtSfHdg==" saltValue="1J486dUpxiM/D2P9T+1RL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467" priority="21" operator="lessThan">
      <formula>0</formula>
    </cfRule>
  </conditionalFormatting>
  <conditionalFormatting sqref="E19:E27">
    <cfRule type="cellIs" dxfId="466" priority="17" operator="lessThan">
      <formula>0</formula>
    </cfRule>
  </conditionalFormatting>
  <conditionalFormatting sqref="H10:J17">
    <cfRule type="cellIs" dxfId="465" priority="8" operator="lessThan">
      <formula>0</formula>
    </cfRule>
  </conditionalFormatting>
  <conditionalFormatting sqref="H21:J21">
    <cfRule type="cellIs" dxfId="464" priority="5" operator="lessThan">
      <formula>0</formula>
    </cfRule>
  </conditionalFormatting>
  <conditionalFormatting sqref="H23:J24 H26:J26">
    <cfRule type="cellIs" dxfId="463" priority="4" operator="lessThan">
      <formula>0</formula>
    </cfRule>
  </conditionalFormatting>
  <conditionalFormatting sqref="L9:L17 L19:L27">
    <cfRule type="cellIs" dxfId="462" priority="3" operator="lessThan">
      <formula>0</formula>
    </cfRule>
  </conditionalFormatting>
  <conditionalFormatting sqref="N9:N17 N19:N27">
    <cfRule type="cellIs" dxfId="461" priority="2" operator="lessThan">
      <formula>0</formula>
    </cfRule>
  </conditionalFormatting>
  <conditionalFormatting sqref="P9:P17 P19:P27">
    <cfRule type="cellIs" dxfId="460"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9">
    <tabColor theme="5" tint="0.39997558519241921"/>
    <pageSetUpPr fitToPage="1"/>
  </sheetPr>
  <dimension ref="A1:P27"/>
  <sheetViews>
    <sheetView zoomScale="80" zoomScaleNormal="80" workbookViewId="0">
      <pane xSplit="2" ySplit="7" topLeftCell="D26" activePane="bottomRight" state="frozen"/>
      <selection pane="topRight" activeCell="G17" activeCellId="1" sqref="C27 G17"/>
      <selection pane="bottomLeft" activeCell="G17" activeCellId="1" sqref="C27 G17"/>
      <selection pane="bottomRight" activeCell="F27" sqref="F27"/>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308</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118.5" customHeight="1">
      <c r="A9" s="41" t="s">
        <v>23</v>
      </c>
      <c r="B9" s="5" t="s">
        <v>62</v>
      </c>
      <c r="C9" s="6">
        <v>15078765246</v>
      </c>
      <c r="D9" s="7">
        <v>13178655331</v>
      </c>
      <c r="E9" s="44">
        <f t="shared" ref="E9:E17" si="0">1-(D9/C9)</f>
        <v>0.12601230167065891</v>
      </c>
      <c r="F9" s="10" t="s">
        <v>309</v>
      </c>
      <c r="G9" s="10" t="s">
        <v>310</v>
      </c>
      <c r="H9" s="11">
        <v>0.01</v>
      </c>
      <c r="I9" s="77">
        <v>0.03</v>
      </c>
      <c r="J9" s="77">
        <v>0.02</v>
      </c>
      <c r="K9" s="7"/>
      <c r="L9" s="44">
        <f>1-(K9/D9)</f>
        <v>1</v>
      </c>
      <c r="M9" s="7"/>
      <c r="N9" s="44" t="e">
        <f>1-(M9/K9)</f>
        <v>#DIV/0!</v>
      </c>
      <c r="O9" s="7"/>
      <c r="P9" s="44" t="e">
        <f>1-(O9/M9)</f>
        <v>#DIV/0!</v>
      </c>
    </row>
    <row r="10" spans="1:16" ht="59.25" customHeight="1">
      <c r="A10" s="41" t="s">
        <v>28</v>
      </c>
      <c r="B10" s="12" t="s">
        <v>154</v>
      </c>
      <c r="C10" s="6" t="s">
        <v>311</v>
      </c>
      <c r="D10" s="7" t="s">
        <v>311</v>
      </c>
      <c r="E10" s="44" t="e">
        <f t="shared" si="0"/>
        <v>#VALUE!</v>
      </c>
      <c r="F10" s="127" t="s">
        <v>155</v>
      </c>
      <c r="G10" s="127" t="s">
        <v>155</v>
      </c>
      <c r="H10" s="127" t="s">
        <v>155</v>
      </c>
      <c r="I10" s="127" t="s">
        <v>155</v>
      </c>
      <c r="J10" s="127" t="s">
        <v>155</v>
      </c>
      <c r="K10" s="7"/>
      <c r="L10" s="44" t="e">
        <f t="shared" ref="L10:L27" si="1">1-(K10/D10)</f>
        <v>#VALUE!</v>
      </c>
      <c r="M10" s="7"/>
      <c r="N10" s="44" t="e">
        <f t="shared" ref="N10:P27" si="2">1-(M10/K10)</f>
        <v>#DIV/0!</v>
      </c>
      <c r="O10" s="7"/>
      <c r="P10" s="44" t="e">
        <f t="shared" si="2"/>
        <v>#DIV/0!</v>
      </c>
    </row>
    <row r="11" spans="1:16" ht="59.25" customHeight="1">
      <c r="A11" s="41" t="s">
        <v>30</v>
      </c>
      <c r="B11" s="12" t="s">
        <v>154</v>
      </c>
      <c r="C11" s="6" t="s">
        <v>311</v>
      </c>
      <c r="D11" s="7" t="s">
        <v>311</v>
      </c>
      <c r="E11" s="44" t="e">
        <f t="shared" si="0"/>
        <v>#VALUE!</v>
      </c>
      <c r="F11" s="127" t="s">
        <v>155</v>
      </c>
      <c r="G11" s="127" t="s">
        <v>155</v>
      </c>
      <c r="H11" s="127" t="s">
        <v>155</v>
      </c>
      <c r="I11" s="127" t="s">
        <v>155</v>
      </c>
      <c r="J11" s="127" t="s">
        <v>155</v>
      </c>
      <c r="K11" s="7"/>
      <c r="L11" s="44" t="e">
        <f t="shared" si="1"/>
        <v>#VALUE!</v>
      </c>
      <c r="M11" s="7"/>
      <c r="N11" s="44" t="e">
        <f t="shared" si="2"/>
        <v>#DIV/0!</v>
      </c>
      <c r="O11" s="7"/>
      <c r="P11" s="44" t="e">
        <f t="shared" si="2"/>
        <v>#DIV/0!</v>
      </c>
    </row>
    <row r="12" spans="1:16" ht="59.25" customHeight="1">
      <c r="A12" s="41" t="s">
        <v>32</v>
      </c>
      <c r="B12" s="12" t="s">
        <v>154</v>
      </c>
      <c r="C12" s="6" t="s">
        <v>311</v>
      </c>
      <c r="D12" s="7" t="s">
        <v>311</v>
      </c>
      <c r="E12" s="44" t="e">
        <f t="shared" si="0"/>
        <v>#VALUE!</v>
      </c>
      <c r="F12" s="127" t="s">
        <v>155</v>
      </c>
      <c r="G12" s="127" t="s">
        <v>155</v>
      </c>
      <c r="H12" s="127" t="s">
        <v>155</v>
      </c>
      <c r="I12" s="127" t="s">
        <v>155</v>
      </c>
      <c r="J12" s="127" t="s">
        <v>155</v>
      </c>
      <c r="K12" s="7"/>
      <c r="L12" s="44" t="e">
        <f t="shared" si="1"/>
        <v>#VALUE!</v>
      </c>
      <c r="M12" s="7"/>
      <c r="N12" s="44" t="e">
        <f t="shared" si="2"/>
        <v>#DIV/0!</v>
      </c>
      <c r="O12" s="7"/>
      <c r="P12" s="44" t="e">
        <f t="shared" si="2"/>
        <v>#DIV/0!</v>
      </c>
    </row>
    <row r="13" spans="1:16" ht="59.25" customHeight="1">
      <c r="A13" s="41" t="s">
        <v>33</v>
      </c>
      <c r="B13" s="12" t="s">
        <v>154</v>
      </c>
      <c r="C13" s="6" t="s">
        <v>311</v>
      </c>
      <c r="D13" s="7" t="s">
        <v>311</v>
      </c>
      <c r="E13" s="44" t="e">
        <f t="shared" si="0"/>
        <v>#VALUE!</v>
      </c>
      <c r="F13" s="127" t="s">
        <v>155</v>
      </c>
      <c r="G13" s="127" t="s">
        <v>155</v>
      </c>
      <c r="H13" s="127" t="s">
        <v>155</v>
      </c>
      <c r="I13" s="127" t="s">
        <v>155</v>
      </c>
      <c r="J13" s="127" t="s">
        <v>155</v>
      </c>
      <c r="K13" s="7"/>
      <c r="L13" s="44" t="e">
        <f t="shared" si="1"/>
        <v>#VALUE!</v>
      </c>
      <c r="M13" s="7"/>
      <c r="N13" s="44" t="e">
        <f t="shared" si="2"/>
        <v>#DIV/0!</v>
      </c>
      <c r="O13" s="7"/>
      <c r="P13" s="44" t="e">
        <f t="shared" si="2"/>
        <v>#DIV/0!</v>
      </c>
    </row>
    <row r="14" spans="1:16" ht="59.25" customHeight="1">
      <c r="A14" s="41" t="s">
        <v>34</v>
      </c>
      <c r="B14" s="12" t="s">
        <v>154</v>
      </c>
      <c r="C14" s="6" t="s">
        <v>311</v>
      </c>
      <c r="D14" s="7" t="s">
        <v>311</v>
      </c>
      <c r="E14" s="44" t="e">
        <f t="shared" si="0"/>
        <v>#VALUE!</v>
      </c>
      <c r="F14" s="127" t="s">
        <v>155</v>
      </c>
      <c r="G14" s="127" t="s">
        <v>155</v>
      </c>
      <c r="H14" s="127" t="s">
        <v>155</v>
      </c>
      <c r="I14" s="127" t="s">
        <v>155</v>
      </c>
      <c r="J14" s="127" t="s">
        <v>155</v>
      </c>
      <c r="K14" s="7"/>
      <c r="L14" s="44" t="e">
        <f t="shared" si="1"/>
        <v>#VALUE!</v>
      </c>
      <c r="M14" s="7"/>
      <c r="N14" s="44" t="e">
        <f t="shared" si="2"/>
        <v>#DIV/0!</v>
      </c>
      <c r="O14" s="7"/>
      <c r="P14" s="44" t="e">
        <f t="shared" si="2"/>
        <v>#DIV/0!</v>
      </c>
    </row>
    <row r="15" spans="1:16" ht="59.25" customHeight="1">
      <c r="A15" s="41" t="s">
        <v>35</v>
      </c>
      <c r="B15" s="12" t="s">
        <v>154</v>
      </c>
      <c r="C15" s="6" t="s">
        <v>311</v>
      </c>
      <c r="D15" s="7" t="s">
        <v>311</v>
      </c>
      <c r="E15" s="44" t="e">
        <f t="shared" si="0"/>
        <v>#VALUE!</v>
      </c>
      <c r="F15" s="127" t="s">
        <v>155</v>
      </c>
      <c r="G15" s="127" t="s">
        <v>155</v>
      </c>
      <c r="H15" s="127" t="s">
        <v>155</v>
      </c>
      <c r="I15" s="127" t="s">
        <v>155</v>
      </c>
      <c r="J15" s="127" t="s">
        <v>155</v>
      </c>
      <c r="K15" s="7"/>
      <c r="L15" s="44" t="e">
        <f t="shared" si="1"/>
        <v>#VALUE!</v>
      </c>
      <c r="M15" s="7"/>
      <c r="N15" s="44" t="e">
        <f t="shared" si="2"/>
        <v>#DIV/0!</v>
      </c>
      <c r="O15" s="7"/>
      <c r="P15" s="44" t="e">
        <f t="shared" si="2"/>
        <v>#DIV/0!</v>
      </c>
    </row>
    <row r="16" spans="1:16" ht="59.25" customHeight="1">
      <c r="A16" s="41" t="s">
        <v>36</v>
      </c>
      <c r="B16" s="12" t="s">
        <v>154</v>
      </c>
      <c r="C16" s="6" t="s">
        <v>311</v>
      </c>
      <c r="D16" s="7" t="s">
        <v>311</v>
      </c>
      <c r="E16" s="44" t="e">
        <f t="shared" si="0"/>
        <v>#VALUE!</v>
      </c>
      <c r="F16" s="127" t="s">
        <v>155</v>
      </c>
      <c r="G16" s="127" t="s">
        <v>155</v>
      </c>
      <c r="H16" s="127" t="s">
        <v>155</v>
      </c>
      <c r="I16" s="127" t="s">
        <v>155</v>
      </c>
      <c r="J16" s="127" t="s">
        <v>155</v>
      </c>
      <c r="K16" s="7"/>
      <c r="L16" s="44" t="e">
        <f t="shared" si="1"/>
        <v>#VALUE!</v>
      </c>
      <c r="M16" s="7"/>
      <c r="N16" s="44" t="e">
        <f t="shared" si="2"/>
        <v>#DIV/0!</v>
      </c>
      <c r="O16" s="7"/>
      <c r="P16" s="44" t="e">
        <f t="shared" si="2"/>
        <v>#DIV/0!</v>
      </c>
    </row>
    <row r="17" spans="1:16" ht="59.25" customHeight="1">
      <c r="A17" s="41" t="s">
        <v>37</v>
      </c>
      <c r="B17" s="12" t="s">
        <v>154</v>
      </c>
      <c r="C17" s="6" t="s">
        <v>311</v>
      </c>
      <c r="D17" s="7" t="s">
        <v>311</v>
      </c>
      <c r="E17" s="44" t="e">
        <f t="shared" si="0"/>
        <v>#VALUE!</v>
      </c>
      <c r="F17" s="127" t="s">
        <v>155</v>
      </c>
      <c r="G17" s="127" t="s">
        <v>155</v>
      </c>
      <c r="H17" s="127" t="s">
        <v>155</v>
      </c>
      <c r="I17" s="127" t="s">
        <v>155</v>
      </c>
      <c r="J17" s="127" t="s">
        <v>155</v>
      </c>
      <c r="K17" s="7"/>
      <c r="L17" s="44" t="e">
        <f t="shared" si="1"/>
        <v>#VALUE!</v>
      </c>
      <c r="M17" s="7"/>
      <c r="N17" s="44" t="e">
        <f t="shared" si="2"/>
        <v>#DIV/0!</v>
      </c>
      <c r="O17" s="7"/>
      <c r="P17" s="44" t="e">
        <f t="shared" si="2"/>
        <v>#DIV/0!</v>
      </c>
    </row>
    <row r="18" spans="1:16" ht="17.25" customHeight="1">
      <c r="A18" s="42" t="s">
        <v>38</v>
      </c>
      <c r="B18" s="28"/>
      <c r="C18" s="280"/>
      <c r="D18" s="281"/>
      <c r="E18" s="45"/>
      <c r="F18" s="31"/>
      <c r="G18" s="32"/>
      <c r="H18" s="33"/>
      <c r="I18" s="33"/>
      <c r="J18" s="34"/>
      <c r="K18" s="30"/>
      <c r="L18" s="46"/>
      <c r="M18" s="30"/>
      <c r="N18" s="46"/>
      <c r="O18" s="30"/>
      <c r="P18" s="46"/>
    </row>
    <row r="19" spans="1:16" ht="104.25" customHeight="1">
      <c r="A19" s="41" t="s">
        <v>39</v>
      </c>
      <c r="B19" s="12" t="s">
        <v>312</v>
      </c>
      <c r="C19" s="525">
        <v>22378540</v>
      </c>
      <c r="D19" s="526">
        <v>36043000</v>
      </c>
      <c r="E19" s="141">
        <f t="shared" ref="E19:E27" si="3">1-(D19/C19)</f>
        <v>-0.6106055176074936</v>
      </c>
      <c r="F19" s="10" t="s">
        <v>313</v>
      </c>
      <c r="G19" s="10" t="s">
        <v>314</v>
      </c>
      <c r="H19" s="11">
        <v>5.1999999999999998E-2</v>
      </c>
      <c r="I19" s="77" t="s">
        <v>315</v>
      </c>
      <c r="J19" s="77" t="s">
        <v>315</v>
      </c>
      <c r="K19" s="7"/>
      <c r="L19" s="44">
        <f t="shared" si="1"/>
        <v>1</v>
      </c>
      <c r="M19" s="7"/>
      <c r="N19" s="44" t="e">
        <f t="shared" si="2"/>
        <v>#DIV/0!</v>
      </c>
      <c r="O19" s="7"/>
      <c r="P19" s="44" t="e">
        <f t="shared" si="2"/>
        <v>#DIV/0!</v>
      </c>
    </row>
    <row r="20" spans="1:16" ht="92.25" customHeight="1">
      <c r="A20" s="41" t="s">
        <v>43</v>
      </c>
      <c r="B20" s="106" t="s">
        <v>316</v>
      </c>
      <c r="C20" s="527">
        <v>80000000</v>
      </c>
      <c r="D20" s="528">
        <v>30240690</v>
      </c>
      <c r="E20" s="141">
        <f t="shared" si="3"/>
        <v>0.62199137500000001</v>
      </c>
      <c r="F20" s="9" t="s">
        <v>317</v>
      </c>
      <c r="G20" s="10" t="s">
        <v>318</v>
      </c>
      <c r="H20" s="11">
        <v>5.1999999999999998E-2</v>
      </c>
      <c r="I20" s="77" t="s">
        <v>315</v>
      </c>
      <c r="J20" s="77" t="s">
        <v>315</v>
      </c>
      <c r="K20" s="7"/>
      <c r="L20" s="44">
        <f t="shared" si="1"/>
        <v>1</v>
      </c>
      <c r="M20" s="7"/>
      <c r="N20" s="44" t="e">
        <f t="shared" si="2"/>
        <v>#DIV/0!</v>
      </c>
      <c r="O20" s="7"/>
      <c r="P20" s="44" t="e">
        <f t="shared" si="2"/>
        <v>#DIV/0!</v>
      </c>
    </row>
    <row r="21" spans="1:16" ht="57" customHeight="1">
      <c r="A21" s="41" t="s">
        <v>47</v>
      </c>
      <c r="B21" s="12" t="s">
        <v>154</v>
      </c>
      <c r="C21" s="6" t="s">
        <v>311</v>
      </c>
      <c r="D21" s="7" t="s">
        <v>311</v>
      </c>
      <c r="E21" s="44" t="e">
        <f t="shared" si="3"/>
        <v>#VALUE!</v>
      </c>
      <c r="F21" s="127" t="s">
        <v>155</v>
      </c>
      <c r="G21" s="127" t="s">
        <v>155</v>
      </c>
      <c r="H21" s="127" t="s">
        <v>155</v>
      </c>
      <c r="I21" s="127" t="s">
        <v>155</v>
      </c>
      <c r="J21" s="127" t="s">
        <v>155</v>
      </c>
      <c r="K21" s="7"/>
      <c r="L21" s="44" t="e">
        <f t="shared" si="1"/>
        <v>#VALUE!</v>
      </c>
      <c r="M21" s="7"/>
      <c r="N21" s="44" t="e">
        <f t="shared" si="2"/>
        <v>#DIV/0!</v>
      </c>
      <c r="O21" s="7"/>
      <c r="P21" s="44" t="e">
        <f t="shared" si="2"/>
        <v>#DIV/0!</v>
      </c>
    </row>
    <row r="22" spans="1:16" ht="57" customHeight="1">
      <c r="A22" s="41" t="s">
        <v>48</v>
      </c>
      <c r="B22" s="12" t="s">
        <v>154</v>
      </c>
      <c r="C22" s="6" t="s">
        <v>311</v>
      </c>
      <c r="D22" s="7" t="s">
        <v>311</v>
      </c>
      <c r="E22" s="44" t="e">
        <f t="shared" si="3"/>
        <v>#VALUE!</v>
      </c>
      <c r="F22" s="127" t="s">
        <v>155</v>
      </c>
      <c r="G22" s="127" t="s">
        <v>155</v>
      </c>
      <c r="H22" s="127" t="s">
        <v>155</v>
      </c>
      <c r="I22" s="127" t="s">
        <v>155</v>
      </c>
      <c r="J22" s="127" t="s">
        <v>155</v>
      </c>
      <c r="K22" s="7"/>
      <c r="L22" s="44" t="e">
        <f t="shared" si="1"/>
        <v>#VALUE!</v>
      </c>
      <c r="M22" s="7"/>
      <c r="N22" s="44" t="e">
        <f t="shared" si="2"/>
        <v>#DIV/0!</v>
      </c>
      <c r="O22" s="7"/>
      <c r="P22" s="44" t="e">
        <f t="shared" si="2"/>
        <v>#DIV/0!</v>
      </c>
    </row>
    <row r="23" spans="1:16" ht="147.75" customHeight="1">
      <c r="A23" s="41" t="s">
        <v>49</v>
      </c>
      <c r="B23" s="12" t="s">
        <v>319</v>
      </c>
      <c r="C23" s="6">
        <v>0</v>
      </c>
      <c r="D23" s="529">
        <v>5000000</v>
      </c>
      <c r="E23" s="44" t="e">
        <f t="shared" si="3"/>
        <v>#DIV/0!</v>
      </c>
      <c r="F23" s="9" t="s">
        <v>320</v>
      </c>
      <c r="G23" s="10" t="s">
        <v>321</v>
      </c>
      <c r="H23" s="11">
        <v>5.1999999999999998E-2</v>
      </c>
      <c r="I23" s="77" t="s">
        <v>315</v>
      </c>
      <c r="J23" s="77" t="s">
        <v>315</v>
      </c>
      <c r="K23" s="7"/>
      <c r="L23" s="44">
        <f t="shared" si="1"/>
        <v>1</v>
      </c>
      <c r="M23" s="7"/>
      <c r="N23" s="44" t="e">
        <f t="shared" si="2"/>
        <v>#DIV/0!</v>
      </c>
      <c r="O23" s="7"/>
      <c r="P23" s="44" t="e">
        <f t="shared" si="2"/>
        <v>#DIV/0!</v>
      </c>
    </row>
    <row r="24" spans="1:16" ht="57" customHeight="1">
      <c r="A24" s="41" t="s">
        <v>50</v>
      </c>
      <c r="B24" s="12" t="s">
        <v>154</v>
      </c>
      <c r="C24" s="6" t="s">
        <v>311</v>
      </c>
      <c r="D24" s="7" t="s">
        <v>311</v>
      </c>
      <c r="E24" s="44" t="e">
        <f t="shared" si="3"/>
        <v>#VALUE!</v>
      </c>
      <c r="F24" s="127" t="s">
        <v>155</v>
      </c>
      <c r="G24" s="127" t="s">
        <v>155</v>
      </c>
      <c r="H24" s="127" t="s">
        <v>155</v>
      </c>
      <c r="I24" s="127" t="s">
        <v>155</v>
      </c>
      <c r="J24" s="127" t="s">
        <v>155</v>
      </c>
      <c r="K24" s="7"/>
      <c r="L24" s="44" t="e">
        <f t="shared" si="1"/>
        <v>#VALUE!</v>
      </c>
      <c r="M24" s="7"/>
      <c r="N24" s="44" t="e">
        <f t="shared" si="2"/>
        <v>#DIV/0!</v>
      </c>
      <c r="O24" s="7"/>
      <c r="P24" s="44" t="e">
        <f t="shared" si="2"/>
        <v>#DIV/0!</v>
      </c>
    </row>
    <row r="25" spans="1:16" ht="57" customHeight="1">
      <c r="A25" s="43" t="s">
        <v>51</v>
      </c>
      <c r="B25" s="12" t="s">
        <v>154</v>
      </c>
      <c r="C25" s="6" t="s">
        <v>311</v>
      </c>
      <c r="D25" s="7" t="s">
        <v>311</v>
      </c>
      <c r="E25" s="44" t="e">
        <f t="shared" si="3"/>
        <v>#VALUE!</v>
      </c>
      <c r="F25" s="127" t="s">
        <v>155</v>
      </c>
      <c r="G25" s="127" t="s">
        <v>155</v>
      </c>
      <c r="H25" s="127" t="s">
        <v>155</v>
      </c>
      <c r="I25" s="127" t="s">
        <v>155</v>
      </c>
      <c r="J25" s="127" t="s">
        <v>155</v>
      </c>
      <c r="K25" s="7"/>
      <c r="L25" s="44" t="e">
        <f t="shared" si="1"/>
        <v>#VALUE!</v>
      </c>
      <c r="M25" s="7"/>
      <c r="N25" s="44" t="e">
        <f t="shared" si="2"/>
        <v>#DIV/0!</v>
      </c>
      <c r="O25" s="7"/>
      <c r="P25" s="44" t="e">
        <f t="shared" si="2"/>
        <v>#DIV/0!</v>
      </c>
    </row>
    <row r="26" spans="1:16" ht="57" customHeight="1">
      <c r="A26" s="43" t="s">
        <v>55</v>
      </c>
      <c r="B26" s="12" t="s">
        <v>154</v>
      </c>
      <c r="C26" s="6" t="s">
        <v>311</v>
      </c>
      <c r="D26" s="7" t="s">
        <v>311</v>
      </c>
      <c r="E26" s="44" t="e">
        <f t="shared" si="3"/>
        <v>#VALUE!</v>
      </c>
      <c r="F26" s="127" t="s">
        <v>155</v>
      </c>
      <c r="G26" s="127" t="s">
        <v>155</v>
      </c>
      <c r="H26" s="127" t="s">
        <v>155</v>
      </c>
      <c r="I26" s="127" t="s">
        <v>155</v>
      </c>
      <c r="J26" s="127" t="s">
        <v>155</v>
      </c>
      <c r="K26" s="7"/>
      <c r="L26" s="44" t="e">
        <f t="shared" si="1"/>
        <v>#VALUE!</v>
      </c>
      <c r="M26" s="7"/>
      <c r="N26" s="44" t="e">
        <f t="shared" si="2"/>
        <v>#DIV/0!</v>
      </c>
      <c r="O26" s="7"/>
      <c r="P26" s="44" t="e">
        <f t="shared" si="2"/>
        <v>#DIV/0!</v>
      </c>
    </row>
    <row r="27" spans="1:16" ht="141" customHeight="1">
      <c r="A27" s="43" t="s">
        <v>56</v>
      </c>
      <c r="B27" s="12" t="s">
        <v>322</v>
      </c>
      <c r="C27" s="6">
        <v>98296000</v>
      </c>
      <c r="D27" s="7">
        <v>100863000</v>
      </c>
      <c r="E27" s="44">
        <f t="shared" si="3"/>
        <v>-2.6114999593065846E-2</v>
      </c>
      <c r="F27" s="9" t="s">
        <v>323</v>
      </c>
      <c r="G27" s="10" t="s">
        <v>324</v>
      </c>
      <c r="H27" s="11">
        <v>5.1999999999999998E-2</v>
      </c>
      <c r="I27" s="77" t="s">
        <v>315</v>
      </c>
      <c r="J27" s="77" t="s">
        <v>315</v>
      </c>
      <c r="K27" s="7"/>
      <c r="L27" s="44">
        <f t="shared" si="1"/>
        <v>1</v>
      </c>
      <c r="M27" s="7"/>
      <c r="N27" s="44" t="e">
        <f t="shared" si="2"/>
        <v>#DIV/0!</v>
      </c>
      <c r="O27" s="7"/>
      <c r="P27" s="44" t="e">
        <f t="shared" si="2"/>
        <v>#DIV/0!</v>
      </c>
    </row>
  </sheetData>
  <sheetProtection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459" priority="30" operator="lessThan">
      <formula>0</formula>
    </cfRule>
  </conditionalFormatting>
  <conditionalFormatting sqref="E19:E27">
    <cfRule type="cellIs" dxfId="458" priority="26" operator="lessThan">
      <formula>0</formula>
    </cfRule>
  </conditionalFormatting>
  <conditionalFormatting sqref="H9:J9">
    <cfRule type="cellIs" dxfId="457" priority="25" operator="lessThan">
      <formula>0</formula>
    </cfRule>
  </conditionalFormatting>
  <conditionalFormatting sqref="H19:J20">
    <cfRule type="cellIs" dxfId="456" priority="7" operator="lessThan">
      <formula>0</formula>
    </cfRule>
  </conditionalFormatting>
  <conditionalFormatting sqref="H23:J23">
    <cfRule type="cellIs" dxfId="455" priority="4" operator="lessThan">
      <formula>0</formula>
    </cfRule>
  </conditionalFormatting>
  <conditionalFormatting sqref="H27:J27">
    <cfRule type="cellIs" dxfId="454" priority="1" operator="lessThan">
      <formula>0</formula>
    </cfRule>
  </conditionalFormatting>
  <conditionalFormatting sqref="L9:L17 L19:L27">
    <cfRule type="cellIs" dxfId="453" priority="12" operator="lessThan">
      <formula>0</formula>
    </cfRule>
  </conditionalFormatting>
  <conditionalFormatting sqref="N9:N17 N19:N27">
    <cfRule type="cellIs" dxfId="452" priority="11" operator="lessThan">
      <formula>0</formula>
    </cfRule>
  </conditionalFormatting>
  <conditionalFormatting sqref="P9:P17 P19:P27">
    <cfRule type="cellIs" dxfId="451" priority="10"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7">
    <tabColor theme="5" tint="0.39997558519241921"/>
    <pageSetUpPr fitToPage="1"/>
  </sheetPr>
  <dimension ref="A1:P32"/>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C4" sqref="C4:E5"/>
    </sheetView>
  </sheetViews>
  <sheetFormatPr baseColWidth="10" defaultColWidth="11.375" defaultRowHeight="14.25"/>
  <cols>
    <col min="1" max="1" width="26" style="2" customWidth="1"/>
    <col min="2" max="2" width="24.75" style="2" customWidth="1"/>
    <col min="3" max="4" width="20.75" style="240" customWidth="1"/>
    <col min="5" max="5" width="20.125" style="2" bestFit="1" customWidth="1"/>
    <col min="6" max="6" width="43.375" style="2" customWidth="1"/>
    <col min="7" max="7" width="39.625" style="2" customWidth="1"/>
    <col min="8" max="10" width="10.125" style="240"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c r="A1" s="15" t="s">
        <v>0</v>
      </c>
      <c r="B1" s="16"/>
      <c r="C1" s="424"/>
      <c r="D1" s="424"/>
      <c r="E1" s="17"/>
    </row>
    <row r="2" spans="1:16" ht="21" customHeight="1" thickBot="1">
      <c r="A2" s="18" t="s">
        <v>1</v>
      </c>
      <c r="B2" s="813" t="s">
        <v>2</v>
      </c>
      <c r="C2" s="813"/>
      <c r="D2" s="813"/>
      <c r="E2" s="813"/>
      <c r="F2" s="19"/>
      <c r="G2" s="19"/>
      <c r="H2" s="425"/>
      <c r="I2" s="425"/>
      <c r="J2" s="425"/>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349.5" customHeight="1">
      <c r="A9" s="41" t="s">
        <v>23</v>
      </c>
      <c r="B9" s="433" t="s">
        <v>24</v>
      </c>
      <c r="C9" s="254">
        <v>6431254666</v>
      </c>
      <c r="D9" s="521">
        <v>6753983248</v>
      </c>
      <c r="E9" s="44">
        <f t="shared" ref="E9:E17" si="0">1-(D9/C9)</f>
        <v>-5.0181278577905442E-2</v>
      </c>
      <c r="F9" s="652" t="s">
        <v>25</v>
      </c>
      <c r="G9" s="653" t="s">
        <v>26</v>
      </c>
      <c r="H9" s="667">
        <v>0.05</v>
      </c>
      <c r="I9" s="668" t="s">
        <v>27</v>
      </c>
      <c r="J9" s="668" t="s">
        <v>27</v>
      </c>
      <c r="K9" s="7"/>
      <c r="L9" s="44">
        <f>1-(K9/D9)</f>
        <v>1</v>
      </c>
      <c r="M9" s="7"/>
      <c r="N9" s="44" t="e">
        <f>1-(M9/K9)</f>
        <v>#DIV/0!</v>
      </c>
      <c r="O9" s="7"/>
      <c r="P9" s="44" t="e">
        <f>1-(O9/M9)</f>
        <v>#DIV/0!</v>
      </c>
    </row>
    <row r="10" spans="1:16" ht="59.25" customHeight="1">
      <c r="A10" s="41" t="s">
        <v>28</v>
      </c>
      <c r="B10" s="59" t="s">
        <v>29</v>
      </c>
      <c r="C10" s="255"/>
      <c r="D10" s="256"/>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30</v>
      </c>
      <c r="B11" s="59" t="s">
        <v>29</v>
      </c>
      <c r="C11" s="255" t="s">
        <v>31</v>
      </c>
      <c r="D11" s="256" t="s">
        <v>31</v>
      </c>
      <c r="E11" s="44" t="e">
        <f t="shared" si="0"/>
        <v>#VALUE!</v>
      </c>
      <c r="F11" s="9"/>
      <c r="G11" s="10"/>
      <c r="H11" s="11"/>
      <c r="I11" s="11"/>
      <c r="J11" s="8"/>
      <c r="K11" s="7"/>
      <c r="L11" s="44" t="e">
        <f t="shared" si="1"/>
        <v>#VALUE!</v>
      </c>
      <c r="M11" s="7"/>
      <c r="N11" s="44" t="e">
        <f t="shared" si="2"/>
        <v>#DIV/0!</v>
      </c>
      <c r="O11" s="7"/>
      <c r="P11" s="44" t="e">
        <f t="shared" si="2"/>
        <v>#DIV/0!</v>
      </c>
    </row>
    <row r="12" spans="1:16" ht="59.25" customHeight="1">
      <c r="A12" s="41" t="s">
        <v>32</v>
      </c>
      <c r="B12" s="59" t="s">
        <v>29</v>
      </c>
      <c r="C12" s="255" t="s">
        <v>31</v>
      </c>
      <c r="D12" s="256" t="s">
        <v>31</v>
      </c>
      <c r="E12" s="44" t="e">
        <f t="shared" si="0"/>
        <v>#VALUE!</v>
      </c>
      <c r="F12" s="9"/>
      <c r="G12" s="10"/>
      <c r="H12" s="11"/>
      <c r="I12" s="11"/>
      <c r="J12" s="8"/>
      <c r="K12" s="7"/>
      <c r="L12" s="44" t="e">
        <f t="shared" si="1"/>
        <v>#VALUE!</v>
      </c>
      <c r="M12" s="7"/>
      <c r="N12" s="44" t="e">
        <f t="shared" si="2"/>
        <v>#DIV/0!</v>
      </c>
      <c r="O12" s="7"/>
      <c r="P12" s="44" t="e">
        <f t="shared" si="2"/>
        <v>#DIV/0!</v>
      </c>
    </row>
    <row r="13" spans="1:16" ht="59.25" customHeight="1">
      <c r="A13" s="41" t="s">
        <v>33</v>
      </c>
      <c r="B13" s="59" t="s">
        <v>29</v>
      </c>
      <c r="C13" s="255" t="s">
        <v>31</v>
      </c>
      <c r="D13" s="256" t="s">
        <v>31</v>
      </c>
      <c r="E13" s="44" t="e">
        <f t="shared" si="0"/>
        <v>#VALUE!</v>
      </c>
      <c r="F13" s="9"/>
      <c r="G13" s="10"/>
      <c r="H13" s="11"/>
      <c r="I13" s="11"/>
      <c r="J13" s="8"/>
      <c r="K13" s="7"/>
      <c r="L13" s="44" t="e">
        <f t="shared" si="1"/>
        <v>#VALUE!</v>
      </c>
      <c r="M13" s="7"/>
      <c r="N13" s="44" t="e">
        <f t="shared" si="2"/>
        <v>#DIV/0!</v>
      </c>
      <c r="O13" s="7"/>
      <c r="P13" s="44" t="e">
        <f t="shared" si="2"/>
        <v>#DIV/0!</v>
      </c>
    </row>
    <row r="14" spans="1:16" ht="59.25" customHeight="1">
      <c r="A14" s="41" t="s">
        <v>34</v>
      </c>
      <c r="B14" s="59" t="s">
        <v>29</v>
      </c>
      <c r="C14" s="255" t="s">
        <v>31</v>
      </c>
      <c r="D14" s="256" t="s">
        <v>31</v>
      </c>
      <c r="E14" s="44" t="e">
        <f t="shared" si="0"/>
        <v>#VALUE!</v>
      </c>
      <c r="F14" s="9"/>
      <c r="G14" s="10"/>
      <c r="H14" s="11"/>
      <c r="I14" s="11"/>
      <c r="J14" s="8"/>
      <c r="K14" s="7"/>
      <c r="L14" s="44" t="e">
        <f t="shared" si="1"/>
        <v>#VALUE!</v>
      </c>
      <c r="M14" s="7"/>
      <c r="N14" s="44" t="e">
        <f t="shared" si="2"/>
        <v>#DIV/0!</v>
      </c>
      <c r="O14" s="7"/>
      <c r="P14" s="44" t="e">
        <f t="shared" si="2"/>
        <v>#DIV/0!</v>
      </c>
    </row>
    <row r="15" spans="1:16" ht="59.25" customHeight="1">
      <c r="A15" s="41" t="s">
        <v>35</v>
      </c>
      <c r="B15" s="59" t="s">
        <v>29</v>
      </c>
      <c r="C15" s="255" t="s">
        <v>31</v>
      </c>
      <c r="D15" s="256" t="s">
        <v>31</v>
      </c>
      <c r="E15" s="44" t="e">
        <f t="shared" si="0"/>
        <v>#VALUE!</v>
      </c>
      <c r="F15" s="9"/>
      <c r="G15" s="10"/>
      <c r="H15" s="11"/>
      <c r="I15" s="11"/>
      <c r="J15" s="8"/>
      <c r="K15" s="7"/>
      <c r="L15" s="44" t="e">
        <f t="shared" si="1"/>
        <v>#VALUE!</v>
      </c>
      <c r="M15" s="7"/>
      <c r="N15" s="44" t="e">
        <f t="shared" si="2"/>
        <v>#DIV/0!</v>
      </c>
      <c r="O15" s="7"/>
      <c r="P15" s="44" t="e">
        <f t="shared" si="2"/>
        <v>#DIV/0!</v>
      </c>
    </row>
    <row r="16" spans="1:16" ht="59.25" customHeight="1">
      <c r="A16" s="41" t="s">
        <v>36</v>
      </c>
      <c r="B16" s="59" t="s">
        <v>29</v>
      </c>
      <c r="C16" s="255" t="s">
        <v>31</v>
      </c>
      <c r="D16" s="256" t="s">
        <v>31</v>
      </c>
      <c r="E16" s="44" t="e">
        <f t="shared" si="0"/>
        <v>#VALUE!</v>
      </c>
      <c r="F16" s="9"/>
      <c r="G16" s="10"/>
      <c r="H16" s="11"/>
      <c r="I16" s="11"/>
      <c r="J16" s="8"/>
      <c r="K16" s="7"/>
      <c r="L16" s="44" t="e">
        <f t="shared" si="1"/>
        <v>#VALUE!</v>
      </c>
      <c r="M16" s="7"/>
      <c r="N16" s="44" t="e">
        <f t="shared" si="2"/>
        <v>#DIV/0!</v>
      </c>
      <c r="O16" s="7"/>
      <c r="P16" s="44" t="e">
        <f t="shared" si="2"/>
        <v>#DIV/0!</v>
      </c>
    </row>
    <row r="17" spans="1:16" ht="59.25" customHeight="1">
      <c r="A17" s="41" t="s">
        <v>37</v>
      </c>
      <c r="B17" s="59" t="s">
        <v>29</v>
      </c>
      <c r="C17" s="255" t="s">
        <v>31</v>
      </c>
      <c r="D17" s="256" t="s">
        <v>31</v>
      </c>
      <c r="E17" s="44" t="e">
        <f t="shared" si="0"/>
        <v>#VALUE!</v>
      </c>
      <c r="F17" s="9"/>
      <c r="G17" s="10"/>
      <c r="H17" s="11"/>
      <c r="I17" s="11"/>
      <c r="J17" s="8"/>
      <c r="K17" s="7"/>
      <c r="L17" s="44" t="e">
        <f t="shared" si="1"/>
        <v>#VALUE!</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74" t="s">
        <v>40</v>
      </c>
      <c r="C19" s="659">
        <v>20144411</v>
      </c>
      <c r="D19" s="521">
        <v>24130665</v>
      </c>
      <c r="E19" s="44">
        <f t="shared" ref="E19:E27" si="3">1-(D19/C19)</f>
        <v>-0.1978838696251779</v>
      </c>
      <c r="F19" s="431" t="s">
        <v>41</v>
      </c>
      <c r="G19" s="89" t="s">
        <v>42</v>
      </c>
      <c r="H19" s="514">
        <v>0.01</v>
      </c>
      <c r="I19" s="669" t="s">
        <v>27</v>
      </c>
      <c r="J19" s="669" t="s">
        <v>27</v>
      </c>
      <c r="K19" s="7"/>
      <c r="L19" s="44">
        <f t="shared" si="1"/>
        <v>1</v>
      </c>
      <c r="M19" s="7"/>
      <c r="N19" s="44" t="e">
        <f t="shared" si="2"/>
        <v>#DIV/0!</v>
      </c>
      <c r="O19" s="7"/>
      <c r="P19" s="44" t="e">
        <f t="shared" si="2"/>
        <v>#DIV/0!</v>
      </c>
    </row>
    <row r="20" spans="1:16" ht="57" customHeight="1">
      <c r="A20" s="41" t="s">
        <v>43</v>
      </c>
      <c r="B20" s="59" t="s">
        <v>44</v>
      </c>
      <c r="C20" s="660">
        <v>14922976</v>
      </c>
      <c r="D20" s="523">
        <v>34573811</v>
      </c>
      <c r="E20" s="44">
        <f t="shared" si="3"/>
        <v>-1.3168174364148277</v>
      </c>
      <c r="F20" s="91" t="s">
        <v>45</v>
      </c>
      <c r="G20" s="64" t="s">
        <v>46</v>
      </c>
      <c r="H20" s="533">
        <v>0.01</v>
      </c>
      <c r="I20" s="670" t="s">
        <v>27</v>
      </c>
      <c r="J20" s="670" t="s">
        <v>27</v>
      </c>
      <c r="K20" s="7"/>
      <c r="L20" s="44">
        <f t="shared" si="1"/>
        <v>1</v>
      </c>
      <c r="M20" s="7"/>
      <c r="N20" s="44" t="e">
        <f t="shared" si="2"/>
        <v>#DIV/0!</v>
      </c>
      <c r="O20" s="7"/>
      <c r="P20" s="44" t="e">
        <f t="shared" si="2"/>
        <v>#DIV/0!</v>
      </c>
    </row>
    <row r="21" spans="1:16" ht="57" customHeight="1">
      <c r="A21" s="41" t="s">
        <v>47</v>
      </c>
      <c r="B21" s="59" t="s">
        <v>29</v>
      </c>
      <c r="C21" s="661" t="s">
        <v>31</v>
      </c>
      <c r="D21" s="662" t="s">
        <v>31</v>
      </c>
      <c r="E21" s="44" t="e">
        <f t="shared" si="3"/>
        <v>#VALUE!</v>
      </c>
      <c r="F21" s="91" t="s">
        <v>31</v>
      </c>
      <c r="G21" s="64" t="s">
        <v>31</v>
      </c>
      <c r="H21" s="671" t="s">
        <v>31</v>
      </c>
      <c r="I21" s="256" t="s">
        <v>31</v>
      </c>
      <c r="J21" s="672" t="s">
        <v>31</v>
      </c>
      <c r="K21" s="7"/>
      <c r="L21" s="44" t="e">
        <f t="shared" si="1"/>
        <v>#VALUE!</v>
      </c>
      <c r="M21" s="7"/>
      <c r="N21" s="44" t="e">
        <f t="shared" si="2"/>
        <v>#DIV/0!</v>
      </c>
      <c r="O21" s="7"/>
      <c r="P21" s="44" t="e">
        <f t="shared" si="2"/>
        <v>#DIV/0!</v>
      </c>
    </row>
    <row r="22" spans="1:16" ht="57" customHeight="1">
      <c r="A22" s="41" t="s">
        <v>48</v>
      </c>
      <c r="B22" s="59" t="s">
        <v>29</v>
      </c>
      <c r="C22" s="661" t="s">
        <v>31</v>
      </c>
      <c r="D22" s="662" t="s">
        <v>31</v>
      </c>
      <c r="E22" s="44" t="e">
        <f t="shared" si="3"/>
        <v>#VALUE!</v>
      </c>
      <c r="F22" s="91" t="s">
        <v>31</v>
      </c>
      <c r="G22" s="64" t="s">
        <v>31</v>
      </c>
      <c r="H22" s="671" t="s">
        <v>31</v>
      </c>
      <c r="I22" s="256" t="s">
        <v>31</v>
      </c>
      <c r="J22" s="672" t="s">
        <v>31</v>
      </c>
      <c r="K22" s="7"/>
      <c r="L22" s="44" t="e">
        <f t="shared" si="1"/>
        <v>#VALUE!</v>
      </c>
      <c r="M22" s="7"/>
      <c r="N22" s="44" t="e">
        <f t="shared" si="2"/>
        <v>#DIV/0!</v>
      </c>
      <c r="O22" s="7"/>
      <c r="P22" s="44" t="e">
        <f t="shared" si="2"/>
        <v>#DIV/0!</v>
      </c>
    </row>
    <row r="23" spans="1:16" ht="57" customHeight="1">
      <c r="A23" s="41" t="s">
        <v>49</v>
      </c>
      <c r="B23" s="59" t="s">
        <v>29</v>
      </c>
      <c r="C23" s="661" t="s">
        <v>31</v>
      </c>
      <c r="D23" s="662" t="s">
        <v>31</v>
      </c>
      <c r="E23" s="44" t="e">
        <f t="shared" si="3"/>
        <v>#VALUE!</v>
      </c>
      <c r="F23" s="91" t="s">
        <v>31</v>
      </c>
      <c r="G23" s="64" t="s">
        <v>31</v>
      </c>
      <c r="H23" s="671" t="s">
        <v>31</v>
      </c>
      <c r="I23" s="256" t="s">
        <v>31</v>
      </c>
      <c r="J23" s="672" t="s">
        <v>31</v>
      </c>
      <c r="K23" s="7"/>
      <c r="L23" s="44" t="e">
        <f t="shared" si="1"/>
        <v>#VALUE!</v>
      </c>
      <c r="M23" s="7"/>
      <c r="N23" s="44" t="e">
        <f t="shared" si="2"/>
        <v>#DIV/0!</v>
      </c>
      <c r="O23" s="7"/>
      <c r="P23" s="44" t="e">
        <f t="shared" si="2"/>
        <v>#DIV/0!</v>
      </c>
    </row>
    <row r="24" spans="1:16" ht="57" customHeight="1">
      <c r="A24" s="41" t="s">
        <v>50</v>
      </c>
      <c r="B24" s="59" t="s">
        <v>29</v>
      </c>
      <c r="C24" s="661" t="s">
        <v>31</v>
      </c>
      <c r="D24" s="662" t="s">
        <v>31</v>
      </c>
      <c r="E24" s="44" t="e">
        <f t="shared" si="3"/>
        <v>#VALUE!</v>
      </c>
      <c r="F24" s="91" t="s">
        <v>31</v>
      </c>
      <c r="G24" s="64" t="s">
        <v>31</v>
      </c>
      <c r="H24" s="671" t="s">
        <v>31</v>
      </c>
      <c r="I24" s="256" t="s">
        <v>31</v>
      </c>
      <c r="J24" s="672" t="s">
        <v>31</v>
      </c>
      <c r="K24" s="7"/>
      <c r="L24" s="44" t="e">
        <f t="shared" si="1"/>
        <v>#VALUE!</v>
      </c>
      <c r="M24" s="7"/>
      <c r="N24" s="44" t="e">
        <f t="shared" si="2"/>
        <v>#DIV/0!</v>
      </c>
      <c r="O24" s="7"/>
      <c r="P24" s="44" t="e">
        <f t="shared" si="2"/>
        <v>#DIV/0!</v>
      </c>
    </row>
    <row r="25" spans="1:16" ht="78.75" customHeight="1">
      <c r="A25" s="43" t="s">
        <v>51</v>
      </c>
      <c r="B25" s="59" t="s">
        <v>52</v>
      </c>
      <c r="C25" s="660">
        <v>36174404</v>
      </c>
      <c r="D25" s="523">
        <v>21267722</v>
      </c>
      <c r="E25" s="44">
        <f t="shared" si="3"/>
        <v>0.41207816443914325</v>
      </c>
      <c r="F25" s="431" t="s">
        <v>53</v>
      </c>
      <c r="G25" s="89" t="s">
        <v>54</v>
      </c>
      <c r="H25" s="514">
        <v>0.01</v>
      </c>
      <c r="I25" s="669" t="s">
        <v>27</v>
      </c>
      <c r="J25" s="669" t="s">
        <v>27</v>
      </c>
      <c r="K25" s="7"/>
      <c r="L25" s="44">
        <f t="shared" si="1"/>
        <v>1</v>
      </c>
      <c r="M25" s="7"/>
      <c r="N25" s="44" t="e">
        <f t="shared" si="2"/>
        <v>#DIV/0!</v>
      </c>
      <c r="O25" s="7"/>
      <c r="P25" s="44" t="e">
        <f t="shared" si="2"/>
        <v>#DIV/0!</v>
      </c>
    </row>
    <row r="26" spans="1:16" ht="57" customHeight="1">
      <c r="A26" s="43" t="s">
        <v>55</v>
      </c>
      <c r="B26" s="446" t="s">
        <v>29</v>
      </c>
      <c r="C26" s="663" t="s">
        <v>31</v>
      </c>
      <c r="D26" s="664" t="s">
        <v>31</v>
      </c>
      <c r="E26" s="447" t="e">
        <f t="shared" si="3"/>
        <v>#VALUE!</v>
      </c>
      <c r="F26" s="91"/>
      <c r="G26" s="64"/>
      <c r="H26" s="533"/>
      <c r="I26" s="670"/>
      <c r="J26" s="670"/>
      <c r="K26" s="7"/>
      <c r="L26" s="44" t="e">
        <f t="shared" si="1"/>
        <v>#VALUE!</v>
      </c>
      <c r="M26" s="7"/>
      <c r="N26" s="44" t="e">
        <f t="shared" si="2"/>
        <v>#DIV/0!</v>
      </c>
      <c r="O26" s="7"/>
      <c r="P26" s="44" t="e">
        <f t="shared" si="2"/>
        <v>#DIV/0!</v>
      </c>
    </row>
    <row r="27" spans="1:16" ht="57" customHeight="1">
      <c r="A27" s="248" t="s">
        <v>56</v>
      </c>
      <c r="B27" s="809" t="s">
        <v>57</v>
      </c>
      <c r="C27" s="665">
        <v>31547914</v>
      </c>
      <c r="D27" s="665">
        <v>43998862</v>
      </c>
      <c r="E27" s="184">
        <f t="shared" si="3"/>
        <v>-0.39466786932410169</v>
      </c>
      <c r="F27" s="414" t="s">
        <v>42</v>
      </c>
      <c r="G27" s="414" t="s">
        <v>42</v>
      </c>
      <c r="H27" s="514">
        <v>0.01</v>
      </c>
      <c r="I27" s="669" t="s">
        <v>27</v>
      </c>
      <c r="J27" s="669" t="s">
        <v>27</v>
      </c>
      <c r="K27" s="7"/>
      <c r="L27" s="44">
        <f t="shared" si="1"/>
        <v>1</v>
      </c>
      <c r="M27" s="7"/>
      <c r="N27" s="44" t="e">
        <f t="shared" si="2"/>
        <v>#DIV/0!</v>
      </c>
      <c r="O27" s="7"/>
      <c r="P27" s="44" t="e">
        <f t="shared" si="2"/>
        <v>#DIV/0!</v>
      </c>
    </row>
    <row r="28" spans="1:16" ht="76.5">
      <c r="B28" s="809"/>
      <c r="C28" s="665">
        <v>70017720</v>
      </c>
      <c r="D28" s="665">
        <v>104395410</v>
      </c>
      <c r="E28" s="673">
        <v>-0.49099999999999999</v>
      </c>
      <c r="F28" s="383" t="s">
        <v>58</v>
      </c>
      <c r="G28" s="383" t="s">
        <v>59</v>
      </c>
      <c r="H28" s="533">
        <v>0.01</v>
      </c>
      <c r="I28" s="670" t="s">
        <v>27</v>
      </c>
      <c r="J28" s="670" t="s">
        <v>27</v>
      </c>
    </row>
    <row r="29" spans="1:16" ht="57">
      <c r="B29" s="809"/>
      <c r="C29" s="665">
        <v>7135900</v>
      </c>
      <c r="D29" s="665">
        <v>77770</v>
      </c>
      <c r="E29" s="673">
        <v>0.98909999999999998</v>
      </c>
      <c r="F29" s="383" t="s">
        <v>42</v>
      </c>
      <c r="G29" s="383" t="s">
        <v>42</v>
      </c>
      <c r="H29" s="533">
        <v>0.01</v>
      </c>
      <c r="I29" s="670" t="s">
        <v>27</v>
      </c>
      <c r="J29" s="670" t="s">
        <v>27</v>
      </c>
    </row>
    <row r="30" spans="1:16" ht="93" customHeight="1">
      <c r="B30" s="809"/>
      <c r="C30" s="665">
        <v>7748256</v>
      </c>
      <c r="D30" s="665">
        <v>9318212</v>
      </c>
      <c r="E30" s="673">
        <v>-0.2026</v>
      </c>
      <c r="F30" s="383" t="s">
        <v>60</v>
      </c>
      <c r="G30" s="383" t="s">
        <v>61</v>
      </c>
      <c r="H30" s="533">
        <v>0.01</v>
      </c>
      <c r="I30" s="670" t="s">
        <v>27</v>
      </c>
      <c r="J30" s="670" t="s">
        <v>27</v>
      </c>
    </row>
    <row r="31" spans="1:16" ht="57">
      <c r="B31" s="809"/>
      <c r="C31" s="666">
        <v>0</v>
      </c>
      <c r="D31" s="665">
        <v>7693029</v>
      </c>
      <c r="E31" s="673">
        <v>-1</v>
      </c>
      <c r="F31" s="383" t="s">
        <v>42</v>
      </c>
      <c r="G31" s="383" t="s">
        <v>42</v>
      </c>
      <c r="H31" s="533">
        <v>0.01</v>
      </c>
      <c r="I31" s="670" t="s">
        <v>27</v>
      </c>
      <c r="J31" s="670" t="s">
        <v>27</v>
      </c>
    </row>
    <row r="32" spans="1:16" ht="57">
      <c r="B32" s="809"/>
      <c r="C32" s="665">
        <v>25666110</v>
      </c>
      <c r="D32" s="665">
        <v>16999060</v>
      </c>
      <c r="E32" s="673">
        <v>0.3377</v>
      </c>
      <c r="F32" s="383" t="s">
        <v>42</v>
      </c>
      <c r="G32" s="383" t="s">
        <v>42</v>
      </c>
      <c r="H32" s="533">
        <v>0.01</v>
      </c>
      <c r="I32" s="670" t="s">
        <v>27</v>
      </c>
      <c r="J32" s="670" t="s">
        <v>27</v>
      </c>
    </row>
  </sheetData>
  <sheetProtection sheet="1" objects="1" scenarios="1" formatCells="0" formatColumns="0" formatRows="0"/>
  <mergeCells count="14">
    <mergeCell ref="B27:B32"/>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593" priority="21" operator="lessThan">
      <formula>0</formula>
    </cfRule>
  </conditionalFormatting>
  <conditionalFormatting sqref="E19:E27">
    <cfRule type="cellIs" dxfId="592" priority="17" operator="lessThan">
      <formula>0</formula>
    </cfRule>
  </conditionalFormatting>
  <conditionalFormatting sqref="H10:J17">
    <cfRule type="cellIs" dxfId="591" priority="8" operator="lessThan">
      <formula>0</formula>
    </cfRule>
  </conditionalFormatting>
  <conditionalFormatting sqref="L9:L17 L19:L27">
    <cfRule type="cellIs" dxfId="590" priority="3" operator="lessThan">
      <formula>0</formula>
    </cfRule>
  </conditionalFormatting>
  <conditionalFormatting sqref="N9:N17 N19:N27">
    <cfRule type="cellIs" dxfId="589" priority="2" operator="lessThan">
      <formula>0</formula>
    </cfRule>
  </conditionalFormatting>
  <conditionalFormatting sqref="P9:P17 P19:P27">
    <cfRule type="cellIs" dxfId="588"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0">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28</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30</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32</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33</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34</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35</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36</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37</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43</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47</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48</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49</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50</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51</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55</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56</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EZoa8XDeRqzPrM53IF1PEt2/jDaG37WGTHC/9ashyBkbR/7bM0mJmK5l4gJwPg6p95ZTjHMQWkcz96qWdS1uEg==" saltValue="hTyurMhjXpTQ3Zo+oUM/N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450" priority="21" operator="lessThan">
      <formula>0</formula>
    </cfRule>
  </conditionalFormatting>
  <conditionalFormatting sqref="E19:E27">
    <cfRule type="cellIs" dxfId="449" priority="17" operator="lessThan">
      <formula>0</formula>
    </cfRule>
  </conditionalFormatting>
  <conditionalFormatting sqref="H9:J17">
    <cfRule type="cellIs" dxfId="448" priority="8" operator="lessThan">
      <formula>0</formula>
    </cfRule>
  </conditionalFormatting>
  <conditionalFormatting sqref="H19:J27">
    <cfRule type="cellIs" dxfId="447" priority="4" operator="lessThan">
      <formula>0</formula>
    </cfRule>
  </conditionalFormatting>
  <conditionalFormatting sqref="L9:L17 L19:L27">
    <cfRule type="cellIs" dxfId="446" priority="3" operator="lessThan">
      <formula>0</formula>
    </cfRule>
  </conditionalFormatting>
  <conditionalFormatting sqref="N9:N17 N19:N27">
    <cfRule type="cellIs" dxfId="445" priority="2" operator="lessThan">
      <formula>0</formula>
    </cfRule>
  </conditionalFormatting>
  <conditionalFormatting sqref="P9:P17 P19:P27">
    <cfRule type="cellIs" dxfId="444"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1">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C10" sqref="C10"/>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325</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c r="D9" s="7"/>
      <c r="E9" s="44" t="e">
        <f t="shared" ref="E9:E17" si="0">1-(D9/C9)</f>
        <v>#DIV/0!</v>
      </c>
      <c r="F9" s="9" t="s">
        <v>292</v>
      </c>
      <c r="G9" s="10" t="s">
        <v>155</v>
      </c>
      <c r="H9" s="11"/>
      <c r="I9" s="11"/>
      <c r="J9" s="8"/>
      <c r="K9" s="7"/>
      <c r="L9" s="44" t="e">
        <f>1-(K9/D9)</f>
        <v>#DIV/0!</v>
      </c>
      <c r="M9" s="7"/>
      <c r="N9" s="44" t="e">
        <f>1-(M9/K9)</f>
        <v>#DIV/0!</v>
      </c>
      <c r="O9" s="7"/>
      <c r="P9" s="44" t="e">
        <f>1-(O9/M9)</f>
        <v>#DIV/0!</v>
      </c>
    </row>
    <row r="10" spans="1:16" ht="59.25" customHeight="1">
      <c r="A10" s="41" t="s">
        <v>28</v>
      </c>
      <c r="B10" s="12" t="s">
        <v>154</v>
      </c>
      <c r="C10" s="6">
        <v>0</v>
      </c>
      <c r="D10" s="7">
        <v>0</v>
      </c>
      <c r="E10" s="44" t="e">
        <f t="shared" si="0"/>
        <v>#DIV/0!</v>
      </c>
      <c r="F10" s="9" t="s">
        <v>326</v>
      </c>
      <c r="G10" s="10" t="s">
        <v>155</v>
      </c>
      <c r="H10" s="11"/>
      <c r="I10" s="11"/>
      <c r="J10" s="8"/>
      <c r="K10" s="7"/>
      <c r="L10" s="44" t="e">
        <f t="shared" ref="L10:L27" si="1">1-(K10/D10)</f>
        <v>#DIV/0!</v>
      </c>
      <c r="M10" s="7"/>
      <c r="N10" s="44" t="e">
        <f t="shared" ref="N10:P27" si="2">1-(M10/K10)</f>
        <v>#DIV/0!</v>
      </c>
      <c r="O10" s="7"/>
      <c r="P10" s="44" t="e">
        <f t="shared" si="2"/>
        <v>#DIV/0!</v>
      </c>
    </row>
    <row r="11" spans="1:16" ht="59.25" customHeight="1">
      <c r="A11" s="41" t="s">
        <v>30</v>
      </c>
      <c r="B11" s="12" t="s">
        <v>154</v>
      </c>
      <c r="C11" s="6">
        <v>0</v>
      </c>
      <c r="D11" s="7">
        <v>0</v>
      </c>
      <c r="E11" s="44" t="e">
        <f t="shared" si="0"/>
        <v>#DIV/0!</v>
      </c>
      <c r="F11" s="9" t="s">
        <v>326</v>
      </c>
      <c r="G11" s="10" t="s">
        <v>155</v>
      </c>
      <c r="H11" s="11"/>
      <c r="I11" s="11"/>
      <c r="J11" s="8"/>
      <c r="K11" s="7"/>
      <c r="L11" s="44" t="e">
        <f t="shared" si="1"/>
        <v>#DIV/0!</v>
      </c>
      <c r="M11" s="7"/>
      <c r="N11" s="44" t="e">
        <f t="shared" si="2"/>
        <v>#DIV/0!</v>
      </c>
      <c r="O11" s="7"/>
      <c r="P11" s="44" t="e">
        <f t="shared" si="2"/>
        <v>#DIV/0!</v>
      </c>
    </row>
    <row r="12" spans="1:16" ht="59.25" customHeight="1">
      <c r="A12" s="41" t="s">
        <v>32</v>
      </c>
      <c r="B12" s="12" t="s">
        <v>154</v>
      </c>
      <c r="C12" s="6">
        <v>0</v>
      </c>
      <c r="D12" s="7">
        <v>0</v>
      </c>
      <c r="E12" s="44" t="e">
        <f t="shared" si="0"/>
        <v>#DIV/0!</v>
      </c>
      <c r="F12" s="9" t="s">
        <v>326</v>
      </c>
      <c r="G12" s="10"/>
      <c r="H12" s="11"/>
      <c r="I12" s="11"/>
      <c r="J12" s="8"/>
      <c r="K12" s="7"/>
      <c r="L12" s="44" t="e">
        <f t="shared" si="1"/>
        <v>#DIV/0!</v>
      </c>
      <c r="M12" s="7"/>
      <c r="N12" s="44" t="e">
        <f t="shared" si="2"/>
        <v>#DIV/0!</v>
      </c>
      <c r="O12" s="7"/>
      <c r="P12" s="44" t="e">
        <f t="shared" si="2"/>
        <v>#DIV/0!</v>
      </c>
    </row>
    <row r="13" spans="1:16" ht="59.25" customHeight="1">
      <c r="A13" s="41" t="s">
        <v>33</v>
      </c>
      <c r="B13" s="12" t="s">
        <v>154</v>
      </c>
      <c r="C13" s="6">
        <v>0</v>
      </c>
      <c r="D13" s="7">
        <v>0</v>
      </c>
      <c r="E13" s="44" t="e">
        <f t="shared" si="0"/>
        <v>#DIV/0!</v>
      </c>
      <c r="F13" s="9" t="s">
        <v>326</v>
      </c>
      <c r="G13" s="10"/>
      <c r="H13" s="11"/>
      <c r="I13" s="11"/>
      <c r="J13" s="8"/>
      <c r="K13" s="7"/>
      <c r="L13" s="44" t="e">
        <f t="shared" si="1"/>
        <v>#DIV/0!</v>
      </c>
      <c r="M13" s="7"/>
      <c r="N13" s="44" t="e">
        <f t="shared" si="2"/>
        <v>#DIV/0!</v>
      </c>
      <c r="O13" s="7"/>
      <c r="P13" s="44" t="e">
        <f t="shared" si="2"/>
        <v>#DIV/0!</v>
      </c>
    </row>
    <row r="14" spans="1:16" ht="59.25" customHeight="1">
      <c r="A14" s="41" t="s">
        <v>34</v>
      </c>
      <c r="B14" s="12" t="s">
        <v>154</v>
      </c>
      <c r="C14" s="6">
        <v>0</v>
      </c>
      <c r="D14" s="7">
        <v>0</v>
      </c>
      <c r="E14" s="44" t="e">
        <f t="shared" si="0"/>
        <v>#DIV/0!</v>
      </c>
      <c r="F14" s="9" t="s">
        <v>326</v>
      </c>
      <c r="G14" s="10"/>
      <c r="H14" s="11"/>
      <c r="I14" s="11"/>
      <c r="J14" s="8"/>
      <c r="K14" s="7"/>
      <c r="L14" s="44" t="e">
        <f t="shared" si="1"/>
        <v>#DIV/0!</v>
      </c>
      <c r="M14" s="7"/>
      <c r="N14" s="44" t="e">
        <f t="shared" si="2"/>
        <v>#DIV/0!</v>
      </c>
      <c r="O14" s="7"/>
      <c r="P14" s="44" t="e">
        <f t="shared" si="2"/>
        <v>#DIV/0!</v>
      </c>
    </row>
    <row r="15" spans="1:16" ht="59.25" customHeight="1">
      <c r="A15" s="41" t="s">
        <v>35</v>
      </c>
      <c r="B15" s="12" t="s">
        <v>154</v>
      </c>
      <c r="C15" s="6"/>
      <c r="D15" s="7"/>
      <c r="E15" s="44" t="e">
        <f t="shared" si="0"/>
        <v>#DIV/0!</v>
      </c>
      <c r="F15" s="9" t="s">
        <v>326</v>
      </c>
      <c r="G15" s="10"/>
      <c r="H15" s="11"/>
      <c r="I15" s="11"/>
      <c r="J15" s="8"/>
      <c r="K15" s="7"/>
      <c r="L15" s="44" t="e">
        <f t="shared" si="1"/>
        <v>#DIV/0!</v>
      </c>
      <c r="M15" s="7"/>
      <c r="N15" s="44" t="e">
        <f t="shared" si="2"/>
        <v>#DIV/0!</v>
      </c>
      <c r="O15" s="7"/>
      <c r="P15" s="44" t="e">
        <f t="shared" si="2"/>
        <v>#DIV/0!</v>
      </c>
    </row>
    <row r="16" spans="1:16" ht="59.25" customHeight="1">
      <c r="A16" s="41" t="s">
        <v>36</v>
      </c>
      <c r="B16" s="12" t="s">
        <v>154</v>
      </c>
      <c r="C16" s="6"/>
      <c r="D16" s="7"/>
      <c r="E16" s="44" t="e">
        <f t="shared" si="0"/>
        <v>#DIV/0!</v>
      </c>
      <c r="F16" s="9" t="s">
        <v>326</v>
      </c>
      <c r="G16" s="10"/>
      <c r="H16" s="11"/>
      <c r="I16" s="11"/>
      <c r="J16" s="8"/>
      <c r="K16" s="7"/>
      <c r="L16" s="44" t="e">
        <f t="shared" si="1"/>
        <v>#DIV/0!</v>
      </c>
      <c r="M16" s="7"/>
      <c r="N16" s="44" t="e">
        <f t="shared" si="2"/>
        <v>#DIV/0!</v>
      </c>
      <c r="O16" s="7"/>
      <c r="P16" s="44" t="e">
        <f t="shared" si="2"/>
        <v>#DIV/0!</v>
      </c>
    </row>
    <row r="17" spans="1:16" ht="59.25" customHeight="1">
      <c r="A17" s="41" t="s">
        <v>37</v>
      </c>
      <c r="B17" s="12" t="s">
        <v>154</v>
      </c>
      <c r="C17" s="6"/>
      <c r="D17" s="7"/>
      <c r="E17" s="44" t="e">
        <f t="shared" si="0"/>
        <v>#DIV/0!</v>
      </c>
      <c r="F17" s="9" t="s">
        <v>326</v>
      </c>
      <c r="G17" s="10"/>
      <c r="H17" s="11"/>
      <c r="I17" s="11"/>
      <c r="J17" s="8"/>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43</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47</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48</v>
      </c>
      <c r="B22" s="74" t="s">
        <v>154</v>
      </c>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49</v>
      </c>
      <c r="B23" s="74" t="s">
        <v>154</v>
      </c>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50</v>
      </c>
      <c r="B24" s="74" t="s">
        <v>154</v>
      </c>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51</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55</v>
      </c>
      <c r="B26" s="74" t="s">
        <v>154</v>
      </c>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56</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TouXpBpUu14OqXzO7K5UNb23LTCK/CrICKPOVd3bEiuaknGOEDWDDdmq3wbyI35I8d+Q8gUPNRrMd6T7ZH2tYw==" saltValue="qlRczEF698qHbl1ZM3kwJ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443" priority="21" operator="lessThan">
      <formula>0</formula>
    </cfRule>
  </conditionalFormatting>
  <conditionalFormatting sqref="E19:E27">
    <cfRule type="cellIs" dxfId="442" priority="17" operator="lessThan">
      <formula>0</formula>
    </cfRule>
  </conditionalFormatting>
  <conditionalFormatting sqref="H9:J17">
    <cfRule type="cellIs" dxfId="441" priority="8" operator="lessThan">
      <formula>0</formula>
    </cfRule>
  </conditionalFormatting>
  <conditionalFormatting sqref="H19:J27">
    <cfRule type="cellIs" dxfId="440" priority="4" operator="lessThan">
      <formula>0</formula>
    </cfRule>
  </conditionalFormatting>
  <conditionalFormatting sqref="L9:L17 L19:L27">
    <cfRule type="cellIs" dxfId="439" priority="3" operator="lessThan">
      <formula>0</formula>
    </cfRule>
  </conditionalFormatting>
  <conditionalFormatting sqref="N9:N17 N19:N27">
    <cfRule type="cellIs" dxfId="438" priority="2" operator="lessThan">
      <formula>0</formula>
    </cfRule>
  </conditionalFormatting>
  <conditionalFormatting sqref="P9:P17 P19:P27">
    <cfRule type="cellIs" dxfId="437"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2">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A17" sqref="A17"/>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28</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30</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32</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33</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34</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35</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36</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37</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43</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47</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48</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49</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50</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51</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55</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56</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78aUilrdC19RQyFbw7VFabrbDpke1twWUN2JmrsspGx8RLRWsVbb75ee8+SQFe+1K+I5GtIHqo3nghz+wtaAEg==" saltValue="/ZD4UfSkfPs8yjMlH7kgg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436" priority="21" operator="lessThan">
      <formula>0</formula>
    </cfRule>
  </conditionalFormatting>
  <conditionalFormatting sqref="E19:E27">
    <cfRule type="cellIs" dxfId="435" priority="17" operator="lessThan">
      <formula>0</formula>
    </cfRule>
  </conditionalFormatting>
  <conditionalFormatting sqref="H9:J17">
    <cfRule type="cellIs" dxfId="434" priority="8" operator="lessThan">
      <formula>0</formula>
    </cfRule>
  </conditionalFormatting>
  <conditionalFormatting sqref="H19:J27">
    <cfRule type="cellIs" dxfId="433" priority="4" operator="lessThan">
      <formula>0</formula>
    </cfRule>
  </conditionalFormatting>
  <conditionalFormatting sqref="L9:L17 L19:L27">
    <cfRule type="cellIs" dxfId="432" priority="3" operator="lessThan">
      <formula>0</formula>
    </cfRule>
  </conditionalFormatting>
  <conditionalFormatting sqref="N9:N17 N19:N27">
    <cfRule type="cellIs" dxfId="431" priority="2" operator="lessThan">
      <formula>0</formula>
    </cfRule>
  </conditionalFormatting>
  <conditionalFormatting sqref="P9:P17 P19:P27">
    <cfRule type="cellIs" dxfId="430"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3">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28</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30</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32</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33</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34</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35</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36</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37</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43</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47</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48</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49</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50</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51</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55</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56</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HoaadN+0MLG/ZxxyP7aPy4myDbdyaLW8Um8Lum5z2g3olXZdOH8N8m3F5QagGBpuMEp1dT4XPSLT2/3+R3W/7Q==" saltValue="7vtw3BF47S7bNbCmnkvTC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429" priority="21" operator="lessThan">
      <formula>0</formula>
    </cfRule>
  </conditionalFormatting>
  <conditionalFormatting sqref="E19:E27">
    <cfRule type="cellIs" dxfId="428" priority="17" operator="lessThan">
      <formula>0</formula>
    </cfRule>
  </conditionalFormatting>
  <conditionalFormatting sqref="H9:J17">
    <cfRule type="cellIs" dxfId="427" priority="8" operator="lessThan">
      <formula>0</formula>
    </cfRule>
  </conditionalFormatting>
  <conditionalFormatting sqref="H19:J27">
    <cfRule type="cellIs" dxfId="426" priority="4" operator="lessThan">
      <formula>0</formula>
    </cfRule>
  </conditionalFormatting>
  <conditionalFormatting sqref="L9:L17 L19:L27">
    <cfRule type="cellIs" dxfId="425" priority="3" operator="lessThan">
      <formula>0</formula>
    </cfRule>
  </conditionalFormatting>
  <conditionalFormatting sqref="N9:N17 N19:N27">
    <cfRule type="cellIs" dxfId="424" priority="2" operator="lessThan">
      <formula>0</formula>
    </cfRule>
  </conditionalFormatting>
  <conditionalFormatting sqref="P9:P17 P19:P27">
    <cfRule type="cellIs" dxfId="423"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4">
    <tabColor theme="5" tint="0.39997558519241921"/>
    <pageSetUpPr fitToPage="1"/>
  </sheetPr>
  <dimension ref="A1:P27"/>
  <sheetViews>
    <sheetView zoomScale="80" zoomScaleNormal="80" workbookViewId="0">
      <pane xSplit="2" ySplit="7" topLeftCell="C25" activePane="bottomRight" state="frozen"/>
      <selection pane="topRight" activeCell="G17" activeCellId="1" sqref="C27 G17"/>
      <selection pane="bottomLeft" activeCell="G17" activeCellId="1" sqref="C27 G17"/>
      <selection pane="bottomRight" activeCell="F20" sqref="F20"/>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61.75" style="2" customWidth="1"/>
    <col min="7" max="7" width="59.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327</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30.75" customHeight="1">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107.25" customHeight="1">
      <c r="A9" s="41" t="s">
        <v>23</v>
      </c>
      <c r="B9" s="241" t="s">
        <v>62</v>
      </c>
      <c r="C9" s="84">
        <f>49037316367+5939207220</f>
        <v>54976523587</v>
      </c>
      <c r="D9" s="85">
        <f>36999301535+5534283069</f>
        <v>42533584604</v>
      </c>
      <c r="E9" s="44">
        <f t="shared" ref="E9:E17" si="0">1-(D9/C9)</f>
        <v>0.22633186260511962</v>
      </c>
      <c r="F9" s="530" t="s">
        <v>328</v>
      </c>
      <c r="G9" s="531" t="s">
        <v>329</v>
      </c>
      <c r="H9" s="514">
        <v>5.1999999999999998E-2</v>
      </c>
      <c r="I9" s="515">
        <v>0.03</v>
      </c>
      <c r="J9" s="516">
        <v>0.03</v>
      </c>
      <c r="K9" s="7"/>
      <c r="L9" s="44">
        <f>1-(K9/D9)</f>
        <v>1</v>
      </c>
      <c r="M9" s="7"/>
      <c r="N9" s="44" t="e">
        <f>1-(M9/K9)</f>
        <v>#DIV/0!</v>
      </c>
      <c r="O9" s="7"/>
      <c r="P9" s="44" t="e">
        <f>1-(O9/M9)</f>
        <v>#DIV/0!</v>
      </c>
    </row>
    <row r="10" spans="1:16" ht="38.25">
      <c r="A10" s="41" t="s">
        <v>28</v>
      </c>
      <c r="B10" s="532" t="s">
        <v>330</v>
      </c>
      <c r="C10" s="84">
        <v>531380722</v>
      </c>
      <c r="D10" s="85">
        <v>385868697</v>
      </c>
      <c r="E10" s="44">
        <f t="shared" si="0"/>
        <v>0.27383760640078325</v>
      </c>
      <c r="F10" s="97" t="s">
        <v>331</v>
      </c>
      <c r="G10" s="98" t="s">
        <v>332</v>
      </c>
      <c r="H10" s="533">
        <v>3.2300000000000002E-2</v>
      </c>
      <c r="I10" s="534">
        <v>0.03</v>
      </c>
      <c r="J10" s="535">
        <v>0.03</v>
      </c>
      <c r="K10" s="7"/>
      <c r="L10" s="44">
        <f t="shared" ref="L10:L27" si="1">1-(K10/D10)</f>
        <v>1</v>
      </c>
      <c r="M10" s="7"/>
      <c r="N10" s="44" t="e">
        <f t="shared" ref="N10:P27" si="2">1-(M10/K10)</f>
        <v>#DIV/0!</v>
      </c>
      <c r="O10" s="7"/>
      <c r="P10" s="44" t="e">
        <f t="shared" si="2"/>
        <v>#DIV/0!</v>
      </c>
    </row>
    <row r="11" spans="1:16" ht="76.5">
      <c r="A11" s="41" t="s">
        <v>30</v>
      </c>
      <c r="B11" s="157" t="s">
        <v>333</v>
      </c>
      <c r="C11" s="86">
        <v>234930184</v>
      </c>
      <c r="D11" s="87">
        <v>133087865</v>
      </c>
      <c r="E11" s="44">
        <f t="shared" si="0"/>
        <v>0.43350035855758751</v>
      </c>
      <c r="F11" s="99" t="s">
        <v>334</v>
      </c>
      <c r="G11" s="100" t="s">
        <v>335</v>
      </c>
      <c r="H11" s="533">
        <v>3.2300000000000002E-2</v>
      </c>
      <c r="I11" s="534">
        <v>0.03</v>
      </c>
      <c r="J11" s="535">
        <v>0.03</v>
      </c>
      <c r="K11" s="7"/>
      <c r="L11" s="44">
        <f t="shared" si="1"/>
        <v>1</v>
      </c>
      <c r="M11" s="7"/>
      <c r="N11" s="44" t="e">
        <f t="shared" si="2"/>
        <v>#DIV/0!</v>
      </c>
      <c r="O11" s="7"/>
      <c r="P11" s="44" t="e">
        <f t="shared" si="2"/>
        <v>#DIV/0!</v>
      </c>
    </row>
    <row r="12" spans="1:16" ht="59.25" customHeight="1">
      <c r="A12" s="41" t="s">
        <v>32</v>
      </c>
      <c r="B12" s="157" t="s">
        <v>336</v>
      </c>
      <c r="C12" s="86">
        <v>408298252</v>
      </c>
      <c r="D12" s="87">
        <v>1819179735</v>
      </c>
      <c r="E12" s="44">
        <f t="shared" si="0"/>
        <v>-3.4555168338070672</v>
      </c>
      <c r="F12" s="99" t="s">
        <v>337</v>
      </c>
      <c r="G12" s="100" t="s">
        <v>338</v>
      </c>
      <c r="H12" s="533">
        <v>3.2300000000000002E-2</v>
      </c>
      <c r="I12" s="534">
        <v>0.03</v>
      </c>
      <c r="J12" s="535">
        <v>0.03</v>
      </c>
      <c r="K12" s="7"/>
      <c r="L12" s="44">
        <f t="shared" si="1"/>
        <v>1</v>
      </c>
      <c r="M12" s="7"/>
      <c r="N12" s="44" t="e">
        <f t="shared" si="2"/>
        <v>#DIV/0!</v>
      </c>
      <c r="O12" s="7"/>
      <c r="P12" s="44" t="e">
        <f t="shared" si="2"/>
        <v>#DIV/0!</v>
      </c>
    </row>
    <row r="13" spans="1:16" ht="63.75">
      <c r="A13" s="41" t="s">
        <v>33</v>
      </c>
      <c r="B13" s="157" t="s">
        <v>339</v>
      </c>
      <c r="C13" s="86">
        <v>42640614</v>
      </c>
      <c r="D13" s="87">
        <v>51346000</v>
      </c>
      <c r="E13" s="44">
        <f t="shared" si="0"/>
        <v>-0.20415714464149137</v>
      </c>
      <c r="F13" s="99" t="s">
        <v>340</v>
      </c>
      <c r="G13" s="100" t="s">
        <v>341</v>
      </c>
      <c r="H13" s="533">
        <v>3.2300000000000002E-2</v>
      </c>
      <c r="I13" s="534">
        <v>0.03</v>
      </c>
      <c r="J13" s="535">
        <v>0.03</v>
      </c>
      <c r="K13" s="7"/>
      <c r="L13" s="44">
        <f t="shared" si="1"/>
        <v>1</v>
      </c>
      <c r="M13" s="7"/>
      <c r="N13" s="44" t="e">
        <f t="shared" si="2"/>
        <v>#DIV/0!</v>
      </c>
      <c r="O13" s="7"/>
      <c r="P13" s="44" t="e">
        <f t="shared" si="2"/>
        <v>#DIV/0!</v>
      </c>
    </row>
    <row r="14" spans="1:16" ht="59.25" customHeight="1">
      <c r="A14" s="41" t="s">
        <v>34</v>
      </c>
      <c r="B14" s="157" t="s">
        <v>342</v>
      </c>
      <c r="C14" s="86">
        <v>361040969</v>
      </c>
      <c r="D14" s="87">
        <v>356307550</v>
      </c>
      <c r="E14" s="44">
        <f t="shared" si="0"/>
        <v>1.3110476113307845E-2</v>
      </c>
      <c r="F14" s="99" t="s">
        <v>343</v>
      </c>
      <c r="G14" s="100" t="s">
        <v>344</v>
      </c>
      <c r="H14" s="533">
        <v>3.2300000000000002E-2</v>
      </c>
      <c r="I14" s="534">
        <v>0.03</v>
      </c>
      <c r="J14" s="535">
        <v>0.03</v>
      </c>
      <c r="K14" s="7"/>
      <c r="L14" s="44">
        <f t="shared" si="1"/>
        <v>1</v>
      </c>
      <c r="M14" s="7"/>
      <c r="N14" s="44" t="e">
        <f t="shared" si="2"/>
        <v>#DIV/0!</v>
      </c>
      <c r="O14" s="7"/>
      <c r="P14" s="44" t="e">
        <f t="shared" si="2"/>
        <v>#DIV/0!</v>
      </c>
    </row>
    <row r="15" spans="1:16" ht="59.25" customHeight="1">
      <c r="A15" s="41" t="s">
        <v>35</v>
      </c>
      <c r="B15" s="157" t="s">
        <v>339</v>
      </c>
      <c r="C15" s="86">
        <v>457211139</v>
      </c>
      <c r="D15" s="87">
        <v>656521880</v>
      </c>
      <c r="E15" s="44">
        <f t="shared" si="0"/>
        <v>-0.4359271330001433</v>
      </c>
      <c r="F15" s="99" t="s">
        <v>345</v>
      </c>
      <c r="G15" s="100" t="s">
        <v>346</v>
      </c>
      <c r="H15" s="533">
        <v>3.2300000000000002E-2</v>
      </c>
      <c r="I15" s="534">
        <v>0.03</v>
      </c>
      <c r="J15" s="535">
        <v>0.03</v>
      </c>
      <c r="K15" s="7"/>
      <c r="L15" s="44">
        <f t="shared" si="1"/>
        <v>1</v>
      </c>
      <c r="M15" s="7"/>
      <c r="N15" s="44" t="e">
        <f t="shared" si="2"/>
        <v>#DIV/0!</v>
      </c>
      <c r="O15" s="7"/>
      <c r="P15" s="44" t="e">
        <f t="shared" si="2"/>
        <v>#DIV/0!</v>
      </c>
    </row>
    <row r="16" spans="1:16" ht="59.25" customHeight="1">
      <c r="A16" s="41" t="s">
        <v>36</v>
      </c>
      <c r="B16" s="157" t="s">
        <v>347</v>
      </c>
      <c r="C16" s="86">
        <v>226649683</v>
      </c>
      <c r="D16" s="87">
        <v>146154118</v>
      </c>
      <c r="E16" s="44">
        <f t="shared" si="0"/>
        <v>0.35515410361284294</v>
      </c>
      <c r="F16" s="99" t="s">
        <v>348</v>
      </c>
      <c r="G16" s="100" t="s">
        <v>349</v>
      </c>
      <c r="H16" s="533">
        <v>3.2300000000000002E-2</v>
      </c>
      <c r="I16" s="534">
        <v>0.03</v>
      </c>
      <c r="J16" s="535">
        <v>0.03</v>
      </c>
      <c r="K16" s="7"/>
      <c r="L16" s="44">
        <f t="shared" si="1"/>
        <v>1</v>
      </c>
      <c r="M16" s="7"/>
      <c r="N16" s="44" t="e">
        <f t="shared" si="2"/>
        <v>#DIV/0!</v>
      </c>
      <c r="O16" s="7"/>
      <c r="P16" s="44" t="e">
        <f t="shared" si="2"/>
        <v>#DIV/0!</v>
      </c>
    </row>
    <row r="17" spans="1:16" ht="59.25" customHeight="1">
      <c r="A17" s="41" t="s">
        <v>37</v>
      </c>
      <c r="B17" s="157" t="s">
        <v>350</v>
      </c>
      <c r="C17" s="86">
        <v>17270000</v>
      </c>
      <c r="D17" s="256">
        <v>0</v>
      </c>
      <c r="E17" s="44">
        <f t="shared" si="0"/>
        <v>1</v>
      </c>
      <c r="F17" s="99" t="s">
        <v>351</v>
      </c>
      <c r="G17" s="100" t="s">
        <v>311</v>
      </c>
      <c r="H17" s="533">
        <v>0</v>
      </c>
      <c r="I17" s="534">
        <v>0</v>
      </c>
      <c r="J17" s="535">
        <v>0</v>
      </c>
      <c r="K17" s="7"/>
      <c r="L17" s="44" t="e">
        <f t="shared" si="1"/>
        <v>#DIV/0!</v>
      </c>
      <c r="M17" s="7"/>
      <c r="N17" s="44" t="e">
        <f t="shared" si="2"/>
        <v>#DIV/0!</v>
      </c>
      <c r="O17" s="7"/>
      <c r="P17" s="44" t="e">
        <f t="shared" si="2"/>
        <v>#DIV/0!</v>
      </c>
    </row>
    <row r="18" spans="1:16" ht="17.25" customHeight="1">
      <c r="A18" s="42" t="s">
        <v>38</v>
      </c>
      <c r="B18" s="243"/>
      <c r="C18" s="29"/>
      <c r="D18" s="30"/>
      <c r="E18" s="45"/>
      <c r="F18" s="31"/>
      <c r="G18" s="32"/>
      <c r="H18" s="33"/>
      <c r="I18" s="33"/>
      <c r="J18" s="34"/>
      <c r="K18" s="30"/>
      <c r="L18" s="46"/>
      <c r="M18" s="30"/>
      <c r="N18" s="46"/>
      <c r="O18" s="30"/>
      <c r="P18" s="46"/>
    </row>
    <row r="19" spans="1:16" ht="57" customHeight="1">
      <c r="A19" s="41" t="s">
        <v>39</v>
      </c>
      <c r="B19" s="532" t="s">
        <v>352</v>
      </c>
      <c r="C19" s="84">
        <v>80789709</v>
      </c>
      <c r="D19" s="84">
        <v>60190779</v>
      </c>
      <c r="E19" s="44">
        <f t="shared" ref="E19:E27" si="3">1-(D19/C19)</f>
        <v>0.25496972640413895</v>
      </c>
      <c r="F19" s="97" t="s">
        <v>353</v>
      </c>
      <c r="G19" s="97" t="s">
        <v>354</v>
      </c>
      <c r="H19" s="514">
        <v>3.2300000000000002E-2</v>
      </c>
      <c r="I19" s="515">
        <v>0.03</v>
      </c>
      <c r="J19" s="516">
        <v>0.03</v>
      </c>
      <c r="K19" s="7"/>
      <c r="L19" s="44">
        <f t="shared" si="1"/>
        <v>1</v>
      </c>
      <c r="M19" s="7"/>
      <c r="N19" s="44" t="e">
        <f t="shared" si="2"/>
        <v>#DIV/0!</v>
      </c>
      <c r="O19" s="7"/>
      <c r="P19" s="44" t="e">
        <f t="shared" si="2"/>
        <v>#DIV/0!</v>
      </c>
    </row>
    <row r="20" spans="1:16" ht="57" customHeight="1">
      <c r="A20" s="41" t="s">
        <v>43</v>
      </c>
      <c r="B20" s="157" t="s">
        <v>355</v>
      </c>
      <c r="C20" s="86">
        <v>941070598</v>
      </c>
      <c r="D20" s="86">
        <v>1356860151</v>
      </c>
      <c r="E20" s="44">
        <f t="shared" si="3"/>
        <v>-0.44182610091490715</v>
      </c>
      <c r="F20" s="99" t="s">
        <v>356</v>
      </c>
      <c r="G20" s="100" t="s">
        <v>357</v>
      </c>
      <c r="H20" s="533">
        <v>0.12</v>
      </c>
      <c r="I20" s="534">
        <v>0</v>
      </c>
      <c r="J20" s="535">
        <v>0</v>
      </c>
      <c r="K20" s="7"/>
      <c r="L20" s="44">
        <f t="shared" si="1"/>
        <v>1</v>
      </c>
      <c r="M20" s="7"/>
      <c r="N20" s="44" t="e">
        <f t="shared" si="2"/>
        <v>#DIV/0!</v>
      </c>
      <c r="O20" s="7"/>
      <c r="P20" s="44" t="e">
        <f t="shared" si="2"/>
        <v>#DIV/0!</v>
      </c>
    </row>
    <row r="21" spans="1:16" ht="57" customHeight="1">
      <c r="A21" s="41" t="s">
        <v>47</v>
      </c>
      <c r="B21" s="330" t="s">
        <v>311</v>
      </c>
      <c r="C21" s="6">
        <v>0</v>
      </c>
      <c r="D21" s="7">
        <v>0</v>
      </c>
      <c r="E21" s="44" t="e">
        <f t="shared" si="3"/>
        <v>#DIV/0!</v>
      </c>
      <c r="F21" s="97" t="s">
        <v>358</v>
      </c>
      <c r="G21" s="414" t="s">
        <v>311</v>
      </c>
      <c r="H21" s="11"/>
      <c r="I21" s="11"/>
      <c r="J21" s="8"/>
      <c r="K21" s="7"/>
      <c r="L21" s="44" t="e">
        <f t="shared" si="1"/>
        <v>#DIV/0!</v>
      </c>
      <c r="M21" s="7"/>
      <c r="N21" s="44" t="e">
        <f t="shared" si="2"/>
        <v>#DIV/0!</v>
      </c>
      <c r="O21" s="7"/>
      <c r="P21" s="44" t="e">
        <f t="shared" si="2"/>
        <v>#DIV/0!</v>
      </c>
    </row>
    <row r="22" spans="1:16" ht="57" customHeight="1">
      <c r="A22" s="41" t="s">
        <v>48</v>
      </c>
      <c r="B22" s="157" t="s">
        <v>359</v>
      </c>
      <c r="C22" s="6">
        <v>0</v>
      </c>
      <c r="D22" s="7">
        <v>0</v>
      </c>
      <c r="E22" s="44" t="e">
        <f t="shared" si="3"/>
        <v>#DIV/0!</v>
      </c>
      <c r="F22" s="97" t="s">
        <v>360</v>
      </c>
      <c r="G22" s="98" t="s">
        <v>311</v>
      </c>
      <c r="H22" s="11"/>
      <c r="I22" s="11"/>
      <c r="J22" s="8"/>
      <c r="K22" s="7"/>
      <c r="L22" s="44" t="e">
        <f t="shared" si="1"/>
        <v>#DIV/0!</v>
      </c>
      <c r="M22" s="7"/>
      <c r="N22" s="44" t="e">
        <f t="shared" si="2"/>
        <v>#DIV/0!</v>
      </c>
      <c r="O22" s="7"/>
      <c r="P22" s="44" t="e">
        <f t="shared" si="2"/>
        <v>#DIV/0!</v>
      </c>
    </row>
    <row r="23" spans="1:16" ht="90" customHeight="1">
      <c r="A23" s="41" t="s">
        <v>49</v>
      </c>
      <c r="B23" s="107" t="s">
        <v>361</v>
      </c>
      <c r="C23" s="86">
        <v>443111286</v>
      </c>
      <c r="D23" s="87">
        <v>684404853</v>
      </c>
      <c r="E23" s="44">
        <f t="shared" si="3"/>
        <v>-0.54454394330186395</v>
      </c>
      <c r="F23" s="97" t="s">
        <v>362</v>
      </c>
      <c r="G23" s="414" t="s">
        <v>363</v>
      </c>
      <c r="H23" s="514">
        <v>0.04</v>
      </c>
      <c r="I23" s="514">
        <v>0.03</v>
      </c>
      <c r="J23" s="536">
        <v>0.03</v>
      </c>
      <c r="K23" s="7"/>
      <c r="L23" s="44">
        <f t="shared" si="1"/>
        <v>1</v>
      </c>
      <c r="M23" s="7"/>
      <c r="N23" s="44" t="e">
        <f t="shared" si="2"/>
        <v>#DIV/0!</v>
      </c>
      <c r="O23" s="7"/>
      <c r="P23" s="44" t="e">
        <f t="shared" si="2"/>
        <v>#DIV/0!</v>
      </c>
    </row>
    <row r="24" spans="1:16" ht="240">
      <c r="A24" s="41" t="s">
        <v>50</v>
      </c>
      <c r="B24" s="331" t="s">
        <v>364</v>
      </c>
      <c r="C24" s="84">
        <v>7879698</v>
      </c>
      <c r="D24" s="84">
        <v>6836760</v>
      </c>
      <c r="E24" s="44">
        <f t="shared" si="3"/>
        <v>0.13235761065969787</v>
      </c>
      <c r="F24" s="532" t="s">
        <v>365</v>
      </c>
      <c r="G24" s="537" t="s">
        <v>366</v>
      </c>
      <c r="H24" s="514">
        <v>3.2300000000000002E-2</v>
      </c>
      <c r="I24" s="515">
        <v>0.03</v>
      </c>
      <c r="J24" s="516">
        <v>0.03</v>
      </c>
      <c r="K24" s="7"/>
      <c r="L24" s="44">
        <f t="shared" si="1"/>
        <v>1</v>
      </c>
      <c r="M24" s="7"/>
      <c r="N24" s="44" t="e">
        <f t="shared" si="2"/>
        <v>#DIV/0!</v>
      </c>
      <c r="O24" s="7"/>
      <c r="P24" s="44" t="e">
        <f t="shared" si="2"/>
        <v>#DIV/0!</v>
      </c>
    </row>
    <row r="25" spans="1:16" s="278" customFormat="1" ht="191.25">
      <c r="A25" s="160" t="s">
        <v>51</v>
      </c>
      <c r="B25" s="416" t="s">
        <v>367</v>
      </c>
      <c r="C25" s="522">
        <f>1804307834+461433438</f>
        <v>2265741272</v>
      </c>
      <c r="D25" s="523">
        <f>803902900+645420927</f>
        <v>1449323827</v>
      </c>
      <c r="E25" s="76">
        <f t="shared" si="3"/>
        <v>0.36033127660659037</v>
      </c>
      <c r="F25" s="538" t="s">
        <v>368</v>
      </c>
      <c r="G25" s="539" t="s">
        <v>369</v>
      </c>
      <c r="H25" s="205">
        <v>3.2300000000000002E-2</v>
      </c>
      <c r="I25" s="205">
        <v>0.03</v>
      </c>
      <c r="J25" s="206">
        <v>0.03</v>
      </c>
      <c r="K25" s="75"/>
      <c r="L25" s="76">
        <f t="shared" si="1"/>
        <v>1</v>
      </c>
      <c r="M25" s="75"/>
      <c r="N25" s="76" t="e">
        <f t="shared" si="2"/>
        <v>#DIV/0!</v>
      </c>
      <c r="O25" s="75"/>
      <c r="P25" s="76" t="e">
        <f t="shared" si="2"/>
        <v>#DIV/0!</v>
      </c>
    </row>
    <row r="26" spans="1:16" ht="57" customHeight="1">
      <c r="A26" s="43" t="s">
        <v>55</v>
      </c>
      <c r="B26" s="157" t="s">
        <v>370</v>
      </c>
      <c r="C26" s="84">
        <v>6750400</v>
      </c>
      <c r="D26" s="86">
        <v>5250500</v>
      </c>
      <c r="E26" s="44">
        <f t="shared" si="3"/>
        <v>0.22219424034131308</v>
      </c>
      <c r="F26" s="332" t="s">
        <v>371</v>
      </c>
      <c r="G26" s="333" t="s">
        <v>372</v>
      </c>
      <c r="H26" s="514">
        <v>3.2300000000000002E-2</v>
      </c>
      <c r="I26" s="515">
        <v>0.03</v>
      </c>
      <c r="J26" s="516">
        <v>0.03</v>
      </c>
      <c r="K26" s="7"/>
      <c r="L26" s="44">
        <f t="shared" si="1"/>
        <v>1</v>
      </c>
      <c r="M26" s="7"/>
      <c r="N26" s="44" t="e">
        <f t="shared" si="2"/>
        <v>#DIV/0!</v>
      </c>
      <c r="O26" s="7"/>
      <c r="P26" s="44" t="e">
        <f t="shared" si="2"/>
        <v>#DIV/0!</v>
      </c>
    </row>
    <row r="27" spans="1:16" ht="409.5">
      <c r="A27" s="43" t="s">
        <v>56</v>
      </c>
      <c r="B27" s="331" t="s">
        <v>373</v>
      </c>
      <c r="C27" s="84">
        <v>1981353297</v>
      </c>
      <c r="D27" s="86">
        <v>2037577022</v>
      </c>
      <c r="E27" s="44">
        <f t="shared" si="3"/>
        <v>-2.8376425892913337E-2</v>
      </c>
      <c r="F27" s="532" t="s">
        <v>374</v>
      </c>
      <c r="G27" s="540" t="s">
        <v>375</v>
      </c>
      <c r="H27" s="514">
        <v>3.2300000000000002E-2</v>
      </c>
      <c r="I27" s="515">
        <v>0.03</v>
      </c>
      <c r="J27" s="516">
        <v>0.03</v>
      </c>
      <c r="K27" s="7"/>
      <c r="L27" s="44">
        <f t="shared" si="1"/>
        <v>1</v>
      </c>
      <c r="M27" s="7"/>
      <c r="N27" s="44" t="e">
        <f t="shared" si="2"/>
        <v>#DIV/0!</v>
      </c>
      <c r="O27" s="7"/>
      <c r="P27" s="44" t="e">
        <f t="shared" si="2"/>
        <v>#DIV/0!</v>
      </c>
    </row>
  </sheetData>
  <sheetProtection algorithmName="SHA-512" hashValue="3PSt+wPPJU5jnUY9Wdh9/UDt8XY3feAAestcNvk5qGb0juKE1qEEYLd+9ApssqOp8s3xDmfBRt+3JzMZ5BBvrQ==" saltValue="kqosz+D2EhPTkIJjw61v8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422" priority="21" operator="lessThan">
      <formula>0</formula>
    </cfRule>
  </conditionalFormatting>
  <conditionalFormatting sqref="E19:E27">
    <cfRule type="cellIs" dxfId="421" priority="17" operator="lessThan">
      <formula>0</formula>
    </cfRule>
  </conditionalFormatting>
  <conditionalFormatting sqref="H21:J22 H25:J25">
    <cfRule type="cellIs" dxfId="420" priority="4" operator="lessThan">
      <formula>0</formula>
    </cfRule>
  </conditionalFormatting>
  <conditionalFormatting sqref="L9:L17 L19:L27">
    <cfRule type="cellIs" dxfId="419" priority="3" operator="lessThan">
      <formula>0</formula>
    </cfRule>
  </conditionalFormatting>
  <conditionalFormatting sqref="N9:N17 N19:N27">
    <cfRule type="cellIs" dxfId="418" priority="2" operator="lessThan">
      <formula>0</formula>
    </cfRule>
  </conditionalFormatting>
  <conditionalFormatting sqref="P9:P17 P19:P27">
    <cfRule type="cellIs" dxfId="417"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5">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B1" sqref="B1"/>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28</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30</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32</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33</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34</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35</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36</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37</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43</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47</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48</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49</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50</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51</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55</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56</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Dif65N+JKxSpvI7lxfOpMYkKsmM1R1HQOOQqlJP/PmQArqGyZCqStRLPqVTUCs4PvRv8flEwZa9suPv1jEJNRw==" saltValue="gtSQvPZ21ho0N+ZOgJxC3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416" priority="21" operator="lessThan">
      <formula>0</formula>
    </cfRule>
  </conditionalFormatting>
  <conditionalFormatting sqref="E19:E27">
    <cfRule type="cellIs" dxfId="415" priority="17" operator="lessThan">
      <formula>0</formula>
    </cfRule>
  </conditionalFormatting>
  <conditionalFormatting sqref="H9:J17">
    <cfRule type="cellIs" dxfId="414" priority="8" operator="lessThan">
      <formula>0</formula>
    </cfRule>
  </conditionalFormatting>
  <conditionalFormatting sqref="H19:J27">
    <cfRule type="cellIs" dxfId="413" priority="4" operator="lessThan">
      <formula>0</formula>
    </cfRule>
  </conditionalFormatting>
  <conditionalFormatting sqref="L9:L17 L19:L27">
    <cfRule type="cellIs" dxfId="412" priority="3" operator="lessThan">
      <formula>0</formula>
    </cfRule>
  </conditionalFormatting>
  <conditionalFormatting sqref="N9:N17 N19:N27">
    <cfRule type="cellIs" dxfId="411" priority="2" operator="lessThan">
      <formula>0</formula>
    </cfRule>
  </conditionalFormatting>
  <conditionalFormatting sqref="P9:P17 P19:P27">
    <cfRule type="cellIs" dxfId="410"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6">
    <tabColor theme="5" tint="0.39997558519241921"/>
    <pageSetUpPr fitToPage="1"/>
  </sheetPr>
  <dimension ref="A1:P27"/>
  <sheetViews>
    <sheetView zoomScale="80" zoomScaleNormal="80" workbookViewId="0">
      <pane xSplit="2" ySplit="7" topLeftCell="C11" activePane="bottomRight" state="frozen"/>
      <selection pane="topRight" activeCell="G17" activeCellId="1" sqref="C27 G17"/>
      <selection pane="bottomLeft" activeCell="G17" activeCellId="1" sqref="C27 G17"/>
      <selection pane="bottomRight" activeCell="B3" sqref="B3"/>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376</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414" t="s">
        <v>377</v>
      </c>
      <c r="C9" s="84">
        <v>43786282618</v>
      </c>
      <c r="D9" s="85">
        <v>41051293855</v>
      </c>
      <c r="E9" s="44">
        <f t="shared" ref="E9:E17" si="0">1-(D9/C9)</f>
        <v>6.2462227882201571E-2</v>
      </c>
      <c r="F9" s="353" t="s">
        <v>378</v>
      </c>
      <c r="G9" s="10"/>
      <c r="H9" s="11">
        <v>5.1999999999999998E-2</v>
      </c>
      <c r="I9" s="11">
        <v>0.03</v>
      </c>
      <c r="J9" s="8">
        <v>0.03</v>
      </c>
      <c r="K9" s="7"/>
      <c r="L9" s="44">
        <f>1-(K9/D9)</f>
        <v>1</v>
      </c>
      <c r="M9" s="7"/>
      <c r="N9" s="44" t="e">
        <f>1-(M9/K9)</f>
        <v>#DIV/0!</v>
      </c>
      <c r="O9" s="7"/>
      <c r="P9" s="44" t="e">
        <f>1-(O9/M9)</f>
        <v>#DIV/0!</v>
      </c>
    </row>
    <row r="10" spans="1:16" ht="59.25" customHeight="1">
      <c r="A10" s="41" t="s">
        <v>28</v>
      </c>
      <c r="B10" s="107" t="s">
        <v>379</v>
      </c>
      <c r="C10" s="86">
        <v>893546975</v>
      </c>
      <c r="D10" s="87">
        <v>874287000</v>
      </c>
      <c r="E10" s="44">
        <f t="shared" si="0"/>
        <v>2.1554518720182547E-2</v>
      </c>
      <c r="F10" s="9" t="s">
        <v>380</v>
      </c>
      <c r="G10" s="10" t="s">
        <v>381</v>
      </c>
      <c r="H10" s="11">
        <v>0.03</v>
      </c>
      <c r="I10" s="11">
        <v>0.03</v>
      </c>
      <c r="J10" s="8">
        <v>0.03</v>
      </c>
      <c r="K10" s="7"/>
      <c r="L10" s="44">
        <f t="shared" ref="L10:L27" si="1">1-(K10/D10)</f>
        <v>1</v>
      </c>
      <c r="M10" s="7"/>
      <c r="N10" s="44" t="e">
        <f t="shared" ref="N10:P27" si="2">1-(M10/K10)</f>
        <v>#DIV/0!</v>
      </c>
      <c r="O10" s="7"/>
      <c r="P10" s="44" t="e">
        <f t="shared" si="2"/>
        <v>#DIV/0!</v>
      </c>
    </row>
    <row r="11" spans="1:16" ht="59.25" customHeight="1">
      <c r="A11" s="41" t="s">
        <v>30</v>
      </c>
      <c r="B11" s="415" t="s">
        <v>333</v>
      </c>
      <c r="C11" s="86">
        <v>16502548</v>
      </c>
      <c r="D11" s="87">
        <v>14426452</v>
      </c>
      <c r="E11" s="44">
        <f t="shared" si="0"/>
        <v>0.12580457272416357</v>
      </c>
      <c r="F11" s="9" t="s">
        <v>382</v>
      </c>
      <c r="G11" s="10" t="s">
        <v>383</v>
      </c>
      <c r="H11" s="11">
        <v>0.15</v>
      </c>
      <c r="I11" s="11">
        <v>0.03</v>
      </c>
      <c r="J11" s="8">
        <v>0.03</v>
      </c>
      <c r="K11" s="7"/>
      <c r="L11" s="44">
        <f t="shared" si="1"/>
        <v>1</v>
      </c>
      <c r="M11" s="7"/>
      <c r="N11" s="44" t="e">
        <f t="shared" si="2"/>
        <v>#DIV/0!</v>
      </c>
      <c r="O11" s="7"/>
      <c r="P11" s="44" t="e">
        <f t="shared" si="2"/>
        <v>#DIV/0!</v>
      </c>
    </row>
    <row r="12" spans="1:16" ht="59.25" customHeight="1">
      <c r="A12" s="41" t="s">
        <v>32</v>
      </c>
      <c r="B12" s="107" t="s">
        <v>384</v>
      </c>
      <c r="C12" s="86">
        <v>1388833020</v>
      </c>
      <c r="D12" s="87">
        <v>5137037464</v>
      </c>
      <c r="E12" s="44">
        <f t="shared" si="0"/>
        <v>-2.6988157611632824</v>
      </c>
      <c r="F12" s="9" t="s">
        <v>385</v>
      </c>
      <c r="G12" s="10" t="s">
        <v>386</v>
      </c>
      <c r="H12" s="11">
        <v>0.3</v>
      </c>
      <c r="I12" s="11">
        <v>0.03</v>
      </c>
      <c r="J12" s="8">
        <v>0.03</v>
      </c>
      <c r="K12" s="7"/>
      <c r="L12" s="44">
        <f t="shared" si="1"/>
        <v>1</v>
      </c>
      <c r="M12" s="7"/>
      <c r="N12" s="44" t="e">
        <f t="shared" si="2"/>
        <v>#DIV/0!</v>
      </c>
      <c r="O12" s="7"/>
      <c r="P12" s="44" t="e">
        <f t="shared" si="2"/>
        <v>#DIV/0!</v>
      </c>
    </row>
    <row r="13" spans="1:16" ht="59.25" customHeight="1">
      <c r="A13" s="41" t="s">
        <v>33</v>
      </c>
      <c r="B13" s="415" t="s">
        <v>387</v>
      </c>
      <c r="C13" s="255">
        <v>0</v>
      </c>
      <c r="D13" s="256">
        <v>0</v>
      </c>
      <c r="E13" s="44" t="e">
        <f t="shared" si="0"/>
        <v>#DIV/0!</v>
      </c>
      <c r="F13" s="9" t="s">
        <v>388</v>
      </c>
      <c r="G13" s="10" t="s">
        <v>389</v>
      </c>
      <c r="H13" s="11">
        <v>0</v>
      </c>
      <c r="I13" s="11">
        <v>0</v>
      </c>
      <c r="J13" s="8">
        <v>0</v>
      </c>
      <c r="K13" s="7"/>
      <c r="L13" s="44" t="e">
        <f t="shared" si="1"/>
        <v>#DIV/0!</v>
      </c>
      <c r="M13" s="7"/>
      <c r="N13" s="44" t="e">
        <f t="shared" si="2"/>
        <v>#DIV/0!</v>
      </c>
      <c r="O13" s="7"/>
      <c r="P13" s="44" t="e">
        <f t="shared" si="2"/>
        <v>#DIV/0!</v>
      </c>
    </row>
    <row r="14" spans="1:16" ht="59.25" customHeight="1">
      <c r="A14" s="41" t="s">
        <v>34</v>
      </c>
      <c r="B14" s="415" t="s">
        <v>390</v>
      </c>
      <c r="C14" s="86">
        <v>296040053</v>
      </c>
      <c r="D14" s="87">
        <v>352174371</v>
      </c>
      <c r="E14" s="44">
        <f t="shared" si="0"/>
        <v>-0.18961730830388679</v>
      </c>
      <c r="F14" s="9" t="s">
        <v>391</v>
      </c>
      <c r="G14" s="10" t="s">
        <v>392</v>
      </c>
      <c r="H14" s="11">
        <v>-0.61529999999999996</v>
      </c>
      <c r="I14" s="11">
        <v>0</v>
      </c>
      <c r="J14" s="8">
        <v>0</v>
      </c>
      <c r="K14" s="7"/>
      <c r="L14" s="44">
        <f t="shared" si="1"/>
        <v>1</v>
      </c>
      <c r="M14" s="7"/>
      <c r="N14" s="44" t="e">
        <f t="shared" si="2"/>
        <v>#DIV/0!</v>
      </c>
      <c r="O14" s="7"/>
      <c r="P14" s="44" t="e">
        <f t="shared" si="2"/>
        <v>#DIV/0!</v>
      </c>
    </row>
    <row r="15" spans="1:16" ht="59.25" customHeight="1">
      <c r="A15" s="41" t="s">
        <v>35</v>
      </c>
      <c r="B15" s="107" t="s">
        <v>393</v>
      </c>
      <c r="C15" s="86">
        <v>803227989</v>
      </c>
      <c r="D15" s="87">
        <v>929249060</v>
      </c>
      <c r="E15" s="44">
        <f t="shared" si="0"/>
        <v>-0.1568932765364579</v>
      </c>
      <c r="F15" s="9" t="s">
        <v>394</v>
      </c>
      <c r="G15" s="10" t="s">
        <v>395</v>
      </c>
      <c r="H15" s="11">
        <v>-0.61419999999999997</v>
      </c>
      <c r="I15" s="11">
        <v>0</v>
      </c>
      <c r="J15" s="8">
        <v>0</v>
      </c>
      <c r="K15" s="7"/>
      <c r="L15" s="44">
        <f t="shared" si="1"/>
        <v>1</v>
      </c>
      <c r="M15" s="7"/>
      <c r="N15" s="44" t="e">
        <f t="shared" si="2"/>
        <v>#DIV/0!</v>
      </c>
      <c r="O15" s="7"/>
      <c r="P15" s="44" t="e">
        <f t="shared" si="2"/>
        <v>#DIV/0!</v>
      </c>
    </row>
    <row r="16" spans="1:16" ht="59.25" customHeight="1">
      <c r="A16" s="41" t="s">
        <v>36</v>
      </c>
      <c r="B16" s="416" t="s">
        <v>31</v>
      </c>
      <c r="C16" s="417">
        <v>0</v>
      </c>
      <c r="D16" s="256">
        <v>0</v>
      </c>
      <c r="E16" s="44" t="e">
        <f t="shared" si="0"/>
        <v>#DIV/0!</v>
      </c>
      <c r="F16" s="9" t="s">
        <v>396</v>
      </c>
      <c r="G16" s="10" t="s">
        <v>397</v>
      </c>
      <c r="H16" s="11">
        <v>0</v>
      </c>
      <c r="I16" s="11">
        <v>0</v>
      </c>
      <c r="J16" s="8">
        <v>0</v>
      </c>
      <c r="K16" s="7"/>
      <c r="L16" s="44" t="e">
        <f t="shared" si="1"/>
        <v>#DIV/0!</v>
      </c>
      <c r="M16" s="7"/>
      <c r="N16" s="44" t="e">
        <f t="shared" si="2"/>
        <v>#DIV/0!</v>
      </c>
      <c r="O16" s="7"/>
      <c r="P16" s="44" t="e">
        <f t="shared" si="2"/>
        <v>#DIV/0!</v>
      </c>
    </row>
    <row r="17" spans="1:16" ht="59.25" customHeight="1">
      <c r="A17" s="41" t="s">
        <v>37</v>
      </c>
      <c r="B17" s="415" t="s">
        <v>387</v>
      </c>
      <c r="C17" s="255">
        <v>0</v>
      </c>
      <c r="D17" s="256">
        <v>0</v>
      </c>
      <c r="E17" s="44" t="e">
        <f t="shared" si="0"/>
        <v>#DIV/0!</v>
      </c>
      <c r="F17" s="9" t="s">
        <v>398</v>
      </c>
      <c r="G17" s="10" t="s">
        <v>399</v>
      </c>
      <c r="H17" s="11">
        <v>0</v>
      </c>
      <c r="I17" s="11">
        <v>0</v>
      </c>
      <c r="J17" s="8">
        <v>0</v>
      </c>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2" t="s">
        <v>400</v>
      </c>
      <c r="C19" s="6">
        <v>143407638</v>
      </c>
      <c r="D19" s="7">
        <v>138879494</v>
      </c>
      <c r="E19" s="44">
        <f t="shared" ref="E19:E27" si="3">1-(D19/C19)</f>
        <v>3.1575333525819649E-2</v>
      </c>
      <c r="F19" s="9" t="s">
        <v>401</v>
      </c>
      <c r="G19" s="10" t="s">
        <v>402</v>
      </c>
      <c r="H19" s="11">
        <v>7.0000000000000007E-2</v>
      </c>
      <c r="I19" s="11">
        <v>0.03</v>
      </c>
      <c r="J19" s="8">
        <v>0.03</v>
      </c>
      <c r="K19" s="7"/>
      <c r="L19" s="44">
        <f t="shared" si="1"/>
        <v>1</v>
      </c>
      <c r="M19" s="7"/>
      <c r="N19" s="44" t="e">
        <f t="shared" si="2"/>
        <v>#DIV/0!</v>
      </c>
      <c r="O19" s="7"/>
      <c r="P19" s="44" t="e">
        <f t="shared" si="2"/>
        <v>#DIV/0!</v>
      </c>
    </row>
    <row r="20" spans="1:16" ht="57" customHeight="1">
      <c r="A20" s="41" t="s">
        <v>43</v>
      </c>
      <c r="B20" s="13" t="s">
        <v>403</v>
      </c>
      <c r="C20" s="6">
        <v>479389183</v>
      </c>
      <c r="D20" s="7">
        <v>568635997</v>
      </c>
      <c r="E20" s="44">
        <f t="shared" si="3"/>
        <v>-0.18616776757768427</v>
      </c>
      <c r="F20" s="9" t="s">
        <v>404</v>
      </c>
      <c r="G20" s="10" t="s">
        <v>405</v>
      </c>
      <c r="H20" s="11">
        <v>5.2299999999999999E-2</v>
      </c>
      <c r="I20" s="11">
        <v>0</v>
      </c>
      <c r="J20" s="8">
        <v>0</v>
      </c>
      <c r="K20" s="7"/>
      <c r="L20" s="44">
        <f t="shared" si="1"/>
        <v>1</v>
      </c>
      <c r="M20" s="7"/>
      <c r="N20" s="44" t="e">
        <f t="shared" si="2"/>
        <v>#DIV/0!</v>
      </c>
      <c r="O20" s="7"/>
      <c r="P20" s="44" t="e">
        <f t="shared" si="2"/>
        <v>#DIV/0!</v>
      </c>
    </row>
    <row r="21" spans="1:16" ht="57" customHeight="1">
      <c r="A21" s="41" t="s">
        <v>47</v>
      </c>
      <c r="B21" s="14" t="s">
        <v>387</v>
      </c>
      <c r="C21" s="6">
        <v>0</v>
      </c>
      <c r="D21" s="7">
        <v>0</v>
      </c>
      <c r="E21" s="44" t="e">
        <f t="shared" si="3"/>
        <v>#DIV/0!</v>
      </c>
      <c r="F21" s="9" t="s">
        <v>406</v>
      </c>
      <c r="G21" s="10" t="s">
        <v>407</v>
      </c>
      <c r="H21" s="11">
        <v>0</v>
      </c>
      <c r="I21" s="11">
        <v>0</v>
      </c>
      <c r="J21" s="8">
        <v>0</v>
      </c>
      <c r="K21" s="7"/>
      <c r="L21" s="44" t="e">
        <f t="shared" si="1"/>
        <v>#DIV/0!</v>
      </c>
      <c r="M21" s="7"/>
      <c r="N21" s="44" t="e">
        <f t="shared" si="2"/>
        <v>#DIV/0!</v>
      </c>
      <c r="O21" s="7"/>
      <c r="P21" s="44" t="e">
        <f t="shared" si="2"/>
        <v>#DIV/0!</v>
      </c>
    </row>
    <row r="22" spans="1:16" ht="57" customHeight="1">
      <c r="A22" s="41" t="s">
        <v>48</v>
      </c>
      <c r="B22" s="12" t="s">
        <v>408</v>
      </c>
      <c r="C22" s="6">
        <v>188750969</v>
      </c>
      <c r="D22" s="7">
        <v>205431308</v>
      </c>
      <c r="E22" s="44">
        <f t="shared" si="3"/>
        <v>-8.8372203270649097E-2</v>
      </c>
      <c r="F22" s="9" t="s">
        <v>409</v>
      </c>
      <c r="G22" s="10" t="s">
        <v>410</v>
      </c>
      <c r="H22" s="11">
        <v>-0.46029999999999999</v>
      </c>
      <c r="I22" s="11">
        <v>0</v>
      </c>
      <c r="J22" s="8">
        <v>0</v>
      </c>
      <c r="K22" s="7"/>
      <c r="L22" s="44">
        <f t="shared" si="1"/>
        <v>1</v>
      </c>
      <c r="M22" s="7"/>
      <c r="N22" s="44" t="e">
        <f t="shared" si="2"/>
        <v>#DIV/0!</v>
      </c>
      <c r="O22" s="7"/>
      <c r="P22" s="44" t="e">
        <f t="shared" si="2"/>
        <v>#DIV/0!</v>
      </c>
    </row>
    <row r="23" spans="1:16" ht="57" customHeight="1">
      <c r="A23" s="41" t="s">
        <v>49</v>
      </c>
      <c r="B23" s="12" t="s">
        <v>411</v>
      </c>
      <c r="C23" s="6">
        <v>1975437309</v>
      </c>
      <c r="D23" s="7">
        <v>1522111332</v>
      </c>
      <c r="E23" s="44">
        <f t="shared" si="3"/>
        <v>0.22948132797465559</v>
      </c>
      <c r="F23" s="9" t="s">
        <v>412</v>
      </c>
      <c r="G23" s="10" t="s">
        <v>413</v>
      </c>
      <c r="H23" s="11">
        <v>0.03</v>
      </c>
      <c r="I23" s="11">
        <v>0.03</v>
      </c>
      <c r="J23" s="8">
        <v>0.03</v>
      </c>
      <c r="K23" s="7"/>
      <c r="L23" s="44">
        <f t="shared" si="1"/>
        <v>1</v>
      </c>
      <c r="M23" s="7"/>
      <c r="N23" s="44" t="e">
        <f t="shared" si="2"/>
        <v>#DIV/0!</v>
      </c>
      <c r="O23" s="7"/>
      <c r="P23" s="44" t="e">
        <f t="shared" si="2"/>
        <v>#DIV/0!</v>
      </c>
    </row>
    <row r="24" spans="1:16" ht="57" customHeight="1">
      <c r="A24" s="41" t="s">
        <v>50</v>
      </c>
      <c r="B24" s="12" t="s">
        <v>387</v>
      </c>
      <c r="C24" s="6">
        <v>0</v>
      </c>
      <c r="D24" s="7">
        <v>0</v>
      </c>
      <c r="E24" s="44" t="e">
        <f t="shared" si="3"/>
        <v>#DIV/0!</v>
      </c>
      <c r="F24" s="9" t="s">
        <v>414</v>
      </c>
      <c r="G24" s="10" t="s">
        <v>415</v>
      </c>
      <c r="H24" s="11">
        <v>0</v>
      </c>
      <c r="I24" s="11">
        <v>0</v>
      </c>
      <c r="J24" s="8">
        <v>0</v>
      </c>
      <c r="K24" s="7"/>
      <c r="L24" s="44" t="e">
        <f t="shared" si="1"/>
        <v>#DIV/0!</v>
      </c>
      <c r="M24" s="7"/>
      <c r="N24" s="44" t="e">
        <f t="shared" si="2"/>
        <v>#DIV/0!</v>
      </c>
      <c r="O24" s="7"/>
      <c r="P24" s="44" t="e">
        <f t="shared" si="2"/>
        <v>#DIV/0!</v>
      </c>
    </row>
    <row r="25" spans="1:16" ht="57" customHeight="1">
      <c r="A25" s="43" t="s">
        <v>51</v>
      </c>
      <c r="B25" s="12" t="s">
        <v>416</v>
      </c>
      <c r="C25" s="6">
        <v>300000000</v>
      </c>
      <c r="D25" s="7">
        <v>255393885</v>
      </c>
      <c r="E25" s="44">
        <f t="shared" si="3"/>
        <v>0.14868705000000004</v>
      </c>
      <c r="F25" s="9" t="s">
        <v>417</v>
      </c>
      <c r="G25" s="10" t="s">
        <v>418</v>
      </c>
      <c r="H25" s="11">
        <v>-0.63800000000000001</v>
      </c>
      <c r="I25" s="11">
        <v>0</v>
      </c>
      <c r="J25" s="8">
        <v>0</v>
      </c>
      <c r="K25" s="7"/>
      <c r="L25" s="44">
        <f t="shared" si="1"/>
        <v>1</v>
      </c>
      <c r="M25" s="7"/>
      <c r="N25" s="44" t="e">
        <f t="shared" si="2"/>
        <v>#DIV/0!</v>
      </c>
      <c r="O25" s="7"/>
      <c r="P25" s="44" t="e">
        <f t="shared" si="2"/>
        <v>#DIV/0!</v>
      </c>
    </row>
    <row r="26" spans="1:16" ht="57" customHeight="1">
      <c r="A26" s="43" t="s">
        <v>55</v>
      </c>
      <c r="B26" s="12" t="s">
        <v>387</v>
      </c>
      <c r="C26" s="6">
        <v>0</v>
      </c>
      <c r="D26" s="7">
        <v>0</v>
      </c>
      <c r="E26" s="44" t="e">
        <f t="shared" si="3"/>
        <v>#DIV/0!</v>
      </c>
      <c r="F26" s="9" t="s">
        <v>419</v>
      </c>
      <c r="G26" s="10" t="s">
        <v>420</v>
      </c>
      <c r="H26" s="11">
        <v>0</v>
      </c>
      <c r="I26" s="11">
        <v>0</v>
      </c>
      <c r="J26" s="8">
        <v>0</v>
      </c>
      <c r="K26" s="7"/>
      <c r="L26" s="44" t="e">
        <f t="shared" si="1"/>
        <v>#DIV/0!</v>
      </c>
      <c r="M26" s="7"/>
      <c r="N26" s="44" t="e">
        <f t="shared" si="2"/>
        <v>#DIV/0!</v>
      </c>
      <c r="O26" s="7"/>
      <c r="P26" s="44" t="e">
        <f t="shared" si="2"/>
        <v>#DIV/0!</v>
      </c>
    </row>
    <row r="27" spans="1:16" ht="57" customHeight="1">
      <c r="A27" s="43" t="s">
        <v>56</v>
      </c>
      <c r="B27" s="12" t="s">
        <v>421</v>
      </c>
      <c r="C27" s="6">
        <v>106886851</v>
      </c>
      <c r="D27" s="7">
        <v>100781969</v>
      </c>
      <c r="E27" s="44">
        <f t="shared" si="3"/>
        <v>5.7115369597706689E-2</v>
      </c>
      <c r="F27" s="9" t="s">
        <v>422</v>
      </c>
      <c r="G27" s="10" t="s">
        <v>423</v>
      </c>
      <c r="H27" s="11">
        <v>0.03</v>
      </c>
      <c r="I27" s="11">
        <v>0</v>
      </c>
      <c r="J27" s="8">
        <v>0</v>
      </c>
      <c r="K27" s="7"/>
      <c r="L27" s="44">
        <f t="shared" si="1"/>
        <v>1</v>
      </c>
      <c r="M27" s="7"/>
      <c r="N27" s="44" t="e">
        <f t="shared" si="2"/>
        <v>#DIV/0!</v>
      </c>
      <c r="O27" s="7"/>
      <c r="P27" s="44" t="e">
        <f t="shared" si="2"/>
        <v>#DIV/0!</v>
      </c>
    </row>
  </sheetData>
  <sheetProtection algorithmName="SHA-512" hashValue="jNPVDLWjGG4ppvCPxVWpKJ4zGu/SqGC1BB8R/FXWbnLTNka5P9fXnVJ1lyfXB98qJW3aoomAhH2Jy+NxaDKNxQ==" saltValue="r25dYSnWt1/k8O9WXcP5p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409" priority="21" operator="lessThan">
      <formula>0</formula>
    </cfRule>
  </conditionalFormatting>
  <conditionalFormatting sqref="E19:E27">
    <cfRule type="cellIs" dxfId="408" priority="17" operator="lessThan">
      <formula>0</formula>
    </cfRule>
  </conditionalFormatting>
  <conditionalFormatting sqref="H9:J17">
    <cfRule type="cellIs" dxfId="407" priority="8" operator="lessThan">
      <formula>0</formula>
    </cfRule>
  </conditionalFormatting>
  <conditionalFormatting sqref="H19:J27">
    <cfRule type="cellIs" dxfId="406" priority="4" operator="lessThan">
      <formula>0</formula>
    </cfRule>
  </conditionalFormatting>
  <conditionalFormatting sqref="L9:L17 L19:L27">
    <cfRule type="cellIs" dxfId="405" priority="3" operator="lessThan">
      <formula>0</formula>
    </cfRule>
  </conditionalFormatting>
  <conditionalFormatting sqref="N9:N17 N19:N27">
    <cfRule type="cellIs" dxfId="404" priority="2" operator="lessThan">
      <formula>0</formula>
    </cfRule>
  </conditionalFormatting>
  <conditionalFormatting sqref="P9:P17 P19:P27">
    <cfRule type="cellIs" dxfId="403"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7">
    <tabColor theme="5" tint="0.39997558519241921"/>
    <pageSetUpPr fitToPage="1"/>
  </sheetPr>
  <dimension ref="A1:P27"/>
  <sheetViews>
    <sheetView zoomScale="80" zoomScaleNormal="80" workbookViewId="0">
      <pane xSplit="2" ySplit="7" topLeftCell="F8" activePane="bottomRight" state="frozen"/>
      <selection pane="topRight" activeCell="G17" activeCellId="1" sqref="C27 G17"/>
      <selection pane="bottomLeft" activeCell="G17" activeCellId="1" sqref="C27 G17"/>
      <selection pane="bottomRight" activeCell="H22" sqref="H22"/>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424</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41" t="s">
        <v>62</v>
      </c>
      <c r="C9" s="6">
        <v>25973933571</v>
      </c>
      <c r="D9" s="7">
        <v>22967979900</v>
      </c>
      <c r="E9" s="44">
        <f t="shared" ref="E9:E17" si="0">1-(D9/C9)</f>
        <v>0.11572962804356135</v>
      </c>
      <c r="F9" s="335" t="s">
        <v>425</v>
      </c>
      <c r="G9" s="336" t="s">
        <v>426</v>
      </c>
      <c r="H9" s="11">
        <v>-5.1999999999999998E-2</v>
      </c>
      <c r="I9" s="11">
        <v>0.01</v>
      </c>
      <c r="J9" s="8">
        <v>0.01</v>
      </c>
      <c r="K9" s="7"/>
      <c r="L9" s="44">
        <f>1-(K9/D9)</f>
        <v>1</v>
      </c>
      <c r="M9" s="7"/>
      <c r="N9" s="44" t="e">
        <f>1-(M9/K9)</f>
        <v>#DIV/0!</v>
      </c>
      <c r="O9" s="7"/>
      <c r="P9" s="44" t="e">
        <f>1-(O9/M9)</f>
        <v>#DIV/0!</v>
      </c>
    </row>
    <row r="10" spans="1:16" ht="59.25" customHeight="1">
      <c r="A10" s="41" t="s">
        <v>28</v>
      </c>
      <c r="B10" s="542" t="s">
        <v>427</v>
      </c>
      <c r="C10" s="6">
        <v>189750198</v>
      </c>
      <c r="D10" s="7">
        <v>301572969</v>
      </c>
      <c r="E10" s="44">
        <f t="shared" si="0"/>
        <v>-0.58931570126741062</v>
      </c>
      <c r="F10" s="335" t="s">
        <v>428</v>
      </c>
      <c r="G10" s="336" t="s">
        <v>429</v>
      </c>
      <c r="H10" s="11">
        <v>0</v>
      </c>
      <c r="I10" s="11">
        <v>0</v>
      </c>
      <c r="J10" s="8">
        <v>0</v>
      </c>
      <c r="K10" s="7"/>
      <c r="L10" s="44">
        <f t="shared" ref="L10:L27" si="1">1-(K10/D10)</f>
        <v>1</v>
      </c>
      <c r="M10" s="7"/>
      <c r="N10" s="44" t="e">
        <f t="shared" ref="N10:P27" si="2">1-(M10/K10)</f>
        <v>#DIV/0!</v>
      </c>
      <c r="O10" s="7"/>
      <c r="P10" s="44" t="e">
        <f t="shared" si="2"/>
        <v>#DIV/0!</v>
      </c>
    </row>
    <row r="11" spans="1:16" ht="90" customHeight="1">
      <c r="A11" s="41" t="s">
        <v>30</v>
      </c>
      <c r="B11" s="334" t="s">
        <v>430</v>
      </c>
      <c r="C11" s="6">
        <v>49276997</v>
      </c>
      <c r="D11" s="7">
        <v>4328115</v>
      </c>
      <c r="E11" s="44">
        <f t="shared" si="0"/>
        <v>0.91216763878691709</v>
      </c>
      <c r="F11" s="335" t="s">
        <v>431</v>
      </c>
      <c r="G11" s="336" t="s">
        <v>432</v>
      </c>
      <c r="H11" s="11">
        <v>0</v>
      </c>
      <c r="I11" s="11">
        <v>0</v>
      </c>
      <c r="J11" s="8">
        <v>0</v>
      </c>
      <c r="K11" s="7"/>
      <c r="L11" s="44">
        <f t="shared" si="1"/>
        <v>1</v>
      </c>
      <c r="M11" s="7"/>
      <c r="N11" s="44" t="e">
        <f t="shared" si="2"/>
        <v>#DIV/0!</v>
      </c>
      <c r="O11" s="7"/>
      <c r="P11" s="44" t="e">
        <f t="shared" si="2"/>
        <v>#DIV/0!</v>
      </c>
    </row>
    <row r="12" spans="1:16" ht="59.25" customHeight="1">
      <c r="A12" s="41" t="s">
        <v>32</v>
      </c>
      <c r="B12" s="334" t="s">
        <v>433</v>
      </c>
      <c r="C12" s="6">
        <v>1375203331</v>
      </c>
      <c r="D12" s="7">
        <v>2081302319</v>
      </c>
      <c r="E12" s="44">
        <f t="shared" si="0"/>
        <v>-0.51345060914486695</v>
      </c>
      <c r="F12" s="335" t="s">
        <v>434</v>
      </c>
      <c r="G12" s="336" t="s">
        <v>435</v>
      </c>
      <c r="H12" s="11">
        <v>7.0000000000000007E-2</v>
      </c>
      <c r="I12" s="11">
        <v>0</v>
      </c>
      <c r="J12" s="8">
        <v>0</v>
      </c>
      <c r="K12" s="7"/>
      <c r="L12" s="44">
        <f t="shared" si="1"/>
        <v>1</v>
      </c>
      <c r="M12" s="7"/>
      <c r="N12" s="44" t="e">
        <f t="shared" si="2"/>
        <v>#DIV/0!</v>
      </c>
      <c r="O12" s="7"/>
      <c r="P12" s="44" t="e">
        <f t="shared" si="2"/>
        <v>#DIV/0!</v>
      </c>
    </row>
    <row r="13" spans="1:16" ht="59.25" customHeight="1">
      <c r="A13" s="41" t="s">
        <v>33</v>
      </c>
      <c r="B13" s="334" t="s">
        <v>436</v>
      </c>
      <c r="C13" s="6">
        <v>104275000</v>
      </c>
      <c r="D13" s="7">
        <v>122194800</v>
      </c>
      <c r="E13" s="44">
        <f t="shared" si="0"/>
        <v>-0.17185135459122503</v>
      </c>
      <c r="F13" s="335" t="s">
        <v>437</v>
      </c>
      <c r="G13" s="336" t="s">
        <v>438</v>
      </c>
      <c r="H13" s="11">
        <v>0</v>
      </c>
      <c r="I13" s="11">
        <v>0</v>
      </c>
      <c r="J13" s="8">
        <v>0</v>
      </c>
      <c r="K13" s="7"/>
      <c r="L13" s="44">
        <f t="shared" si="1"/>
        <v>1</v>
      </c>
      <c r="M13" s="7"/>
      <c r="N13" s="44" t="e">
        <f t="shared" si="2"/>
        <v>#DIV/0!</v>
      </c>
      <c r="O13" s="7"/>
      <c r="P13" s="44" t="e">
        <f t="shared" si="2"/>
        <v>#DIV/0!</v>
      </c>
    </row>
    <row r="14" spans="1:16" ht="59.25" customHeight="1">
      <c r="A14" s="41" t="s">
        <v>34</v>
      </c>
      <c r="B14" s="334" t="s">
        <v>439</v>
      </c>
      <c r="C14" s="6">
        <v>260775823</v>
      </c>
      <c r="D14" s="7">
        <v>327640000</v>
      </c>
      <c r="E14" s="44">
        <f t="shared" si="0"/>
        <v>-0.25640481633145873</v>
      </c>
      <c r="F14" s="335" t="s">
        <v>440</v>
      </c>
      <c r="G14" s="336" t="s">
        <v>441</v>
      </c>
      <c r="H14" s="11">
        <v>-5.1999999999999998E-2</v>
      </c>
      <c r="I14" s="11">
        <v>0</v>
      </c>
      <c r="J14" s="8">
        <v>0</v>
      </c>
      <c r="K14" s="7"/>
      <c r="L14" s="44">
        <f t="shared" si="1"/>
        <v>1</v>
      </c>
      <c r="M14" s="7"/>
      <c r="N14" s="44" t="e">
        <f t="shared" si="2"/>
        <v>#DIV/0!</v>
      </c>
      <c r="O14" s="7"/>
      <c r="P14" s="44" t="e">
        <f t="shared" si="2"/>
        <v>#DIV/0!</v>
      </c>
    </row>
    <row r="15" spans="1:16" ht="59.25" customHeight="1">
      <c r="A15" s="41" t="s">
        <v>35</v>
      </c>
      <c r="B15" s="334" t="s">
        <v>442</v>
      </c>
      <c r="C15" s="6">
        <v>1830000000</v>
      </c>
      <c r="D15" s="7">
        <v>1678372273</v>
      </c>
      <c r="E15" s="44">
        <f t="shared" si="0"/>
        <v>8.2856681420765077E-2</v>
      </c>
      <c r="F15" s="335" t="s">
        <v>437</v>
      </c>
      <c r="G15" s="336" t="s">
        <v>443</v>
      </c>
      <c r="H15" s="11">
        <v>0</v>
      </c>
      <c r="I15" s="11">
        <v>0</v>
      </c>
      <c r="J15" s="8">
        <v>0</v>
      </c>
      <c r="K15" s="7"/>
      <c r="L15" s="44">
        <f t="shared" si="1"/>
        <v>1</v>
      </c>
      <c r="M15" s="7"/>
      <c r="N15" s="44" t="e">
        <f t="shared" si="2"/>
        <v>#DIV/0!</v>
      </c>
      <c r="O15" s="7"/>
      <c r="P15" s="44" t="e">
        <f t="shared" si="2"/>
        <v>#DIV/0!</v>
      </c>
    </row>
    <row r="16" spans="1:16" ht="59.25" customHeight="1">
      <c r="A16" s="41" t="s">
        <v>36</v>
      </c>
      <c r="B16" s="334" t="s">
        <v>444</v>
      </c>
      <c r="C16" s="6">
        <v>187731213</v>
      </c>
      <c r="D16" s="7">
        <v>72704810</v>
      </c>
      <c r="E16" s="44">
        <f t="shared" si="0"/>
        <v>0.61271858398954682</v>
      </c>
      <c r="F16" s="335" t="s">
        <v>445</v>
      </c>
      <c r="G16" s="336" t="s">
        <v>446</v>
      </c>
      <c r="H16" s="11">
        <v>0</v>
      </c>
      <c r="I16" s="11">
        <v>0</v>
      </c>
      <c r="J16" s="8">
        <v>0</v>
      </c>
      <c r="K16" s="7"/>
      <c r="L16" s="44">
        <f t="shared" si="1"/>
        <v>1</v>
      </c>
      <c r="M16" s="7"/>
      <c r="N16" s="44" t="e">
        <f t="shared" si="2"/>
        <v>#DIV/0!</v>
      </c>
      <c r="O16" s="7"/>
      <c r="P16" s="44" t="e">
        <f t="shared" si="2"/>
        <v>#DIV/0!</v>
      </c>
    </row>
    <row r="17" spans="1:16" ht="59.25" customHeight="1">
      <c r="A17" s="41" t="s">
        <v>37</v>
      </c>
      <c r="B17" s="334" t="s">
        <v>447</v>
      </c>
      <c r="C17" s="6">
        <v>0</v>
      </c>
      <c r="D17" s="7">
        <v>0</v>
      </c>
      <c r="E17" s="44" t="e">
        <f t="shared" si="0"/>
        <v>#DIV/0!</v>
      </c>
      <c r="F17" s="335" t="s">
        <v>448</v>
      </c>
      <c r="G17" s="336" t="s">
        <v>449</v>
      </c>
      <c r="H17" s="11">
        <v>0</v>
      </c>
      <c r="I17" s="11">
        <v>0</v>
      </c>
      <c r="J17" s="8">
        <v>0</v>
      </c>
      <c r="K17" s="7"/>
      <c r="L17" s="44" t="e">
        <f t="shared" si="1"/>
        <v>#DIV/0!</v>
      </c>
      <c r="M17" s="7"/>
      <c r="N17" s="44" t="e">
        <f t="shared" si="2"/>
        <v>#DIV/0!</v>
      </c>
      <c r="O17" s="7"/>
      <c r="P17" s="44" t="e">
        <f t="shared" si="2"/>
        <v>#DIV/0!</v>
      </c>
    </row>
    <row r="18" spans="1:16" ht="17.25" customHeight="1">
      <c r="A18" s="42" t="s">
        <v>38</v>
      </c>
      <c r="B18" s="28"/>
      <c r="C18" s="29"/>
      <c r="D18" s="30"/>
      <c r="E18" s="45"/>
      <c r="F18" s="337"/>
      <c r="G18" s="338"/>
      <c r="H18" s="33"/>
      <c r="I18" s="33"/>
      <c r="J18" s="34"/>
      <c r="K18" s="30"/>
      <c r="L18" s="46"/>
      <c r="M18" s="30"/>
      <c r="N18" s="46"/>
      <c r="O18" s="30"/>
      <c r="P18" s="46"/>
    </row>
    <row r="19" spans="1:16" ht="57" customHeight="1">
      <c r="A19" s="41" t="s">
        <v>39</v>
      </c>
      <c r="B19" s="542" t="s">
        <v>450</v>
      </c>
      <c r="C19" s="6">
        <v>181970273</v>
      </c>
      <c r="D19" s="7">
        <v>153627228</v>
      </c>
      <c r="E19" s="44">
        <f t="shared" ref="E19:E27" si="3">1-(D19/C19)</f>
        <v>0.15575645699009311</v>
      </c>
      <c r="F19" s="335" t="s">
        <v>451</v>
      </c>
      <c r="G19" s="336" t="s">
        <v>452</v>
      </c>
      <c r="H19" s="11">
        <v>0.01</v>
      </c>
      <c r="I19" s="11">
        <v>0.01</v>
      </c>
      <c r="J19" s="8">
        <v>0</v>
      </c>
      <c r="K19" s="7"/>
      <c r="L19" s="44">
        <f t="shared" si="1"/>
        <v>1</v>
      </c>
      <c r="M19" s="7"/>
      <c r="N19" s="44" t="e">
        <f t="shared" si="2"/>
        <v>#DIV/0!</v>
      </c>
      <c r="O19" s="7"/>
      <c r="P19" s="44" t="e">
        <f t="shared" si="2"/>
        <v>#DIV/0!</v>
      </c>
    </row>
    <row r="20" spans="1:16" ht="57" customHeight="1">
      <c r="A20" s="41" t="s">
        <v>43</v>
      </c>
      <c r="B20" s="542" t="s">
        <v>453</v>
      </c>
      <c r="C20" s="6">
        <v>73000000</v>
      </c>
      <c r="D20" s="7">
        <v>80960000</v>
      </c>
      <c r="E20" s="44">
        <f t="shared" si="3"/>
        <v>-0.10904109589041089</v>
      </c>
      <c r="F20" s="335" t="s">
        <v>454</v>
      </c>
      <c r="G20" s="336" t="s">
        <v>455</v>
      </c>
      <c r="H20" s="11">
        <v>0</v>
      </c>
      <c r="I20" s="11">
        <v>0</v>
      </c>
      <c r="J20" s="8">
        <v>0</v>
      </c>
      <c r="K20" s="7"/>
      <c r="L20" s="44">
        <f t="shared" si="1"/>
        <v>1</v>
      </c>
      <c r="M20" s="7"/>
      <c r="N20" s="44" t="e">
        <f t="shared" si="2"/>
        <v>#DIV/0!</v>
      </c>
      <c r="O20" s="7"/>
      <c r="P20" s="44" t="e">
        <f t="shared" si="2"/>
        <v>#DIV/0!</v>
      </c>
    </row>
    <row r="21" spans="1:16" ht="57" customHeight="1">
      <c r="A21" s="41" t="s">
        <v>47</v>
      </c>
      <c r="B21" s="334" t="s">
        <v>447</v>
      </c>
      <c r="C21" s="6">
        <v>0</v>
      </c>
      <c r="D21" s="7">
        <v>0</v>
      </c>
      <c r="E21" s="44" t="e">
        <f t="shared" si="3"/>
        <v>#DIV/0!</v>
      </c>
      <c r="F21" s="335" t="s">
        <v>456</v>
      </c>
      <c r="G21" s="336" t="s">
        <v>457</v>
      </c>
      <c r="H21" s="11">
        <v>0</v>
      </c>
      <c r="I21" s="11">
        <v>0</v>
      </c>
      <c r="J21" s="8">
        <v>0</v>
      </c>
      <c r="K21" s="7"/>
      <c r="L21" s="44" t="e">
        <f t="shared" si="1"/>
        <v>#DIV/0!</v>
      </c>
      <c r="M21" s="7"/>
      <c r="N21" s="44" t="e">
        <f t="shared" si="2"/>
        <v>#DIV/0!</v>
      </c>
      <c r="O21" s="7"/>
      <c r="P21" s="44" t="e">
        <f t="shared" si="2"/>
        <v>#DIV/0!</v>
      </c>
    </row>
    <row r="22" spans="1:16" ht="57" customHeight="1">
      <c r="A22" s="41" t="s">
        <v>48</v>
      </c>
      <c r="B22" s="542" t="s">
        <v>458</v>
      </c>
      <c r="C22" s="6">
        <v>276475403</v>
      </c>
      <c r="D22" s="7">
        <v>172868231</v>
      </c>
      <c r="E22" s="44">
        <f t="shared" si="3"/>
        <v>0.37474281934584974</v>
      </c>
      <c r="F22" s="335" t="s">
        <v>459</v>
      </c>
      <c r="G22" s="336" t="s">
        <v>460</v>
      </c>
      <c r="H22" s="11">
        <v>-5.1999999999999998E-2</v>
      </c>
      <c r="I22" s="11">
        <v>0.01</v>
      </c>
      <c r="J22" s="8">
        <v>0.01</v>
      </c>
      <c r="K22" s="7"/>
      <c r="L22" s="44">
        <f t="shared" si="1"/>
        <v>1</v>
      </c>
      <c r="M22" s="7"/>
      <c r="N22" s="44" t="e">
        <f t="shared" si="2"/>
        <v>#DIV/0!</v>
      </c>
      <c r="O22" s="7"/>
      <c r="P22" s="44" t="e">
        <f t="shared" si="2"/>
        <v>#DIV/0!</v>
      </c>
    </row>
    <row r="23" spans="1:16" ht="57" customHeight="1">
      <c r="A23" s="41" t="s">
        <v>49</v>
      </c>
      <c r="B23" s="542" t="s">
        <v>461</v>
      </c>
      <c r="C23" s="6">
        <v>1738997670</v>
      </c>
      <c r="D23" s="7">
        <v>999348000</v>
      </c>
      <c r="E23" s="44">
        <f t="shared" si="3"/>
        <v>0.4253310299144909</v>
      </c>
      <c r="F23" s="335" t="s">
        <v>462</v>
      </c>
      <c r="G23" s="336" t="s">
        <v>463</v>
      </c>
      <c r="H23" s="11">
        <v>-5.1999999999999998E-2</v>
      </c>
      <c r="I23" s="11">
        <v>0</v>
      </c>
      <c r="J23" s="8">
        <v>0</v>
      </c>
      <c r="K23" s="7"/>
      <c r="L23" s="44">
        <f t="shared" si="1"/>
        <v>1</v>
      </c>
      <c r="M23" s="7"/>
      <c r="N23" s="44" t="e">
        <f t="shared" si="2"/>
        <v>#DIV/0!</v>
      </c>
      <c r="O23" s="7"/>
      <c r="P23" s="44" t="e">
        <f t="shared" si="2"/>
        <v>#DIV/0!</v>
      </c>
    </row>
    <row r="24" spans="1:16" ht="57" customHeight="1">
      <c r="A24" s="41" t="s">
        <v>50</v>
      </c>
      <c r="B24" s="334" t="s">
        <v>464</v>
      </c>
      <c r="C24" s="6">
        <v>130475387</v>
      </c>
      <c r="D24" s="7">
        <v>29152471</v>
      </c>
      <c r="E24" s="44">
        <f t="shared" si="3"/>
        <v>0.77656727701447625</v>
      </c>
      <c r="F24" s="335" t="s">
        <v>465</v>
      </c>
      <c r="G24" s="336" t="s">
        <v>466</v>
      </c>
      <c r="H24" s="11">
        <v>0.01</v>
      </c>
      <c r="I24" s="11">
        <v>0</v>
      </c>
      <c r="J24" s="8">
        <v>0</v>
      </c>
      <c r="K24" s="7"/>
      <c r="L24" s="44">
        <f t="shared" si="1"/>
        <v>1</v>
      </c>
      <c r="M24" s="7"/>
      <c r="N24" s="44" t="e">
        <f t="shared" si="2"/>
        <v>#DIV/0!</v>
      </c>
      <c r="O24" s="7"/>
      <c r="P24" s="44" t="e">
        <f t="shared" si="2"/>
        <v>#DIV/0!</v>
      </c>
    </row>
    <row r="25" spans="1:16" ht="57" customHeight="1">
      <c r="A25" s="43" t="s">
        <v>51</v>
      </c>
      <c r="B25" s="542" t="s">
        <v>467</v>
      </c>
      <c r="C25" s="6">
        <v>3800396898</v>
      </c>
      <c r="D25" s="7">
        <v>2648204236</v>
      </c>
      <c r="E25" s="44">
        <f t="shared" si="3"/>
        <v>0.30317692939028396</v>
      </c>
      <c r="F25" s="335" t="s">
        <v>468</v>
      </c>
      <c r="G25" s="336" t="s">
        <v>469</v>
      </c>
      <c r="H25" s="11">
        <v>-5.1999999999999998E-2</v>
      </c>
      <c r="I25" s="11">
        <v>0</v>
      </c>
      <c r="J25" s="8">
        <v>0</v>
      </c>
      <c r="K25" s="7"/>
      <c r="L25" s="44">
        <f t="shared" si="1"/>
        <v>1</v>
      </c>
      <c r="M25" s="7"/>
      <c r="N25" s="44" t="e">
        <f t="shared" si="2"/>
        <v>#DIV/0!</v>
      </c>
      <c r="O25" s="7"/>
      <c r="P25" s="44" t="e">
        <f t="shared" si="2"/>
        <v>#DIV/0!</v>
      </c>
    </row>
    <row r="26" spans="1:16" ht="57" customHeight="1">
      <c r="A26" s="43" t="s">
        <v>55</v>
      </c>
      <c r="B26" s="542" t="s">
        <v>470</v>
      </c>
      <c r="C26" s="6">
        <v>9365400</v>
      </c>
      <c r="D26" s="7">
        <v>2111700</v>
      </c>
      <c r="E26" s="44">
        <f t="shared" si="3"/>
        <v>0.77452110961624698</v>
      </c>
      <c r="F26" s="335" t="s">
        <v>471</v>
      </c>
      <c r="G26" s="336" t="s">
        <v>472</v>
      </c>
      <c r="H26" s="11">
        <v>-5.1999999999999998E-2</v>
      </c>
      <c r="I26" s="11">
        <v>0</v>
      </c>
      <c r="J26" s="8">
        <v>0</v>
      </c>
      <c r="K26" s="7"/>
      <c r="L26" s="44">
        <f t="shared" si="1"/>
        <v>1</v>
      </c>
      <c r="M26" s="7"/>
      <c r="N26" s="44" t="e">
        <f t="shared" si="2"/>
        <v>#DIV/0!</v>
      </c>
      <c r="O26" s="7"/>
      <c r="P26" s="44" t="e">
        <f t="shared" si="2"/>
        <v>#DIV/0!</v>
      </c>
    </row>
    <row r="27" spans="1:16" ht="57" customHeight="1">
      <c r="A27" s="43" t="s">
        <v>56</v>
      </c>
      <c r="B27" s="542" t="s">
        <v>473</v>
      </c>
      <c r="C27" s="6">
        <v>2319662829</v>
      </c>
      <c r="D27" s="7">
        <v>2453697235</v>
      </c>
      <c r="E27" s="44">
        <f t="shared" si="3"/>
        <v>-5.7781848432593819E-2</v>
      </c>
      <c r="F27" s="335" t="s">
        <v>474</v>
      </c>
      <c r="G27" s="336" t="s">
        <v>475</v>
      </c>
      <c r="H27" s="11">
        <v>-5.1999999999999998E-2</v>
      </c>
      <c r="I27" s="11">
        <v>0</v>
      </c>
      <c r="J27" s="8">
        <v>0</v>
      </c>
      <c r="K27" s="7"/>
      <c r="L27" s="44">
        <f t="shared" si="1"/>
        <v>1</v>
      </c>
      <c r="M27" s="7"/>
      <c r="N27" s="44" t="e">
        <f t="shared" si="2"/>
        <v>#DIV/0!</v>
      </c>
      <c r="O27" s="7"/>
      <c r="P27" s="44" t="e">
        <f t="shared" si="2"/>
        <v>#DIV/0!</v>
      </c>
    </row>
  </sheetData>
  <sheetProtection algorithmName="SHA-512" hashValue="y6SzUxBxWG310MsgIGNyAxKrOnHwcFdC5NBEF2FpttLbBnGHjT0kkYwoZsKTxu24I6Fr1TD00I0TzO4+FgzsdA==" saltValue="18+xzzMEx8OWCE3iamh3H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402" priority="35" operator="lessThan">
      <formula>0</formula>
    </cfRule>
  </conditionalFormatting>
  <conditionalFormatting sqref="E19:E27">
    <cfRule type="cellIs" dxfId="401" priority="31" operator="lessThan">
      <formula>0</formula>
    </cfRule>
  </conditionalFormatting>
  <conditionalFormatting sqref="H9:J17">
    <cfRule type="cellIs" dxfId="400" priority="1" operator="lessThan">
      <formula>0</formula>
    </cfRule>
  </conditionalFormatting>
  <conditionalFormatting sqref="H19:J27">
    <cfRule type="cellIs" dxfId="399" priority="2" operator="lessThan">
      <formula>0</formula>
    </cfRule>
  </conditionalFormatting>
  <conditionalFormatting sqref="L9:L17 L19:L27">
    <cfRule type="cellIs" dxfId="398" priority="17" operator="lessThan">
      <formula>0</formula>
    </cfRule>
  </conditionalFormatting>
  <conditionalFormatting sqref="N9:N17 N19:N27">
    <cfRule type="cellIs" dxfId="397" priority="16" operator="lessThan">
      <formula>0</formula>
    </cfRule>
  </conditionalFormatting>
  <conditionalFormatting sqref="P9:P17 P19:P27">
    <cfRule type="cellIs" dxfId="396" priority="15"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8">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28</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30</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32</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33</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34</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35</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36</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37</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43</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47</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48</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49</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50</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51</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55</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56</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z/QfZWoAw7w8fRmVfBXZSVyPovXk1lXTYmWNHmWcN3TZ0SnYBmgYiRZRRmox8oPRNQ4KfW97vlqIbse5DTWSwA==" saltValue="sAvy2M/2Tb6Qvyznh9Vbs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395" priority="21" operator="lessThan">
      <formula>0</formula>
    </cfRule>
  </conditionalFormatting>
  <conditionalFormatting sqref="E19:E27">
    <cfRule type="cellIs" dxfId="394" priority="17" operator="lessThan">
      <formula>0</formula>
    </cfRule>
  </conditionalFormatting>
  <conditionalFormatting sqref="H9:J17">
    <cfRule type="cellIs" dxfId="393" priority="8" operator="lessThan">
      <formula>0</formula>
    </cfRule>
  </conditionalFormatting>
  <conditionalFormatting sqref="H19:J27">
    <cfRule type="cellIs" dxfId="392" priority="4" operator="lessThan">
      <formula>0</formula>
    </cfRule>
  </conditionalFormatting>
  <conditionalFormatting sqref="L9:L17 L19:L27">
    <cfRule type="cellIs" dxfId="391" priority="3" operator="lessThan">
      <formula>0</formula>
    </cfRule>
  </conditionalFormatting>
  <conditionalFormatting sqref="N9:N17 N19:N27">
    <cfRule type="cellIs" dxfId="390" priority="2" operator="lessThan">
      <formula>0</formula>
    </cfRule>
  </conditionalFormatting>
  <conditionalFormatting sqref="P9:P17 P19:P27">
    <cfRule type="cellIs" dxfId="389"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69">
    <tabColor theme="5" tint="0.39997558519241921"/>
    <pageSetUpPr fitToPage="1"/>
  </sheetPr>
  <dimension ref="A1:P27"/>
  <sheetViews>
    <sheetView zoomScale="80" zoomScaleNormal="80" workbookViewId="0">
      <pane xSplit="2" ySplit="7" topLeftCell="C16" activePane="bottomRight" state="frozen"/>
      <selection pane="topRight" activeCell="G17" activeCellId="1" sqref="C27 G17"/>
      <selection pane="bottomLeft" activeCell="G17" activeCellId="1" sqref="C27 G17"/>
      <selection pane="bottomRight" activeCell="A16" sqref="A16"/>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28</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30</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32</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33</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34</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35</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36</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37</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43</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47</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48</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49</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50</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51</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55</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56</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ofOYZzPeRYPs9kZduvsWhFab2jpUvJzjbFTqoCbH98Q6VycBBCy+gozSTGvUmyO+ted3ORLPvg92gid5vFqtDA==" saltValue="vqHIUhvIELgYaMCVhDVYr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388" priority="21" operator="lessThan">
      <formula>0</formula>
    </cfRule>
  </conditionalFormatting>
  <conditionalFormatting sqref="E19:E27">
    <cfRule type="cellIs" dxfId="387" priority="17" operator="lessThan">
      <formula>0</formula>
    </cfRule>
  </conditionalFormatting>
  <conditionalFormatting sqref="H9:J17">
    <cfRule type="cellIs" dxfId="386" priority="8" operator="lessThan">
      <formula>0</formula>
    </cfRule>
  </conditionalFormatting>
  <conditionalFormatting sqref="H19:J27">
    <cfRule type="cellIs" dxfId="385" priority="4" operator="lessThan">
      <formula>0</formula>
    </cfRule>
  </conditionalFormatting>
  <conditionalFormatting sqref="L9:L17 L19:L27">
    <cfRule type="cellIs" dxfId="384" priority="3" operator="lessThan">
      <formula>0</formula>
    </cfRule>
  </conditionalFormatting>
  <conditionalFormatting sqref="N9:N17 N19:N27">
    <cfRule type="cellIs" dxfId="383" priority="2" operator="lessThan">
      <formula>0</formula>
    </cfRule>
  </conditionalFormatting>
  <conditionalFormatting sqref="P9:P17 P19:P27">
    <cfRule type="cellIs" dxfId="382"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2">
    <tabColor theme="5" tint="0.39997558519241921"/>
    <pageSetUpPr fitToPage="1"/>
  </sheetPr>
  <dimension ref="A1:P31"/>
  <sheetViews>
    <sheetView zoomScale="80" zoomScaleNormal="80" workbookViewId="0">
      <pane xSplit="2" ySplit="7" topLeftCell="C26" activePane="bottomRight" state="frozen"/>
      <selection pane="topRight" activeCell="G17" activeCellId="1" sqref="C27 G17"/>
      <selection pane="bottomLeft" activeCell="G17" activeCellId="1" sqref="C27 G17"/>
      <selection pane="bottomRight"/>
    </sheetView>
  </sheetViews>
  <sheetFormatPr baseColWidth="10" defaultColWidth="11.375" defaultRowHeight="14.25"/>
  <cols>
    <col min="1" max="1" width="34.25" style="2" customWidth="1"/>
    <col min="2" max="2" width="41.75" style="2" customWidth="1"/>
    <col min="3" max="3" width="20.75" style="2" customWidth="1"/>
    <col min="4" max="4" width="26.3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74.25" customHeight="1">
      <c r="A9" s="41" t="s">
        <v>23</v>
      </c>
      <c r="B9" s="287" t="s">
        <v>62</v>
      </c>
      <c r="C9" s="288">
        <v>18643428675</v>
      </c>
      <c r="D9" s="289">
        <v>15985847639</v>
      </c>
      <c r="E9" s="44">
        <f t="shared" ref="E9:E17" si="0">1-(D9/C9)</f>
        <v>0.14254786940364128</v>
      </c>
      <c r="F9" s="290" t="s">
        <v>63</v>
      </c>
      <c r="G9" s="291" t="s">
        <v>64</v>
      </c>
      <c r="H9" s="292">
        <v>-5.1999999999999998E-2</v>
      </c>
      <c r="I9" s="292">
        <v>-0.03</v>
      </c>
      <c r="J9" s="293">
        <v>-0.03</v>
      </c>
      <c r="K9" s="298">
        <v>16817111716</v>
      </c>
      <c r="L9" s="44">
        <f>1-(K9/D9)</f>
        <v>-5.1999999985737455E-2</v>
      </c>
      <c r="M9" s="298">
        <v>17321625068</v>
      </c>
      <c r="N9" s="44">
        <f>1-(M9/K9)</f>
        <v>-3.0000000030920848E-2</v>
      </c>
      <c r="O9" s="298">
        <v>17841273820</v>
      </c>
      <c r="P9" s="44">
        <f>1-(O9/M9)</f>
        <v>-2.9999999997690763E-2</v>
      </c>
    </row>
    <row r="10" spans="1:16" ht="77.25" customHeight="1">
      <c r="A10" s="41" t="s">
        <v>28</v>
      </c>
      <c r="B10" s="12"/>
      <c r="C10" s="6">
        <v>0</v>
      </c>
      <c r="D10" s="7">
        <v>0</v>
      </c>
      <c r="E10" s="44" t="e">
        <f t="shared" si="0"/>
        <v>#DIV/0!</v>
      </c>
      <c r="F10" s="294" t="s">
        <v>65</v>
      </c>
      <c r="G10" s="295" t="s">
        <v>64</v>
      </c>
      <c r="H10" s="296" t="s">
        <v>64</v>
      </c>
      <c r="I10" s="297" t="s">
        <v>64</v>
      </c>
      <c r="J10" s="297" t="s">
        <v>64</v>
      </c>
      <c r="K10" s="7"/>
      <c r="L10" s="44" t="e">
        <f t="shared" ref="L10:L27" si="1">1-(K10/D10)</f>
        <v>#DIV/0!</v>
      </c>
      <c r="M10" s="7"/>
      <c r="N10" s="44" t="e">
        <f t="shared" ref="N10:P27" si="2">1-(M10/K10)</f>
        <v>#DIV/0!</v>
      </c>
      <c r="O10" s="7"/>
      <c r="P10" s="44" t="e">
        <f t="shared" si="2"/>
        <v>#DIV/0!</v>
      </c>
    </row>
    <row r="11" spans="1:16" ht="59.25" customHeight="1">
      <c r="A11" s="41" t="s">
        <v>30</v>
      </c>
      <c r="B11" s="13"/>
      <c r="C11" s="6">
        <v>0</v>
      </c>
      <c r="D11" s="7">
        <v>0</v>
      </c>
      <c r="E11" s="44" t="e">
        <f t="shared" si="0"/>
        <v>#DIV/0!</v>
      </c>
      <c r="F11" s="294" t="s">
        <v>65</v>
      </c>
      <c r="G11" s="295" t="s">
        <v>64</v>
      </c>
      <c r="H11" s="296" t="s">
        <v>64</v>
      </c>
      <c r="I11" s="297" t="s">
        <v>64</v>
      </c>
      <c r="J11" s="297" t="s">
        <v>64</v>
      </c>
      <c r="K11" s="7"/>
      <c r="L11" s="44" t="e">
        <f t="shared" si="1"/>
        <v>#DIV/0!</v>
      </c>
      <c r="M11" s="7"/>
      <c r="N11" s="44" t="e">
        <f t="shared" si="2"/>
        <v>#DIV/0!</v>
      </c>
      <c r="O11" s="7"/>
      <c r="P11" s="44" t="e">
        <f t="shared" si="2"/>
        <v>#DIV/0!</v>
      </c>
    </row>
    <row r="12" spans="1:16" ht="59.25" customHeight="1">
      <c r="A12" s="41" t="s">
        <v>32</v>
      </c>
      <c r="B12" s="13"/>
      <c r="C12" s="6">
        <v>0</v>
      </c>
      <c r="D12" s="7">
        <v>0</v>
      </c>
      <c r="E12" s="44" t="e">
        <f t="shared" si="0"/>
        <v>#DIV/0!</v>
      </c>
      <c r="F12" s="294" t="s">
        <v>65</v>
      </c>
      <c r="G12" s="295" t="s">
        <v>64</v>
      </c>
      <c r="H12" s="296" t="s">
        <v>64</v>
      </c>
      <c r="I12" s="297" t="s">
        <v>64</v>
      </c>
      <c r="J12" s="297" t="s">
        <v>64</v>
      </c>
      <c r="K12" s="7"/>
      <c r="L12" s="44" t="e">
        <f t="shared" si="1"/>
        <v>#DIV/0!</v>
      </c>
      <c r="M12" s="7"/>
      <c r="N12" s="44" t="e">
        <f t="shared" si="2"/>
        <v>#DIV/0!</v>
      </c>
      <c r="O12" s="7"/>
      <c r="P12" s="44" t="e">
        <f t="shared" si="2"/>
        <v>#DIV/0!</v>
      </c>
    </row>
    <row r="13" spans="1:16" ht="68.25" customHeight="1">
      <c r="A13" s="41" t="s">
        <v>33</v>
      </c>
      <c r="B13" s="13"/>
      <c r="C13" s="6">
        <v>0</v>
      </c>
      <c r="D13" s="7">
        <v>0</v>
      </c>
      <c r="E13" s="44" t="e">
        <f t="shared" si="0"/>
        <v>#DIV/0!</v>
      </c>
      <c r="F13" s="294" t="s">
        <v>65</v>
      </c>
      <c r="G13" s="295" t="s">
        <v>64</v>
      </c>
      <c r="H13" s="296" t="s">
        <v>64</v>
      </c>
      <c r="I13" s="297" t="s">
        <v>64</v>
      </c>
      <c r="J13" s="297" t="s">
        <v>64</v>
      </c>
      <c r="K13" s="7"/>
      <c r="L13" s="44" t="e">
        <f t="shared" si="1"/>
        <v>#DIV/0!</v>
      </c>
      <c r="M13" s="7"/>
      <c r="N13" s="44" t="e">
        <f t="shared" si="2"/>
        <v>#DIV/0!</v>
      </c>
      <c r="O13" s="7"/>
      <c r="P13" s="44" t="e">
        <f t="shared" si="2"/>
        <v>#DIV/0!</v>
      </c>
    </row>
    <row r="14" spans="1:16" ht="66" customHeight="1">
      <c r="A14" s="41" t="s">
        <v>34</v>
      </c>
      <c r="B14" s="13"/>
      <c r="C14" s="6">
        <v>0</v>
      </c>
      <c r="D14" s="7">
        <v>0</v>
      </c>
      <c r="E14" s="44" t="e">
        <f t="shared" si="0"/>
        <v>#DIV/0!</v>
      </c>
      <c r="F14" s="294" t="s">
        <v>65</v>
      </c>
      <c r="G14" s="295" t="s">
        <v>64</v>
      </c>
      <c r="H14" s="296" t="s">
        <v>64</v>
      </c>
      <c r="I14" s="297" t="s">
        <v>64</v>
      </c>
      <c r="J14" s="297" t="s">
        <v>64</v>
      </c>
      <c r="K14" s="7"/>
      <c r="L14" s="44" t="e">
        <f t="shared" si="1"/>
        <v>#DIV/0!</v>
      </c>
      <c r="M14" s="7"/>
      <c r="N14" s="44" t="e">
        <f t="shared" si="2"/>
        <v>#DIV/0!</v>
      </c>
      <c r="O14" s="7"/>
      <c r="P14" s="44" t="e">
        <f t="shared" si="2"/>
        <v>#DIV/0!</v>
      </c>
    </row>
    <row r="15" spans="1:16" ht="81" customHeight="1">
      <c r="A15" s="41" t="s">
        <v>35</v>
      </c>
      <c r="B15" s="13"/>
      <c r="C15" s="6">
        <v>0</v>
      </c>
      <c r="D15" s="7">
        <v>0</v>
      </c>
      <c r="E15" s="44" t="e">
        <f t="shared" si="0"/>
        <v>#DIV/0!</v>
      </c>
      <c r="F15" s="294" t="s">
        <v>65</v>
      </c>
      <c r="G15" s="295" t="s">
        <v>64</v>
      </c>
      <c r="H15" s="296" t="s">
        <v>64</v>
      </c>
      <c r="I15" s="297" t="s">
        <v>64</v>
      </c>
      <c r="J15" s="297" t="s">
        <v>64</v>
      </c>
      <c r="K15" s="7"/>
      <c r="L15" s="44" t="e">
        <f t="shared" si="1"/>
        <v>#DIV/0!</v>
      </c>
      <c r="M15" s="7"/>
      <c r="N15" s="44" t="e">
        <f t="shared" si="2"/>
        <v>#DIV/0!</v>
      </c>
      <c r="O15" s="7"/>
      <c r="P15" s="44" t="e">
        <f t="shared" si="2"/>
        <v>#DIV/0!</v>
      </c>
    </row>
    <row r="16" spans="1:16" ht="66.75" customHeight="1">
      <c r="A16" s="41" t="s">
        <v>36</v>
      </c>
      <c r="B16" s="13"/>
      <c r="C16" s="6">
        <v>0</v>
      </c>
      <c r="D16" s="7">
        <v>0</v>
      </c>
      <c r="E16" s="44" t="e">
        <f t="shared" si="0"/>
        <v>#DIV/0!</v>
      </c>
      <c r="F16" s="294" t="s">
        <v>65</v>
      </c>
      <c r="G16" s="295" t="s">
        <v>64</v>
      </c>
      <c r="H16" s="296" t="s">
        <v>64</v>
      </c>
      <c r="I16" s="297" t="s">
        <v>64</v>
      </c>
      <c r="J16" s="297" t="s">
        <v>64</v>
      </c>
      <c r="K16" s="7"/>
      <c r="L16" s="44" t="e">
        <f t="shared" si="1"/>
        <v>#DIV/0!</v>
      </c>
      <c r="M16" s="7"/>
      <c r="N16" s="44" t="e">
        <f t="shared" si="2"/>
        <v>#DIV/0!</v>
      </c>
      <c r="O16" s="7"/>
      <c r="P16" s="44" t="e">
        <f t="shared" si="2"/>
        <v>#DIV/0!</v>
      </c>
    </row>
    <row r="17" spans="1:16" ht="71.25" customHeight="1">
      <c r="A17" s="41" t="s">
        <v>37</v>
      </c>
      <c r="B17" s="13"/>
      <c r="C17" s="6">
        <v>0</v>
      </c>
      <c r="D17" s="7">
        <v>0</v>
      </c>
      <c r="E17" s="44" t="e">
        <f t="shared" si="0"/>
        <v>#DIV/0!</v>
      </c>
      <c r="F17" s="294" t="s">
        <v>65</v>
      </c>
      <c r="G17" s="295" t="s">
        <v>64</v>
      </c>
      <c r="H17" s="296" t="s">
        <v>64</v>
      </c>
      <c r="I17" s="297" t="s">
        <v>64</v>
      </c>
      <c r="J17" s="297" t="s">
        <v>64</v>
      </c>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123" customHeight="1">
      <c r="A19" s="41" t="s">
        <v>39</v>
      </c>
      <c r="B19" s="487" t="s">
        <v>66</v>
      </c>
      <c r="C19" s="488">
        <v>76476412</v>
      </c>
      <c r="D19" s="489">
        <v>92325930</v>
      </c>
      <c r="E19" s="44">
        <f t="shared" ref="E19:E27" si="3">1-(D19/C19)</f>
        <v>-0.2072471443874746</v>
      </c>
      <c r="F19" s="490" t="s">
        <v>67</v>
      </c>
      <c r="G19" s="490" t="s">
        <v>68</v>
      </c>
      <c r="H19" s="11">
        <v>-4.1500000000000002E-2</v>
      </c>
      <c r="I19" s="11">
        <v>-0.03</v>
      </c>
      <c r="J19" s="8">
        <v>-0.03</v>
      </c>
      <c r="K19" s="491">
        <v>96155610</v>
      </c>
      <c r="L19" s="44">
        <f t="shared" si="1"/>
        <v>-4.1480004588093422E-2</v>
      </c>
      <c r="M19" s="491">
        <v>99040278</v>
      </c>
      <c r="N19" s="44">
        <f t="shared" si="2"/>
        <v>-2.9999996880057278E-2</v>
      </c>
      <c r="O19" s="491">
        <v>102011486</v>
      </c>
      <c r="P19" s="44">
        <f t="shared" si="2"/>
        <v>-2.9999996567053211E-2</v>
      </c>
    </row>
    <row r="20" spans="1:16" ht="229.5" customHeight="1">
      <c r="A20" s="41" t="s">
        <v>43</v>
      </c>
      <c r="B20" s="492" t="s">
        <v>66</v>
      </c>
      <c r="C20" s="493">
        <v>56879878</v>
      </c>
      <c r="D20" s="494">
        <v>72321392</v>
      </c>
      <c r="E20" s="44">
        <f t="shared" si="3"/>
        <v>-0.27147586357340647</v>
      </c>
      <c r="F20" s="495" t="s">
        <v>69</v>
      </c>
      <c r="G20" s="495" t="s">
        <v>70</v>
      </c>
      <c r="H20" s="11">
        <v>-4.1500000000000002E-2</v>
      </c>
      <c r="I20" s="11">
        <v>-0.03</v>
      </c>
      <c r="J20" s="8">
        <v>-0.03</v>
      </c>
      <c r="K20" s="496">
        <v>75321283</v>
      </c>
      <c r="L20" s="44">
        <f t="shared" si="1"/>
        <v>-4.1479995296550776E-2</v>
      </c>
      <c r="M20" s="496">
        <v>77580922</v>
      </c>
      <c r="N20" s="44">
        <f t="shared" si="2"/>
        <v>-3.000000677099468E-2</v>
      </c>
      <c r="O20" s="496">
        <v>79908349</v>
      </c>
      <c r="P20" s="44">
        <f t="shared" si="2"/>
        <v>-2.9999991492753786E-2</v>
      </c>
    </row>
    <row r="21" spans="1:16" ht="45">
      <c r="A21" s="41" t="s">
        <v>47</v>
      </c>
      <c r="B21" s="497" t="s">
        <v>31</v>
      </c>
      <c r="C21" s="498">
        <v>0</v>
      </c>
      <c r="D21" s="297">
        <v>0</v>
      </c>
      <c r="E21" s="44" t="e">
        <f t="shared" si="3"/>
        <v>#DIV/0!</v>
      </c>
      <c r="F21" s="294" t="s">
        <v>71</v>
      </c>
      <c r="G21" s="295" t="s">
        <v>64</v>
      </c>
      <c r="H21" s="11"/>
      <c r="I21" s="11"/>
      <c r="J21" s="8"/>
      <c r="K21" s="499">
        <v>0</v>
      </c>
      <c r="L21" s="44" t="e">
        <f t="shared" si="1"/>
        <v>#DIV/0!</v>
      </c>
      <c r="M21" s="296" t="s">
        <v>31</v>
      </c>
      <c r="N21" s="44" t="e">
        <f t="shared" si="2"/>
        <v>#VALUE!</v>
      </c>
      <c r="O21" s="296" t="s">
        <v>31</v>
      </c>
      <c r="P21" s="44" t="e">
        <f t="shared" si="2"/>
        <v>#VALUE!</v>
      </c>
    </row>
    <row r="22" spans="1:16" ht="225">
      <c r="A22" s="41" t="s">
        <v>48</v>
      </c>
      <c r="B22" s="492" t="s">
        <v>66</v>
      </c>
      <c r="C22" s="500">
        <v>43750905</v>
      </c>
      <c r="D22" s="501">
        <v>49783607</v>
      </c>
      <c r="E22" s="44">
        <f t="shared" si="3"/>
        <v>-0.1378874791275746</v>
      </c>
      <c r="F22" s="495" t="s">
        <v>72</v>
      </c>
      <c r="G22" s="502" t="s">
        <v>73</v>
      </c>
      <c r="H22" s="11">
        <v>-4.1500000000000002E-2</v>
      </c>
      <c r="I22" s="11">
        <v>-0.03</v>
      </c>
      <c r="J22" s="8">
        <v>-0.03</v>
      </c>
      <c r="K22" s="496">
        <v>51848631</v>
      </c>
      <c r="L22" s="44">
        <f t="shared" si="1"/>
        <v>-4.1479999631203857E-2</v>
      </c>
      <c r="M22" s="503">
        <v>53404090</v>
      </c>
      <c r="N22" s="44">
        <f t="shared" si="2"/>
        <v>-3.0000001350083849E-2</v>
      </c>
      <c r="O22" s="503">
        <v>55006213</v>
      </c>
      <c r="P22" s="44">
        <f t="shared" si="2"/>
        <v>-3.0000005617547343E-2</v>
      </c>
    </row>
    <row r="23" spans="1:16" ht="57" customHeight="1">
      <c r="A23" s="41" t="s">
        <v>49</v>
      </c>
      <c r="B23" s="492" t="s">
        <v>66</v>
      </c>
      <c r="C23" s="493">
        <v>28000000</v>
      </c>
      <c r="D23" s="504">
        <v>0</v>
      </c>
      <c r="E23" s="44">
        <f t="shared" si="3"/>
        <v>1</v>
      </c>
      <c r="F23" s="505" t="s">
        <v>74</v>
      </c>
      <c r="G23" s="506" t="s">
        <v>75</v>
      </c>
      <c r="H23" s="11"/>
      <c r="I23" s="11"/>
      <c r="J23" s="8"/>
      <c r="K23" s="499">
        <v>0</v>
      </c>
      <c r="L23" s="44" t="e">
        <f t="shared" si="1"/>
        <v>#DIV/0!</v>
      </c>
      <c r="M23" s="499" t="s">
        <v>31</v>
      </c>
      <c r="N23" s="44" t="e">
        <f t="shared" si="2"/>
        <v>#VALUE!</v>
      </c>
      <c r="O23" s="499" t="s">
        <v>31</v>
      </c>
      <c r="P23" s="44" t="e">
        <f t="shared" si="2"/>
        <v>#VALUE!</v>
      </c>
    </row>
    <row r="24" spans="1:16" ht="76.5" customHeight="1">
      <c r="A24" s="41" t="s">
        <v>50</v>
      </c>
      <c r="B24" s="502" t="s">
        <v>31</v>
      </c>
      <c r="C24" s="498">
        <v>0</v>
      </c>
      <c r="D24" s="297">
        <v>0</v>
      </c>
      <c r="E24" s="44" t="e">
        <f t="shared" si="3"/>
        <v>#DIV/0!</v>
      </c>
      <c r="F24" s="294" t="s">
        <v>65</v>
      </c>
      <c r="G24" s="295" t="s">
        <v>64</v>
      </c>
      <c r="H24" s="11"/>
      <c r="I24" s="11"/>
      <c r="J24" s="8"/>
      <c r="K24" s="499">
        <v>0</v>
      </c>
      <c r="L24" s="44" t="e">
        <f t="shared" si="1"/>
        <v>#DIV/0!</v>
      </c>
      <c r="M24" s="296" t="s">
        <v>31</v>
      </c>
      <c r="N24" s="44" t="e">
        <f t="shared" si="2"/>
        <v>#VALUE!</v>
      </c>
      <c r="O24" s="296" t="s">
        <v>31</v>
      </c>
      <c r="P24" s="44" t="e">
        <f t="shared" si="2"/>
        <v>#VALUE!</v>
      </c>
    </row>
    <row r="25" spans="1:16" ht="165">
      <c r="A25" s="43" t="s">
        <v>51</v>
      </c>
      <c r="B25" s="492" t="s">
        <v>66</v>
      </c>
      <c r="C25" s="493">
        <v>122408485</v>
      </c>
      <c r="D25" s="494">
        <v>180000000</v>
      </c>
      <c r="E25" s="44">
        <f t="shared" si="3"/>
        <v>-0.47048629839671663</v>
      </c>
      <c r="F25" s="495" t="s">
        <v>76</v>
      </c>
      <c r="G25" s="505" t="s">
        <v>77</v>
      </c>
      <c r="H25" s="11">
        <v>-4.1500000000000002E-2</v>
      </c>
      <c r="I25" s="11">
        <v>-0.03</v>
      </c>
      <c r="J25" s="8">
        <v>-0.03</v>
      </c>
      <c r="K25" s="496">
        <v>187466400</v>
      </c>
      <c r="L25" s="44">
        <f t="shared" si="1"/>
        <v>-4.1479999999999961E-2</v>
      </c>
      <c r="M25" s="503">
        <v>193090392</v>
      </c>
      <c r="N25" s="44">
        <f t="shared" si="2"/>
        <v>-3.0000000000000027E-2</v>
      </c>
      <c r="O25" s="503">
        <v>198883104</v>
      </c>
      <c r="P25" s="44">
        <f t="shared" si="2"/>
        <v>-3.000000124294111E-2</v>
      </c>
    </row>
    <row r="26" spans="1:16" ht="57" customHeight="1">
      <c r="A26" s="43" t="s">
        <v>55</v>
      </c>
      <c r="B26" s="502" t="s">
        <v>31</v>
      </c>
      <c r="C26" s="498">
        <v>0</v>
      </c>
      <c r="D26" s="297">
        <v>0</v>
      </c>
      <c r="E26" s="44" t="e">
        <f t="shared" si="3"/>
        <v>#DIV/0!</v>
      </c>
      <c r="F26" s="294" t="s">
        <v>78</v>
      </c>
      <c r="G26" s="295" t="s">
        <v>64</v>
      </c>
      <c r="H26" s="11"/>
      <c r="I26" s="11"/>
      <c r="J26" s="8"/>
      <c r="K26" s="499">
        <v>0</v>
      </c>
      <c r="L26" s="44" t="e">
        <f t="shared" si="1"/>
        <v>#DIV/0!</v>
      </c>
      <c r="M26" s="296">
        <v>0</v>
      </c>
      <c r="N26" s="44" t="e">
        <f t="shared" si="2"/>
        <v>#DIV/0!</v>
      </c>
      <c r="O26" s="296" t="s">
        <v>31</v>
      </c>
      <c r="P26" s="44" t="e">
        <f t="shared" si="2"/>
        <v>#VALUE!</v>
      </c>
    </row>
    <row r="27" spans="1:16" ht="210">
      <c r="A27" s="43" t="s">
        <v>56</v>
      </c>
      <c r="B27" s="492" t="s">
        <v>66</v>
      </c>
      <c r="C27" s="500">
        <v>83661896</v>
      </c>
      <c r="D27" s="501">
        <v>108462000</v>
      </c>
      <c r="E27" s="44">
        <f t="shared" si="3"/>
        <v>-0.29643248821422841</v>
      </c>
      <c r="F27" s="495" t="s">
        <v>79</v>
      </c>
      <c r="G27" s="507" t="s">
        <v>80</v>
      </c>
      <c r="H27" s="302">
        <v>-4.1500000000000002E-2</v>
      </c>
      <c r="I27" s="302">
        <v>-0.03</v>
      </c>
      <c r="J27" s="303">
        <v>-0.03</v>
      </c>
      <c r="K27" s="496">
        <v>112961004</v>
      </c>
      <c r="L27" s="44">
        <f t="shared" si="1"/>
        <v>-4.1480002212756606E-2</v>
      </c>
      <c r="M27" s="503">
        <v>116349834</v>
      </c>
      <c r="N27" s="44">
        <f t="shared" si="2"/>
        <v>-2.9999998937686456E-2</v>
      </c>
      <c r="O27" s="503">
        <v>119840329</v>
      </c>
      <c r="P27" s="44">
        <f t="shared" si="2"/>
        <v>-2.999999982810464E-2</v>
      </c>
    </row>
    <row r="28" spans="1:16" ht="282.75" customHeight="1">
      <c r="A28" s="508" t="s">
        <v>81</v>
      </c>
      <c r="B28" s="492" t="s">
        <v>82</v>
      </c>
      <c r="C28" s="500">
        <v>663359492</v>
      </c>
      <c r="D28" s="500">
        <v>420356990</v>
      </c>
      <c r="E28" s="8">
        <f>1-(D28/C28)</f>
        <v>0.36632098421831283</v>
      </c>
      <c r="F28" s="495" t="s">
        <v>83</v>
      </c>
      <c r="G28" s="218" t="s">
        <v>84</v>
      </c>
      <c r="H28" s="304">
        <v>5.9999999999999995E-4</v>
      </c>
      <c r="I28" s="301">
        <v>-0.03</v>
      </c>
      <c r="J28" s="301">
        <v>-0.03</v>
      </c>
      <c r="K28" s="494">
        <v>662961476</v>
      </c>
      <c r="L28" s="8">
        <f>1-(K28/C28)</f>
        <v>6.000004594793884E-4</v>
      </c>
      <c r="M28" s="503">
        <v>682850321</v>
      </c>
      <c r="N28" s="8">
        <f>1-(M28/K28)</f>
        <v>-3.0000001086035955E-2</v>
      </c>
      <c r="O28" s="503">
        <v>703335830</v>
      </c>
      <c r="P28" s="8">
        <f>1-(O28/M28)</f>
        <v>-2.99999990773967E-2</v>
      </c>
    </row>
    <row r="29" spans="1:16" ht="156.75">
      <c r="A29" s="300" t="s">
        <v>85</v>
      </c>
      <c r="B29" s="299"/>
    </row>
    <row r="30" spans="1:16">
      <c r="A30" s="299"/>
      <c r="B30" s="299"/>
    </row>
    <row r="31" spans="1:16">
      <c r="A31" s="299"/>
      <c r="B31" s="299"/>
    </row>
  </sheetData>
  <sheetProtection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587" priority="21" operator="lessThan">
      <formula>0</formula>
    </cfRule>
  </conditionalFormatting>
  <conditionalFormatting sqref="E19:E28">
    <cfRule type="cellIs" dxfId="586" priority="17" operator="lessThan">
      <formula>0</formula>
    </cfRule>
  </conditionalFormatting>
  <conditionalFormatting sqref="H19:J27">
    <cfRule type="cellIs" dxfId="585" priority="4" operator="lessThan">
      <formula>0</formula>
    </cfRule>
  </conditionalFormatting>
  <conditionalFormatting sqref="L9:L17 L19:L28">
    <cfRule type="cellIs" dxfId="584" priority="3" operator="lessThan">
      <formula>0</formula>
    </cfRule>
  </conditionalFormatting>
  <conditionalFormatting sqref="N9:N17 N19:N28">
    <cfRule type="cellIs" dxfId="583" priority="2" operator="lessThan">
      <formula>0</formula>
    </cfRule>
  </conditionalFormatting>
  <conditionalFormatting sqref="P9:P17 P19:P28">
    <cfRule type="cellIs" dxfId="582"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0">
    <tabColor theme="5" tint="0.39997558519241921"/>
    <pageSetUpPr fitToPage="1"/>
  </sheetPr>
  <dimension ref="A1:P27"/>
  <sheetViews>
    <sheetView zoomScale="80" zoomScaleNormal="80" workbookViewId="0">
      <pane xSplit="2" ySplit="7" topLeftCell="D25" activePane="bottomRight" state="frozen"/>
      <selection pane="topRight" activeCell="G17" activeCellId="1" sqref="C27 G17"/>
      <selection pane="bottomLeft" activeCell="G17" activeCellId="1" sqref="C27 G17"/>
      <selection pane="bottomRight" activeCell="D25" sqref="D25"/>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28</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30</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32</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33</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34</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35</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36</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37</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43</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47</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48</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49</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50</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51</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55</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56</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xD4tfE/OPmiKAtI+7UrPC9t1STnEaByLIECYWir96tacFCwe8LcaH2I1zBmoIa/jkl+OpdPVJH68LD9h3zICvA==" saltValue="bXp4cmgA7PJ9A4REY3hGd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381" priority="21" operator="lessThan">
      <formula>0</formula>
    </cfRule>
  </conditionalFormatting>
  <conditionalFormatting sqref="E19:E27">
    <cfRule type="cellIs" dxfId="380" priority="17" operator="lessThan">
      <formula>0</formula>
    </cfRule>
  </conditionalFormatting>
  <conditionalFormatting sqref="H9:J17">
    <cfRule type="cellIs" dxfId="379" priority="8" operator="lessThan">
      <formula>0</formula>
    </cfRule>
  </conditionalFormatting>
  <conditionalFormatting sqref="H19:J27">
    <cfRule type="cellIs" dxfId="378" priority="4" operator="lessThan">
      <formula>0</formula>
    </cfRule>
  </conditionalFormatting>
  <conditionalFormatting sqref="L9:L17 L19:L27">
    <cfRule type="cellIs" dxfId="377" priority="3" operator="lessThan">
      <formula>0</formula>
    </cfRule>
  </conditionalFormatting>
  <conditionalFormatting sqref="N9:N17 N19:N27">
    <cfRule type="cellIs" dxfId="376" priority="2" operator="lessThan">
      <formula>0</formula>
    </cfRule>
  </conditionalFormatting>
  <conditionalFormatting sqref="P9:P17 P19:P27">
    <cfRule type="cellIs" dxfId="375"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1">
    <tabColor theme="5" tint="0.39997558519241921"/>
    <pageSetUpPr fitToPage="1"/>
  </sheetPr>
  <dimension ref="A1:P27"/>
  <sheetViews>
    <sheetView zoomScale="80" zoomScaleNormal="80" workbookViewId="0">
      <pane xSplit="2" ySplit="7" topLeftCell="C16" activePane="bottomRight" state="frozen"/>
      <selection pane="topRight" activeCell="G17" activeCellId="1" sqref="C27 G17"/>
      <selection pane="bottomLeft" activeCell="G17" activeCellId="1" sqref="C27 G17"/>
      <selection pane="bottomRight" activeCell="E19" sqref="E19"/>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28</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30</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32</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33</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34</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35</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36</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37</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2" t="s">
        <v>476</v>
      </c>
      <c r="C19" s="6">
        <v>369119001</v>
      </c>
      <c r="D19" s="7">
        <v>312590122</v>
      </c>
      <c r="E19" s="44">
        <f t="shared" ref="E19:E27" si="3">1-(D19/C19)</f>
        <v>0.15314540526728393</v>
      </c>
      <c r="F19" s="9" t="s">
        <v>477</v>
      </c>
      <c r="G19" s="10" t="s">
        <v>478</v>
      </c>
      <c r="H19" s="11">
        <v>1.4200000000000001E-2</v>
      </c>
      <c r="I19" s="11">
        <v>3.5700000000000003E-2</v>
      </c>
      <c r="J19" s="8">
        <v>3.6999999999999998E-2</v>
      </c>
      <c r="K19" s="7"/>
      <c r="L19" s="44">
        <f t="shared" si="1"/>
        <v>1</v>
      </c>
      <c r="M19" s="7"/>
      <c r="N19" s="44" t="e">
        <f t="shared" si="2"/>
        <v>#DIV/0!</v>
      </c>
      <c r="O19" s="7"/>
      <c r="P19" s="44" t="e">
        <f t="shared" si="2"/>
        <v>#DIV/0!</v>
      </c>
    </row>
    <row r="20" spans="1:16" ht="57" customHeight="1">
      <c r="A20" s="41" t="s">
        <v>43</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47</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48</v>
      </c>
      <c r="B22" s="12" t="s">
        <v>479</v>
      </c>
      <c r="C22" s="6">
        <v>107552065</v>
      </c>
      <c r="D22" s="7">
        <v>64546170</v>
      </c>
      <c r="E22" s="44">
        <f t="shared" si="3"/>
        <v>0.39986117421362388</v>
      </c>
      <c r="F22" s="9" t="s">
        <v>480</v>
      </c>
      <c r="G22" s="10" t="s">
        <v>481</v>
      </c>
      <c r="H22" s="11">
        <v>3.2199999999999999E-2</v>
      </c>
      <c r="I22" s="11">
        <v>4.8599999999999997E-2</v>
      </c>
      <c r="J22" s="8">
        <v>6.2E-2</v>
      </c>
      <c r="K22" s="7"/>
      <c r="L22" s="44">
        <f t="shared" si="1"/>
        <v>1</v>
      </c>
      <c r="M22" s="7"/>
      <c r="N22" s="44" t="e">
        <f t="shared" si="2"/>
        <v>#DIV/0!</v>
      </c>
      <c r="O22" s="7"/>
      <c r="P22" s="44" t="e">
        <f t="shared" si="2"/>
        <v>#DIV/0!</v>
      </c>
    </row>
    <row r="23" spans="1:16" ht="57" customHeight="1">
      <c r="A23" s="41" t="s">
        <v>49</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50</v>
      </c>
      <c r="B24" s="12" t="s">
        <v>482</v>
      </c>
      <c r="C24" s="6">
        <v>8112000</v>
      </c>
      <c r="D24" s="7">
        <v>13245540</v>
      </c>
      <c r="E24" s="44">
        <f t="shared" si="3"/>
        <v>-0.63283284023668629</v>
      </c>
      <c r="F24" s="9" t="s">
        <v>483</v>
      </c>
      <c r="G24" s="10" t="s">
        <v>484</v>
      </c>
      <c r="H24" s="11">
        <v>0.01</v>
      </c>
      <c r="I24" s="11">
        <v>1.2999999999999999E-2</v>
      </c>
      <c r="J24" s="8">
        <v>1.2999999999999999E-2</v>
      </c>
      <c r="K24" s="7"/>
      <c r="L24" s="44">
        <f t="shared" si="1"/>
        <v>1</v>
      </c>
      <c r="M24" s="7"/>
      <c r="N24" s="44" t="e">
        <f t="shared" si="2"/>
        <v>#DIV/0!</v>
      </c>
      <c r="O24" s="7"/>
      <c r="P24" s="44" t="e">
        <f t="shared" si="2"/>
        <v>#DIV/0!</v>
      </c>
    </row>
    <row r="25" spans="1:16" ht="57" customHeight="1">
      <c r="A25" s="43" t="s">
        <v>51</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55</v>
      </c>
      <c r="B26" s="12" t="s">
        <v>485</v>
      </c>
      <c r="C26" s="6">
        <v>9149200</v>
      </c>
      <c r="D26" s="7">
        <v>22583800</v>
      </c>
      <c r="E26" s="44">
        <f t="shared" si="3"/>
        <v>-1.4683906789664669</v>
      </c>
      <c r="F26" s="9" t="s">
        <v>486</v>
      </c>
      <c r="G26" s="10" t="s">
        <v>487</v>
      </c>
      <c r="H26" s="11">
        <v>0.01</v>
      </c>
      <c r="I26" s="11">
        <v>1.2999999999999999E-2</v>
      </c>
      <c r="J26" s="8">
        <v>1.2999999999999999E-2</v>
      </c>
      <c r="K26" s="7"/>
      <c r="L26" s="44">
        <f t="shared" si="1"/>
        <v>1</v>
      </c>
      <c r="M26" s="7"/>
      <c r="N26" s="44" t="e">
        <f t="shared" si="2"/>
        <v>#DIV/0!</v>
      </c>
      <c r="O26" s="7"/>
      <c r="P26" s="44" t="e">
        <f t="shared" si="2"/>
        <v>#DIV/0!</v>
      </c>
    </row>
    <row r="27" spans="1:16" ht="57" customHeight="1">
      <c r="A27" s="43" t="s">
        <v>56</v>
      </c>
      <c r="B27" s="12" t="s">
        <v>488</v>
      </c>
      <c r="C27" s="6">
        <v>52095614710</v>
      </c>
      <c r="D27" s="7">
        <v>58957968689</v>
      </c>
      <c r="E27" s="44">
        <f t="shared" si="3"/>
        <v>-0.13172613505379638</v>
      </c>
      <c r="F27" s="9" t="s">
        <v>489</v>
      </c>
      <c r="G27" s="10" t="s">
        <v>490</v>
      </c>
      <c r="H27" s="11">
        <v>-1.4200000000000001E-2</v>
      </c>
      <c r="I27" s="11">
        <v>2.0000000000000001E-4</v>
      </c>
      <c r="J27" s="8">
        <v>1E-3</v>
      </c>
      <c r="K27" s="7"/>
      <c r="L27" s="44">
        <f t="shared" si="1"/>
        <v>1</v>
      </c>
      <c r="M27" s="7"/>
      <c r="N27" s="44" t="e">
        <f t="shared" si="2"/>
        <v>#DIV/0!</v>
      </c>
      <c r="O27" s="7"/>
      <c r="P27" s="44" t="e">
        <f t="shared" si="2"/>
        <v>#DIV/0!</v>
      </c>
    </row>
  </sheetData>
  <sheetProtection algorithmName="SHA-512" hashValue="NKIZVWel77UwYty8rCIunQ1SJTgIjOAYwJO0lt+Us/ahWIgBQ21qiY73rHDQR5H8b08gYGc/jEu2mxpS+ST52w==" saltValue="ahKG+zzNnvChJvMOA3luS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374" priority="21" operator="lessThan">
      <formula>0</formula>
    </cfRule>
  </conditionalFormatting>
  <conditionalFormatting sqref="E19:E27">
    <cfRule type="cellIs" dxfId="373" priority="17" operator="lessThan">
      <formula>0</formula>
    </cfRule>
  </conditionalFormatting>
  <conditionalFormatting sqref="H9:J17">
    <cfRule type="cellIs" dxfId="372" priority="8" operator="lessThan">
      <formula>0</formula>
    </cfRule>
  </conditionalFormatting>
  <conditionalFormatting sqref="H19:J27">
    <cfRule type="cellIs" dxfId="371" priority="4" operator="lessThan">
      <formula>0</formula>
    </cfRule>
  </conditionalFormatting>
  <conditionalFormatting sqref="L9:L17 L19:L27">
    <cfRule type="cellIs" dxfId="370" priority="3" operator="lessThan">
      <formula>0</formula>
    </cfRule>
  </conditionalFormatting>
  <conditionalFormatting sqref="N9:N17 N19:N27">
    <cfRule type="cellIs" dxfId="369" priority="2" operator="lessThan">
      <formula>0</formula>
    </cfRule>
  </conditionalFormatting>
  <conditionalFormatting sqref="P9:P17 P19:P27">
    <cfRule type="cellIs" dxfId="368"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2">
    <tabColor theme="5" tint="0.39997558519241921"/>
    <pageSetUpPr fitToPage="1"/>
  </sheetPr>
  <dimension ref="A1:P33"/>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O27" sqref="O27"/>
    </sheetView>
  </sheetViews>
  <sheetFormatPr baseColWidth="10" defaultColWidth="11.375" defaultRowHeight="14.25"/>
  <cols>
    <col min="1" max="1" width="26" style="2" customWidth="1"/>
    <col min="2" max="2" width="24.75" style="2" customWidth="1"/>
    <col min="3" max="4" width="20.75" style="2" customWidth="1"/>
    <col min="5" max="5" width="20.125" style="261" bestFit="1" customWidth="1"/>
    <col min="6" max="6" width="43.375" style="2" customWidth="1"/>
    <col min="7" max="7" width="30.125" style="2" customWidth="1"/>
    <col min="8" max="10" width="10.125" style="266"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c r="A1" s="15" t="s">
        <v>0</v>
      </c>
      <c r="B1" s="16"/>
      <c r="C1" s="17"/>
      <c r="D1" s="17"/>
      <c r="E1" s="260"/>
    </row>
    <row r="2" spans="1:16" ht="21" customHeight="1" thickBot="1">
      <c r="A2" s="18" t="s">
        <v>1</v>
      </c>
      <c r="B2" s="813" t="s">
        <v>491</v>
      </c>
      <c r="C2" s="813"/>
      <c r="D2" s="813"/>
      <c r="E2" s="813"/>
      <c r="F2" s="19"/>
      <c r="G2" s="19"/>
      <c r="H2" s="267"/>
      <c r="I2" s="267"/>
      <c r="J2" s="267"/>
    </row>
    <row r="3" spans="1:16" ht="21.75" customHeight="1" thickBot="1">
      <c r="A3" s="3" t="s">
        <v>3</v>
      </c>
    </row>
    <row r="4" spans="1:16" ht="15.75" thickTop="1">
      <c r="A4" s="818" t="s">
        <v>4</v>
      </c>
      <c r="B4" s="821" t="s">
        <v>5</v>
      </c>
      <c r="C4" s="824" t="s">
        <v>6</v>
      </c>
      <c r="D4" s="824"/>
      <c r="E4" s="824"/>
      <c r="F4" s="826" t="s">
        <v>0</v>
      </c>
      <c r="G4" s="826"/>
      <c r="H4" s="826"/>
      <c r="I4" s="826"/>
      <c r="J4" s="826"/>
      <c r="K4" s="827" t="s">
        <v>7</v>
      </c>
      <c r="L4" s="827"/>
      <c r="M4" s="827"/>
      <c r="N4" s="827"/>
      <c r="O4" s="827"/>
      <c r="P4" s="828"/>
    </row>
    <row r="5" spans="1:16" s="4" customFormat="1">
      <c r="A5" s="819"/>
      <c r="B5" s="822"/>
      <c r="C5" s="825"/>
      <c r="D5" s="825"/>
      <c r="E5" s="825"/>
      <c r="F5" s="831" t="s">
        <v>8</v>
      </c>
      <c r="G5" s="831" t="s">
        <v>9</v>
      </c>
      <c r="H5" s="833" t="s">
        <v>10</v>
      </c>
      <c r="I5" s="833"/>
      <c r="J5" s="833"/>
      <c r="K5" s="829"/>
      <c r="L5" s="829"/>
      <c r="M5" s="829"/>
      <c r="N5" s="829"/>
      <c r="O5" s="829"/>
      <c r="P5" s="830"/>
    </row>
    <row r="6" spans="1:16">
      <c r="A6" s="819"/>
      <c r="B6" s="822"/>
      <c r="C6" s="36" t="s">
        <v>11</v>
      </c>
      <c r="D6" s="834" t="s">
        <v>12</v>
      </c>
      <c r="E6" s="834"/>
      <c r="F6" s="831"/>
      <c r="G6" s="831"/>
      <c r="H6" s="833"/>
      <c r="I6" s="833"/>
      <c r="J6" s="833"/>
      <c r="K6" s="816" t="s">
        <v>13</v>
      </c>
      <c r="L6" s="816"/>
      <c r="M6" s="816" t="s">
        <v>14</v>
      </c>
      <c r="N6" s="816"/>
      <c r="O6" s="816" t="s">
        <v>15</v>
      </c>
      <c r="P6" s="817"/>
    </row>
    <row r="7" spans="1:16" ht="29.25" thickBot="1">
      <c r="A7" s="820"/>
      <c r="B7" s="823"/>
      <c r="C7" s="708" t="s">
        <v>16</v>
      </c>
      <c r="D7" s="708" t="s">
        <v>17</v>
      </c>
      <c r="E7" s="709" t="s">
        <v>18</v>
      </c>
      <c r="F7" s="832"/>
      <c r="G7" s="832"/>
      <c r="H7" s="710" t="s">
        <v>13</v>
      </c>
      <c r="I7" s="710" t="s">
        <v>14</v>
      </c>
      <c r="J7" s="710" t="s">
        <v>15</v>
      </c>
      <c r="K7" s="711" t="s">
        <v>19</v>
      </c>
      <c r="L7" s="711" t="s">
        <v>18</v>
      </c>
      <c r="M7" s="711" t="s">
        <v>20</v>
      </c>
      <c r="N7" s="711" t="s">
        <v>18</v>
      </c>
      <c r="O7" s="711" t="s">
        <v>21</v>
      </c>
      <c r="P7" s="712" t="s">
        <v>18</v>
      </c>
    </row>
    <row r="8" spans="1:16" ht="20.25" thickTop="1" thickBot="1">
      <c r="A8" s="699" t="s">
        <v>22</v>
      </c>
      <c r="B8" s="700"/>
      <c r="C8" s="701"/>
      <c r="D8" s="702"/>
      <c r="E8" s="703"/>
      <c r="F8" s="704"/>
      <c r="G8" s="705"/>
      <c r="H8" s="706"/>
      <c r="I8" s="706"/>
      <c r="J8" s="703"/>
      <c r="K8" s="701"/>
      <c r="L8" s="702"/>
      <c r="M8" s="702"/>
      <c r="N8" s="702"/>
      <c r="O8" s="702"/>
      <c r="P8" s="707"/>
    </row>
    <row r="9" spans="1:16" ht="197.25" customHeight="1" thickTop="1">
      <c r="A9" s="713" t="s">
        <v>23</v>
      </c>
      <c r="B9" s="714" t="s">
        <v>1986</v>
      </c>
      <c r="C9" s="715">
        <v>28443978840</v>
      </c>
      <c r="D9" s="715">
        <v>32476079448</v>
      </c>
      <c r="E9" s="716">
        <f t="shared" ref="E9:E17" si="0">1-(D9/C9)</f>
        <v>-0.14175585738833996</v>
      </c>
      <c r="F9" s="717" t="s">
        <v>1995</v>
      </c>
      <c r="G9" s="714" t="s">
        <v>1993</v>
      </c>
      <c r="H9" s="769">
        <v>-0.1</v>
      </c>
      <c r="I9" s="769">
        <v>-0.1</v>
      </c>
      <c r="J9" s="769">
        <v>-0.1</v>
      </c>
      <c r="K9" s="763">
        <v>35723687393</v>
      </c>
      <c r="L9" s="716">
        <f>1-(K9/D9)</f>
        <v>-0.10000000000615827</v>
      </c>
      <c r="M9" s="718">
        <f>+K9*1.1</f>
        <v>39296056132.300003</v>
      </c>
      <c r="N9" s="716">
        <f>1-(M9/K9)</f>
        <v>-0.10000000000000009</v>
      </c>
      <c r="O9" s="718">
        <f>+M9*1.1</f>
        <v>43225661745.530006</v>
      </c>
      <c r="P9" s="719">
        <f>1-(O9/M9)</f>
        <v>-0.10000000000000009</v>
      </c>
    </row>
    <row r="10" spans="1:16" ht="92.25" customHeight="1">
      <c r="A10" s="696" t="s">
        <v>28</v>
      </c>
      <c r="B10" s="720"/>
      <c r="C10" s="75"/>
      <c r="D10" s="75"/>
      <c r="E10" s="721" t="e">
        <f t="shared" si="0"/>
        <v>#DIV/0!</v>
      </c>
      <c r="F10" s="722"/>
      <c r="G10" s="722"/>
      <c r="H10" s="770"/>
      <c r="I10" s="771"/>
      <c r="J10" s="771"/>
      <c r="K10" s="764"/>
      <c r="L10" s="721" t="e">
        <f t="shared" ref="L10:L27" si="1">1-(K10/D10)</f>
        <v>#DIV/0!</v>
      </c>
      <c r="M10" s="7"/>
      <c r="N10" s="721" t="e">
        <f t="shared" ref="N10:P27" si="2">1-(M10/K10)</f>
        <v>#DIV/0!</v>
      </c>
      <c r="O10" s="7"/>
      <c r="P10" s="44" t="e">
        <f t="shared" si="2"/>
        <v>#DIV/0!</v>
      </c>
    </row>
    <row r="11" spans="1:16" ht="59.25" customHeight="1">
      <c r="A11" s="696" t="s">
        <v>30</v>
      </c>
      <c r="B11" s="723"/>
      <c r="C11" s="75"/>
      <c r="D11" s="75"/>
      <c r="E11" s="721" t="e">
        <f t="shared" si="0"/>
        <v>#DIV/0!</v>
      </c>
      <c r="F11" s="724"/>
      <c r="G11" s="722"/>
      <c r="H11" s="770"/>
      <c r="I11" s="771"/>
      <c r="J11" s="771"/>
      <c r="K11" s="765"/>
      <c r="L11" s="721" t="e">
        <f t="shared" si="1"/>
        <v>#DIV/0!</v>
      </c>
      <c r="M11" s="7"/>
      <c r="N11" s="721" t="e">
        <f t="shared" si="2"/>
        <v>#DIV/0!</v>
      </c>
      <c r="O11" s="7"/>
      <c r="P11" s="44" t="e">
        <f t="shared" si="2"/>
        <v>#DIV/0!</v>
      </c>
    </row>
    <row r="12" spans="1:16" ht="173.25" customHeight="1">
      <c r="A12" s="696" t="s">
        <v>32</v>
      </c>
      <c r="B12" s="723"/>
      <c r="C12" s="725"/>
      <c r="D12" s="725"/>
      <c r="E12" s="721" t="e">
        <f t="shared" si="0"/>
        <v>#DIV/0!</v>
      </c>
      <c r="F12" s="726"/>
      <c r="G12" s="727"/>
      <c r="H12" s="770"/>
      <c r="I12" s="771"/>
      <c r="J12" s="771"/>
      <c r="K12" s="765"/>
      <c r="L12" s="721" t="e">
        <f t="shared" si="1"/>
        <v>#DIV/0!</v>
      </c>
      <c r="M12" s="7"/>
      <c r="N12" s="721" t="e">
        <f t="shared" si="2"/>
        <v>#DIV/0!</v>
      </c>
      <c r="O12" s="7"/>
      <c r="P12" s="44" t="e">
        <f t="shared" si="2"/>
        <v>#DIV/0!</v>
      </c>
    </row>
    <row r="13" spans="1:16" ht="147" customHeight="1">
      <c r="A13" s="696" t="s">
        <v>33</v>
      </c>
      <c r="B13" s="723"/>
      <c r="C13" s="75"/>
      <c r="D13" s="75"/>
      <c r="E13" s="721" t="e">
        <f t="shared" si="0"/>
        <v>#DIV/0!</v>
      </c>
      <c r="F13" s="726"/>
      <c r="G13" s="728"/>
      <c r="H13" s="770"/>
      <c r="I13" s="771"/>
      <c r="J13" s="771"/>
      <c r="K13" s="765"/>
      <c r="L13" s="721" t="e">
        <f t="shared" si="1"/>
        <v>#DIV/0!</v>
      </c>
      <c r="M13" s="7"/>
      <c r="N13" s="721" t="e">
        <f t="shared" si="2"/>
        <v>#DIV/0!</v>
      </c>
      <c r="O13" s="7"/>
      <c r="P13" s="44" t="e">
        <f t="shared" si="2"/>
        <v>#DIV/0!</v>
      </c>
    </row>
    <row r="14" spans="1:16" ht="232.5" customHeight="1">
      <c r="A14" s="696" t="s">
        <v>34</v>
      </c>
      <c r="B14" s="723"/>
      <c r="C14" s="729"/>
      <c r="D14" s="75"/>
      <c r="E14" s="721" t="e">
        <f t="shared" si="0"/>
        <v>#DIV/0!</v>
      </c>
      <c r="F14" s="726"/>
      <c r="G14" s="728"/>
      <c r="H14" s="770"/>
      <c r="I14" s="771"/>
      <c r="J14" s="771"/>
      <c r="K14" s="765"/>
      <c r="L14" s="721" t="e">
        <f t="shared" si="1"/>
        <v>#DIV/0!</v>
      </c>
      <c r="M14" s="7"/>
      <c r="N14" s="721" t="e">
        <f t="shared" si="2"/>
        <v>#DIV/0!</v>
      </c>
      <c r="O14" s="7"/>
      <c r="P14" s="44" t="e">
        <f t="shared" si="2"/>
        <v>#DIV/0!</v>
      </c>
    </row>
    <row r="15" spans="1:16" ht="201.75" customHeight="1">
      <c r="A15" s="696" t="s">
        <v>35</v>
      </c>
      <c r="B15" s="723" t="s">
        <v>493</v>
      </c>
      <c r="C15" s="725">
        <v>247228000</v>
      </c>
      <c r="D15" s="725">
        <v>435909000</v>
      </c>
      <c r="E15" s="721">
        <f t="shared" si="0"/>
        <v>-0.7631862086818646</v>
      </c>
      <c r="F15" s="773" t="s">
        <v>1991</v>
      </c>
      <c r="G15" s="730" t="s">
        <v>1992</v>
      </c>
      <c r="H15" s="731">
        <v>0.01</v>
      </c>
      <c r="I15" s="731">
        <v>0.01</v>
      </c>
      <c r="J15" s="731">
        <v>0.01</v>
      </c>
      <c r="K15" s="765">
        <v>431549910</v>
      </c>
      <c r="L15" s="721">
        <f t="shared" si="1"/>
        <v>1.0000000000000009E-2</v>
      </c>
      <c r="M15" s="7">
        <f>+K15-(K15*0.01)</f>
        <v>427234410.89999998</v>
      </c>
      <c r="N15" s="721">
        <f t="shared" si="2"/>
        <v>1.0000000000000009E-2</v>
      </c>
      <c r="O15" s="7">
        <f>+M15-(M15*0.01)</f>
        <v>422962066.79099995</v>
      </c>
      <c r="P15" s="44">
        <f t="shared" si="2"/>
        <v>1.0000000000000009E-2</v>
      </c>
    </row>
    <row r="16" spans="1:16" ht="57" customHeight="1">
      <c r="A16" s="696" t="s">
        <v>36</v>
      </c>
      <c r="B16" s="723"/>
      <c r="C16" s="732">
        <v>0</v>
      </c>
      <c r="D16" s="732">
        <v>0</v>
      </c>
      <c r="E16" s="721" t="e">
        <f t="shared" si="0"/>
        <v>#DIV/0!</v>
      </c>
      <c r="F16" s="726"/>
      <c r="G16" s="726"/>
      <c r="H16" s="770"/>
      <c r="I16" s="771"/>
      <c r="J16" s="771"/>
      <c r="K16" s="766"/>
      <c r="L16" s="721" t="e">
        <f t="shared" si="1"/>
        <v>#DIV/0!</v>
      </c>
      <c r="M16" s="7"/>
      <c r="N16" s="721" t="e">
        <f t="shared" si="2"/>
        <v>#DIV/0!</v>
      </c>
      <c r="O16" s="7"/>
      <c r="P16" s="44" t="e">
        <f t="shared" si="2"/>
        <v>#DIV/0!</v>
      </c>
    </row>
    <row r="17" spans="1:16" ht="122.25" customHeight="1">
      <c r="A17" s="696" t="s">
        <v>37</v>
      </c>
      <c r="B17" s="723"/>
      <c r="C17" s="733">
        <v>0</v>
      </c>
      <c r="D17" s="732">
        <v>0</v>
      </c>
      <c r="E17" s="721" t="e">
        <f t="shared" si="0"/>
        <v>#DIV/0!</v>
      </c>
      <c r="F17" s="726"/>
      <c r="G17" s="728"/>
      <c r="H17" s="770"/>
      <c r="I17" s="771"/>
      <c r="J17" s="771"/>
      <c r="K17" s="765"/>
      <c r="L17" s="721" t="e">
        <f t="shared" si="1"/>
        <v>#DIV/0!</v>
      </c>
      <c r="M17" s="7"/>
      <c r="N17" s="721" t="e">
        <f t="shared" si="2"/>
        <v>#DIV/0!</v>
      </c>
      <c r="O17" s="7"/>
      <c r="P17" s="44" t="e">
        <f t="shared" si="2"/>
        <v>#DIV/0!</v>
      </c>
    </row>
    <row r="18" spans="1:16" ht="17.25" customHeight="1">
      <c r="A18" s="734" t="s">
        <v>38</v>
      </c>
      <c r="B18" s="735"/>
      <c r="C18" s="736"/>
      <c r="D18" s="736"/>
      <c r="E18" s="737"/>
      <c r="F18" s="738"/>
      <c r="G18" s="738"/>
      <c r="H18" s="265"/>
      <c r="I18" s="265"/>
      <c r="J18" s="265"/>
      <c r="K18" s="767"/>
      <c r="L18" s="739"/>
      <c r="M18" s="736"/>
      <c r="N18" s="739"/>
      <c r="O18" s="736"/>
      <c r="P18" s="46"/>
    </row>
    <row r="19" spans="1:16" ht="93.75" customHeight="1">
      <c r="A19" s="696" t="s">
        <v>39</v>
      </c>
      <c r="B19" s="720"/>
      <c r="C19" s="75"/>
      <c r="D19" s="75"/>
      <c r="E19" s="721" t="e">
        <f t="shared" ref="E19:E27" si="3">1-(D19/C19)</f>
        <v>#DIV/0!</v>
      </c>
      <c r="F19" s="726"/>
      <c r="G19" s="728"/>
      <c r="H19" s="770"/>
      <c r="I19" s="771"/>
      <c r="J19" s="771"/>
      <c r="K19" s="765"/>
      <c r="L19" s="721" t="e">
        <f t="shared" si="1"/>
        <v>#DIV/0!</v>
      </c>
      <c r="M19" s="7"/>
      <c r="N19" s="721" t="e">
        <f t="shared" si="2"/>
        <v>#DIV/0!</v>
      </c>
      <c r="O19" s="7"/>
      <c r="P19" s="44" t="e">
        <f t="shared" si="2"/>
        <v>#DIV/0!</v>
      </c>
    </row>
    <row r="20" spans="1:16" ht="111" customHeight="1">
      <c r="A20" s="696" t="s">
        <v>43</v>
      </c>
      <c r="B20" s="310"/>
      <c r="C20" s="740"/>
      <c r="D20" s="725"/>
      <c r="E20" s="721" t="e">
        <f t="shared" si="3"/>
        <v>#DIV/0!</v>
      </c>
      <c r="F20" s="728"/>
      <c r="G20" s="728"/>
      <c r="H20" s="770"/>
      <c r="I20" s="771"/>
      <c r="J20" s="771"/>
      <c r="K20" s="765"/>
      <c r="L20" s="721" t="e">
        <f t="shared" si="1"/>
        <v>#DIV/0!</v>
      </c>
      <c r="M20" s="7"/>
      <c r="N20" s="721" t="e">
        <f t="shared" si="2"/>
        <v>#DIV/0!</v>
      </c>
      <c r="O20" s="7"/>
      <c r="P20" s="44" t="e">
        <f t="shared" si="2"/>
        <v>#DIV/0!</v>
      </c>
    </row>
    <row r="21" spans="1:16" ht="60" customHeight="1">
      <c r="A21" s="696" t="s">
        <v>47</v>
      </c>
      <c r="B21" s="741" t="s">
        <v>155</v>
      </c>
      <c r="C21" s="7">
        <v>0</v>
      </c>
      <c r="D21" s="7">
        <v>0</v>
      </c>
      <c r="E21" s="721" t="e">
        <f t="shared" si="3"/>
        <v>#DIV/0!</v>
      </c>
      <c r="F21" s="726"/>
      <c r="G21" s="726"/>
      <c r="H21" s="770"/>
      <c r="I21" s="771"/>
      <c r="J21" s="771"/>
      <c r="K21" s="765"/>
      <c r="L21" s="721" t="e">
        <f t="shared" si="1"/>
        <v>#DIV/0!</v>
      </c>
      <c r="M21" s="7"/>
      <c r="N21" s="721" t="e">
        <f t="shared" si="2"/>
        <v>#DIV/0!</v>
      </c>
      <c r="O21" s="7"/>
      <c r="P21" s="44" t="e">
        <f t="shared" si="2"/>
        <v>#DIV/0!</v>
      </c>
    </row>
    <row r="22" spans="1:16" ht="135.75" customHeight="1">
      <c r="A22" s="696" t="s">
        <v>48</v>
      </c>
      <c r="B22" s="720"/>
      <c r="C22" s="740"/>
      <c r="D22" s="740"/>
      <c r="E22" s="721" t="e">
        <f t="shared" si="3"/>
        <v>#DIV/0!</v>
      </c>
      <c r="F22" s="742"/>
      <c r="G22" s="730"/>
      <c r="H22" s="772"/>
      <c r="I22" s="772"/>
      <c r="J22" s="772"/>
      <c r="K22" s="765"/>
      <c r="L22" s="721" t="e">
        <f t="shared" si="1"/>
        <v>#DIV/0!</v>
      </c>
      <c r="M22" s="7"/>
      <c r="N22" s="721" t="e">
        <f t="shared" si="2"/>
        <v>#DIV/0!</v>
      </c>
      <c r="O22" s="7"/>
      <c r="P22" s="44" t="e">
        <f t="shared" si="2"/>
        <v>#DIV/0!</v>
      </c>
    </row>
    <row r="23" spans="1:16" ht="36" customHeight="1">
      <c r="A23" s="696" t="s">
        <v>49</v>
      </c>
      <c r="B23" s="720"/>
      <c r="C23" s="7">
        <v>0</v>
      </c>
      <c r="D23" s="7">
        <v>0</v>
      </c>
      <c r="E23" s="721" t="e">
        <f t="shared" si="3"/>
        <v>#DIV/0!</v>
      </c>
      <c r="F23" s="743"/>
      <c r="G23" s="744"/>
      <c r="H23" s="771"/>
      <c r="I23" s="771"/>
      <c r="J23" s="771"/>
      <c r="K23" s="765"/>
      <c r="L23" s="721" t="e">
        <f t="shared" si="1"/>
        <v>#DIV/0!</v>
      </c>
      <c r="M23" s="7"/>
      <c r="N23" s="721" t="e">
        <f t="shared" si="2"/>
        <v>#DIV/0!</v>
      </c>
      <c r="O23" s="7"/>
      <c r="P23" s="44" t="e">
        <f t="shared" si="2"/>
        <v>#DIV/0!</v>
      </c>
    </row>
    <row r="24" spans="1:16" ht="21" customHeight="1">
      <c r="A24" s="696" t="s">
        <v>50</v>
      </c>
      <c r="B24" s="720"/>
      <c r="C24" s="7">
        <v>0</v>
      </c>
      <c r="D24" s="7">
        <v>0</v>
      </c>
      <c r="E24" s="721" t="e">
        <f t="shared" si="3"/>
        <v>#DIV/0!</v>
      </c>
      <c r="F24" s="745"/>
      <c r="G24" s="745"/>
      <c r="H24" s="771"/>
      <c r="I24" s="771"/>
      <c r="J24" s="771"/>
      <c r="K24" s="765"/>
      <c r="L24" s="721" t="e">
        <f t="shared" si="1"/>
        <v>#DIV/0!</v>
      </c>
      <c r="M24" s="7"/>
      <c r="N24" s="721" t="e">
        <f t="shared" si="2"/>
        <v>#DIV/0!</v>
      </c>
      <c r="O24" s="7"/>
      <c r="P24" s="44" t="e">
        <f t="shared" si="2"/>
        <v>#DIV/0!</v>
      </c>
    </row>
    <row r="25" spans="1:16" ht="182.25" customHeight="1">
      <c r="A25" s="697" t="s">
        <v>51</v>
      </c>
      <c r="B25" s="746"/>
      <c r="C25" s="747"/>
      <c r="D25" s="725"/>
      <c r="E25" s="748" t="e">
        <f t="shared" si="3"/>
        <v>#DIV/0!</v>
      </c>
      <c r="F25" s="730"/>
      <c r="G25" s="749"/>
      <c r="H25" s="770"/>
      <c r="I25" s="771"/>
      <c r="J25" s="771"/>
      <c r="K25" s="765"/>
      <c r="L25" s="721" t="e">
        <f t="shared" si="1"/>
        <v>#DIV/0!</v>
      </c>
      <c r="M25" s="7"/>
      <c r="N25" s="721" t="e">
        <f t="shared" si="2"/>
        <v>#DIV/0!</v>
      </c>
      <c r="O25" s="7"/>
      <c r="P25" s="44" t="e">
        <f t="shared" si="2"/>
        <v>#DIV/0!</v>
      </c>
    </row>
    <row r="26" spans="1:16" ht="57" customHeight="1">
      <c r="A26" s="698" t="s">
        <v>55</v>
      </c>
      <c r="B26" s="750"/>
      <c r="C26" s="7">
        <v>0</v>
      </c>
      <c r="D26" s="7">
        <v>0</v>
      </c>
      <c r="E26" s="721" t="e">
        <f t="shared" si="3"/>
        <v>#DIV/0!</v>
      </c>
      <c r="F26" s="728"/>
      <c r="G26" s="751"/>
      <c r="H26" s="771"/>
      <c r="I26" s="771"/>
      <c r="J26" s="771"/>
      <c r="K26" s="765"/>
      <c r="L26" s="721" t="e">
        <f t="shared" si="1"/>
        <v>#DIV/0!</v>
      </c>
      <c r="M26" s="7"/>
      <c r="N26" s="721" t="e">
        <f t="shared" si="2"/>
        <v>#DIV/0!</v>
      </c>
      <c r="O26" s="7"/>
      <c r="P26" s="44" t="e">
        <f t="shared" si="2"/>
        <v>#DIV/0!</v>
      </c>
    </row>
    <row r="27" spans="1:16" ht="366" customHeight="1" thickBot="1">
      <c r="A27" s="752" t="s">
        <v>56</v>
      </c>
      <c r="B27" s="753" t="s">
        <v>1988</v>
      </c>
      <c r="C27" s="754">
        <v>1435962481</v>
      </c>
      <c r="D27" s="754">
        <v>1600181959</v>
      </c>
      <c r="E27" s="755">
        <f t="shared" si="3"/>
        <v>-0.11436195595141041</v>
      </c>
      <c r="F27" s="756" t="s">
        <v>1989</v>
      </c>
      <c r="G27" s="757" t="s">
        <v>1990</v>
      </c>
      <c r="H27" s="758">
        <v>0.01</v>
      </c>
      <c r="I27" s="758">
        <v>0.01</v>
      </c>
      <c r="J27" s="758">
        <v>0.01</v>
      </c>
      <c r="K27" s="768">
        <v>1584180139</v>
      </c>
      <c r="L27" s="755">
        <f t="shared" si="1"/>
        <v>1.0000000256220831E-2</v>
      </c>
      <c r="M27" s="759">
        <f>+K27-(K27*0.01)</f>
        <v>1568338337.6099999</v>
      </c>
      <c r="N27" s="755">
        <f t="shared" si="2"/>
        <v>1.000000000000012E-2</v>
      </c>
      <c r="O27" s="759">
        <f>+M27-(M27*0.01)</f>
        <v>1552654954.2338998</v>
      </c>
      <c r="P27" s="760">
        <f t="shared" si="2"/>
        <v>1.0000000000000009E-2</v>
      </c>
    </row>
    <row r="28" spans="1:16" ht="15" thickTop="1"/>
    <row r="32" spans="1:16">
      <c r="D32" s="2">
        <f>+D15*1%</f>
        <v>4359090</v>
      </c>
    </row>
    <row r="33" spans="4:4">
      <c r="D33" s="245">
        <f>+D15-D32</f>
        <v>431549910</v>
      </c>
    </row>
  </sheetData>
  <sheetProtection algorithmName="SHA-512" hashValue="hSKUaRNfnvK9TXz287OzI1fY38xHnEHP5oPr7vHbBcP51tYmKeES32O5kvZ/Te8vXB8+J2W8QoyPXi/4XDghQg==" saltValue="WykTKZHN5hs60KXRgP435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367" priority="21" operator="lessThan">
      <formula>0</formula>
    </cfRule>
  </conditionalFormatting>
  <conditionalFormatting sqref="E19:E27">
    <cfRule type="cellIs" dxfId="366" priority="17" operator="lessThan">
      <formula>0</formula>
    </cfRule>
  </conditionalFormatting>
  <conditionalFormatting sqref="H9:J9">
    <cfRule type="cellIs" dxfId="365" priority="16" operator="lessThan">
      <formula>0</formula>
    </cfRule>
  </conditionalFormatting>
  <conditionalFormatting sqref="L9:L17 L19:L27">
    <cfRule type="cellIs" dxfId="364" priority="3" operator="lessThan">
      <formula>0</formula>
    </cfRule>
  </conditionalFormatting>
  <conditionalFormatting sqref="N9:N17 N19:N27">
    <cfRule type="cellIs" dxfId="363" priority="2" operator="lessThan">
      <formula>0</formula>
    </cfRule>
  </conditionalFormatting>
  <conditionalFormatting sqref="P9:P17 P19:P27">
    <cfRule type="cellIs" dxfId="362"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3">
    <tabColor theme="5" tint="0.39997558519241921"/>
    <pageSetUpPr fitToPage="1"/>
  </sheetPr>
  <dimension ref="A1:P27"/>
  <sheetViews>
    <sheetView tabSelected="1" zoomScale="80" zoomScaleNormal="80" workbookViewId="0">
      <pane xSplit="2" ySplit="7" topLeftCell="E8" activePane="bottomRight" state="frozen"/>
      <selection pane="topRight" activeCell="G17" activeCellId="1" sqref="C27 G17"/>
      <selection pane="bottomLeft" activeCell="G17" activeCellId="1" sqref="C27 G17"/>
      <selection pane="bottomRight" activeCell="P9" sqref="P9"/>
    </sheetView>
  </sheetViews>
  <sheetFormatPr baseColWidth="10" defaultColWidth="11.375" defaultRowHeight="14.25"/>
  <cols>
    <col min="1" max="1" width="26" style="2" customWidth="1"/>
    <col min="2" max="2" width="55.125" style="2" customWidth="1"/>
    <col min="3" max="4" width="20.75" style="2" customWidth="1"/>
    <col min="5" max="5" width="20.125" style="2" bestFit="1" customWidth="1"/>
    <col min="6" max="6" width="43.375" style="2" customWidth="1"/>
    <col min="7" max="7" width="39.625" style="2" customWidth="1"/>
    <col min="8" max="10" width="10.125" style="268"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491</v>
      </c>
      <c r="C2" s="813"/>
      <c r="D2" s="813"/>
      <c r="E2" s="813"/>
      <c r="F2" s="19"/>
      <c r="G2" s="19"/>
      <c r="H2" s="269"/>
      <c r="I2" s="269"/>
      <c r="J2" s="26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148"/>
      <c r="D8" s="149"/>
      <c r="E8" s="24"/>
      <c r="F8" s="25"/>
      <c r="G8" s="26"/>
      <c r="H8" s="23"/>
      <c r="I8" s="23"/>
      <c r="J8" s="24"/>
      <c r="K8" s="22"/>
      <c r="L8" s="23"/>
      <c r="M8" s="23"/>
      <c r="N8" s="23"/>
      <c r="O8" s="23"/>
      <c r="P8" s="27"/>
    </row>
    <row r="9" spans="1:16" ht="143.25" customHeight="1">
      <c r="A9" s="41" t="s">
        <v>23</v>
      </c>
      <c r="B9" s="762" t="s">
        <v>1987</v>
      </c>
      <c r="C9" s="761">
        <v>120414602258</v>
      </c>
      <c r="D9" s="175">
        <v>106397013811</v>
      </c>
      <c r="E9" s="141">
        <f t="shared" ref="E9:E17" si="0">1-(D9/C9)</f>
        <v>0.11641103474282921</v>
      </c>
      <c r="F9" s="201" t="s">
        <v>1994</v>
      </c>
      <c r="G9" s="202" t="s">
        <v>492</v>
      </c>
      <c r="H9" s="11">
        <v>-0.45669999999999999</v>
      </c>
      <c r="I9" s="543">
        <v>-0.1</v>
      </c>
      <c r="J9" s="544">
        <v>-0.1</v>
      </c>
      <c r="K9" s="7">
        <v>154984440256</v>
      </c>
      <c r="L9" s="44">
        <f>1-(K9/D9)</f>
        <v>-0.45666156130386359</v>
      </c>
      <c r="M9" s="7">
        <f>+K9*1.1</f>
        <v>170482884281.60001</v>
      </c>
      <c r="N9" s="44">
        <f>1-(M9/K9)</f>
        <v>-0.10000000000000009</v>
      </c>
      <c r="O9" s="7">
        <f>+M9*1.1</f>
        <v>187531172709.76001</v>
      </c>
      <c r="P9" s="44">
        <f>1-(O9/M9)</f>
        <v>-0.10000000000000009</v>
      </c>
    </row>
    <row r="10" spans="1:16" ht="77.25" customHeight="1">
      <c r="A10" s="41" t="s">
        <v>28</v>
      </c>
      <c r="B10" s="164" t="s">
        <v>292</v>
      </c>
      <c r="C10" s="761">
        <v>0</v>
      </c>
      <c r="D10" s="175">
        <v>0</v>
      </c>
      <c r="E10" s="44" t="e">
        <f t="shared" si="0"/>
        <v>#DIV/0!</v>
      </c>
      <c r="F10" s="545"/>
      <c r="G10" s="546"/>
      <c r="H10" s="276">
        <v>0</v>
      </c>
      <c r="I10" s="270">
        <v>0</v>
      </c>
      <c r="J10" s="270">
        <v>0</v>
      </c>
      <c r="K10" s="7">
        <v>0</v>
      </c>
      <c r="L10" s="44" t="e">
        <f t="shared" ref="L10:L27" si="1">1-(K10/D10)</f>
        <v>#DIV/0!</v>
      </c>
      <c r="M10" s="7"/>
      <c r="N10" s="44" t="e">
        <f t="shared" ref="N10:P27" si="2">1-(M10/K10)</f>
        <v>#DIV/0!</v>
      </c>
      <c r="O10" s="7"/>
      <c r="P10" s="44" t="e">
        <f t="shared" si="2"/>
        <v>#DIV/0!</v>
      </c>
    </row>
    <row r="11" spans="1:16" ht="36" customHeight="1">
      <c r="A11" s="165" t="s">
        <v>30</v>
      </c>
      <c r="B11" s="164" t="s">
        <v>292</v>
      </c>
      <c r="C11" s="162">
        <v>0</v>
      </c>
      <c r="D11" s="163">
        <v>0</v>
      </c>
      <c r="E11" s="44" t="e">
        <f t="shared" si="0"/>
        <v>#DIV/0!</v>
      </c>
      <c r="F11" s="547"/>
      <c r="G11" s="548"/>
      <c r="H11" s="276">
        <v>0</v>
      </c>
      <c r="I11" s="270">
        <v>0</v>
      </c>
      <c r="J11" s="270">
        <v>0</v>
      </c>
      <c r="K11" s="7"/>
      <c r="L11" s="44" t="e">
        <f t="shared" si="1"/>
        <v>#DIV/0!</v>
      </c>
      <c r="M11" s="7"/>
      <c r="N11" s="44" t="e">
        <f t="shared" si="2"/>
        <v>#DIV/0!</v>
      </c>
      <c r="O11" s="7"/>
      <c r="P11" s="44" t="e">
        <f t="shared" si="2"/>
        <v>#DIV/0!</v>
      </c>
    </row>
    <row r="12" spans="1:16" ht="74.25" customHeight="1">
      <c r="A12" s="41" t="s">
        <v>32</v>
      </c>
      <c r="B12" s="164" t="s">
        <v>292</v>
      </c>
      <c r="C12" s="162">
        <v>0</v>
      </c>
      <c r="D12" s="163">
        <v>0</v>
      </c>
      <c r="E12" s="44" t="e">
        <f t="shared" si="0"/>
        <v>#DIV/0!</v>
      </c>
      <c r="F12" s="547"/>
      <c r="G12" s="548"/>
      <c r="H12" s="276">
        <v>0</v>
      </c>
      <c r="I12" s="270">
        <v>0</v>
      </c>
      <c r="J12" s="270">
        <v>0</v>
      </c>
      <c r="K12" s="7"/>
      <c r="L12" s="44" t="e">
        <f t="shared" si="1"/>
        <v>#DIV/0!</v>
      </c>
      <c r="M12" s="7"/>
      <c r="N12" s="44" t="e">
        <f t="shared" si="2"/>
        <v>#DIV/0!</v>
      </c>
      <c r="O12" s="7"/>
      <c r="P12" s="44" t="e">
        <f t="shared" si="2"/>
        <v>#DIV/0!</v>
      </c>
    </row>
    <row r="13" spans="1:16" ht="75.75" customHeight="1">
      <c r="A13" s="41" t="s">
        <v>33</v>
      </c>
      <c r="B13" s="164" t="s">
        <v>292</v>
      </c>
      <c r="C13" s="162">
        <v>0</v>
      </c>
      <c r="D13" s="163">
        <v>0</v>
      </c>
      <c r="E13" s="44" t="e">
        <f t="shared" si="0"/>
        <v>#DIV/0!</v>
      </c>
      <c r="F13" s="547"/>
      <c r="G13" s="548"/>
      <c r="H13" s="276">
        <v>0</v>
      </c>
      <c r="I13" s="270">
        <v>0</v>
      </c>
      <c r="J13" s="270">
        <v>0</v>
      </c>
      <c r="K13" s="7"/>
      <c r="L13" s="44" t="e">
        <f t="shared" si="1"/>
        <v>#DIV/0!</v>
      </c>
      <c r="M13" s="7"/>
      <c r="N13" s="44" t="e">
        <f t="shared" si="2"/>
        <v>#DIV/0!</v>
      </c>
      <c r="O13" s="7"/>
      <c r="P13" s="44" t="e">
        <f t="shared" si="2"/>
        <v>#DIV/0!</v>
      </c>
    </row>
    <row r="14" spans="1:16" ht="75.75" customHeight="1">
      <c r="A14" s="41" t="s">
        <v>34</v>
      </c>
      <c r="B14" s="164" t="s">
        <v>292</v>
      </c>
      <c r="C14" s="162">
        <v>0</v>
      </c>
      <c r="D14" s="163">
        <v>0</v>
      </c>
      <c r="E14" s="44" t="e">
        <f t="shared" si="0"/>
        <v>#DIV/0!</v>
      </c>
      <c r="F14" s="547"/>
      <c r="G14" s="548"/>
      <c r="H14" s="276">
        <v>0</v>
      </c>
      <c r="I14" s="270">
        <v>0</v>
      </c>
      <c r="J14" s="270">
        <v>0</v>
      </c>
      <c r="K14" s="7"/>
      <c r="L14" s="44" t="e">
        <f t="shared" si="1"/>
        <v>#DIV/0!</v>
      </c>
      <c r="M14" s="7"/>
      <c r="N14" s="44" t="e">
        <f t="shared" si="2"/>
        <v>#DIV/0!</v>
      </c>
      <c r="O14" s="7"/>
      <c r="P14" s="44" t="e">
        <f t="shared" si="2"/>
        <v>#DIV/0!</v>
      </c>
    </row>
    <row r="15" spans="1:16" ht="78.75" customHeight="1">
      <c r="A15" s="41" t="s">
        <v>35</v>
      </c>
      <c r="B15" s="164" t="s">
        <v>292</v>
      </c>
      <c r="C15" s="162">
        <v>0</v>
      </c>
      <c r="D15" s="163">
        <v>0</v>
      </c>
      <c r="E15" s="44" t="e">
        <f t="shared" si="0"/>
        <v>#DIV/0!</v>
      </c>
      <c r="F15" s="547"/>
      <c r="G15" s="548"/>
      <c r="H15" s="276">
        <v>0</v>
      </c>
      <c r="I15" s="270">
        <v>0</v>
      </c>
      <c r="J15" s="270">
        <v>0</v>
      </c>
      <c r="K15" s="7"/>
      <c r="L15" s="44" t="e">
        <f t="shared" si="1"/>
        <v>#DIV/0!</v>
      </c>
      <c r="M15" s="7"/>
      <c r="N15" s="44" t="e">
        <f t="shared" si="2"/>
        <v>#DIV/0!</v>
      </c>
      <c r="O15" s="7"/>
      <c r="P15" s="44" t="e">
        <f t="shared" si="2"/>
        <v>#DIV/0!</v>
      </c>
    </row>
    <row r="16" spans="1:16" ht="59.25" customHeight="1">
      <c r="A16" s="41" t="s">
        <v>36</v>
      </c>
      <c r="B16" s="164" t="s">
        <v>292</v>
      </c>
      <c r="C16" s="162">
        <v>0</v>
      </c>
      <c r="D16" s="163">
        <v>0</v>
      </c>
      <c r="E16" s="44" t="e">
        <f t="shared" si="0"/>
        <v>#DIV/0!</v>
      </c>
      <c r="F16" s="547"/>
      <c r="G16" s="548"/>
      <c r="H16" s="276">
        <v>0</v>
      </c>
      <c r="I16" s="270">
        <v>0</v>
      </c>
      <c r="J16" s="270">
        <v>0</v>
      </c>
      <c r="K16" s="7"/>
      <c r="L16" s="44" t="e">
        <f t="shared" si="1"/>
        <v>#DIV/0!</v>
      </c>
      <c r="M16" s="7"/>
      <c r="N16" s="44" t="e">
        <f t="shared" si="2"/>
        <v>#DIV/0!</v>
      </c>
      <c r="O16" s="7"/>
      <c r="P16" s="44" t="e">
        <f t="shared" si="2"/>
        <v>#DIV/0!</v>
      </c>
    </row>
    <row r="17" spans="1:16" ht="59.25" customHeight="1">
      <c r="A17" s="41" t="s">
        <v>37</v>
      </c>
      <c r="B17" s="164" t="s">
        <v>292</v>
      </c>
      <c r="C17" s="162">
        <v>0</v>
      </c>
      <c r="D17" s="163">
        <v>0</v>
      </c>
      <c r="E17" s="44" t="e">
        <f t="shared" si="0"/>
        <v>#DIV/0!</v>
      </c>
      <c r="F17" s="547"/>
      <c r="G17" s="548"/>
      <c r="H17" s="276">
        <v>0</v>
      </c>
      <c r="I17" s="270">
        <v>0</v>
      </c>
      <c r="J17" s="270">
        <v>0</v>
      </c>
      <c r="K17" s="7"/>
      <c r="L17" s="44" t="e">
        <f t="shared" si="1"/>
        <v>#DIV/0!</v>
      </c>
      <c r="M17" s="7"/>
      <c r="N17" s="44" t="e">
        <f t="shared" si="2"/>
        <v>#DIV/0!</v>
      </c>
      <c r="O17" s="7"/>
      <c r="P17" s="44" t="e">
        <f t="shared" si="2"/>
        <v>#DIV/0!</v>
      </c>
    </row>
    <row r="18" spans="1:16" ht="17.25" customHeight="1">
      <c r="A18" s="42" t="s">
        <v>38</v>
      </c>
      <c r="B18" s="28"/>
      <c r="C18" s="29"/>
      <c r="D18" s="30"/>
      <c r="E18" s="45"/>
      <c r="F18" s="31"/>
      <c r="G18" s="32"/>
      <c r="H18" s="277"/>
      <c r="I18" s="33"/>
      <c r="J18" s="34"/>
      <c r="K18" s="30"/>
      <c r="L18" s="46"/>
      <c r="M18" s="30"/>
      <c r="N18" s="46"/>
      <c r="O18" s="30"/>
      <c r="P18" s="46"/>
    </row>
    <row r="19" spans="1:16" ht="57" customHeight="1">
      <c r="A19" s="41" t="s">
        <v>39</v>
      </c>
      <c r="B19" s="164" t="s">
        <v>292</v>
      </c>
      <c r="C19" s="162">
        <v>0</v>
      </c>
      <c r="D19" s="163">
        <v>0</v>
      </c>
      <c r="E19" s="44" t="e">
        <f t="shared" ref="E19:E27" si="3">1-(D19/C19)</f>
        <v>#DIV/0!</v>
      </c>
      <c r="F19" s="545"/>
      <c r="G19" s="546"/>
      <c r="H19" s="276">
        <v>0</v>
      </c>
      <c r="I19" s="270">
        <v>0</v>
      </c>
      <c r="J19" s="270">
        <v>0</v>
      </c>
      <c r="K19" s="7"/>
      <c r="L19" s="44" t="e">
        <f t="shared" si="1"/>
        <v>#DIV/0!</v>
      </c>
      <c r="M19" s="7"/>
      <c r="N19" s="44" t="e">
        <f t="shared" si="2"/>
        <v>#DIV/0!</v>
      </c>
      <c r="O19" s="7"/>
      <c r="P19" s="44" t="e">
        <f t="shared" si="2"/>
        <v>#DIV/0!</v>
      </c>
    </row>
    <row r="20" spans="1:16" ht="57" customHeight="1">
      <c r="A20" s="41" t="s">
        <v>43</v>
      </c>
      <c r="B20" s="164" t="s">
        <v>292</v>
      </c>
      <c r="C20" s="162">
        <v>0</v>
      </c>
      <c r="D20" s="163">
        <v>0</v>
      </c>
      <c r="E20" s="44" t="e">
        <f t="shared" si="3"/>
        <v>#DIV/0!</v>
      </c>
      <c r="F20" s="547"/>
      <c r="G20" s="548"/>
      <c r="H20" s="276">
        <v>0</v>
      </c>
      <c r="I20" s="270">
        <v>0</v>
      </c>
      <c r="J20" s="270">
        <v>0</v>
      </c>
      <c r="K20" s="7"/>
      <c r="L20" s="44" t="e">
        <f t="shared" si="1"/>
        <v>#DIV/0!</v>
      </c>
      <c r="M20" s="7"/>
      <c r="N20" s="44" t="e">
        <f t="shared" si="2"/>
        <v>#DIV/0!</v>
      </c>
      <c r="O20" s="7"/>
      <c r="P20" s="44" t="e">
        <f t="shared" si="2"/>
        <v>#DIV/0!</v>
      </c>
    </row>
    <row r="21" spans="1:16" ht="63.75" customHeight="1">
      <c r="A21" s="41" t="s">
        <v>47</v>
      </c>
      <c r="B21" s="164" t="s">
        <v>292</v>
      </c>
      <c r="C21" s="162">
        <v>0</v>
      </c>
      <c r="D21" s="163">
        <v>0</v>
      </c>
      <c r="E21" s="44" t="e">
        <f t="shared" si="3"/>
        <v>#DIV/0!</v>
      </c>
      <c r="F21" s="547"/>
      <c r="G21" s="548"/>
      <c r="H21" s="276">
        <v>0</v>
      </c>
      <c r="I21" s="270">
        <v>0</v>
      </c>
      <c r="J21" s="270">
        <v>0</v>
      </c>
      <c r="K21" s="7"/>
      <c r="L21" s="44" t="e">
        <f t="shared" si="1"/>
        <v>#DIV/0!</v>
      </c>
      <c r="M21" s="7"/>
      <c r="N21" s="44" t="e">
        <f t="shared" si="2"/>
        <v>#DIV/0!</v>
      </c>
      <c r="O21" s="7"/>
      <c r="P21" s="44" t="e">
        <f t="shared" si="2"/>
        <v>#DIV/0!</v>
      </c>
    </row>
    <row r="22" spans="1:16" ht="61.5" customHeight="1">
      <c r="A22" s="41" t="s">
        <v>48</v>
      </c>
      <c r="B22" s="164" t="s">
        <v>292</v>
      </c>
      <c r="C22" s="162">
        <v>0</v>
      </c>
      <c r="D22" s="163">
        <v>0</v>
      </c>
      <c r="E22" s="44" t="e">
        <f t="shared" si="3"/>
        <v>#DIV/0!</v>
      </c>
      <c r="F22" s="547"/>
      <c r="G22" s="548"/>
      <c r="H22" s="276">
        <v>0</v>
      </c>
      <c r="I22" s="270">
        <v>0</v>
      </c>
      <c r="J22" s="270">
        <v>0</v>
      </c>
      <c r="K22" s="7"/>
      <c r="L22" s="44" t="e">
        <f t="shared" si="1"/>
        <v>#DIV/0!</v>
      </c>
      <c r="M22" s="7"/>
      <c r="N22" s="44" t="e">
        <f t="shared" si="2"/>
        <v>#DIV/0!</v>
      </c>
      <c r="O22" s="7"/>
      <c r="P22" s="44" t="e">
        <f t="shared" si="2"/>
        <v>#DIV/0!</v>
      </c>
    </row>
    <row r="23" spans="1:16" ht="57" customHeight="1">
      <c r="A23" s="41" t="s">
        <v>49</v>
      </c>
      <c r="B23" s="164" t="s">
        <v>292</v>
      </c>
      <c r="C23" s="162">
        <v>0</v>
      </c>
      <c r="D23" s="163">
        <v>0</v>
      </c>
      <c r="E23" s="44" t="e">
        <f t="shared" si="3"/>
        <v>#DIV/0!</v>
      </c>
      <c r="F23" s="547"/>
      <c r="G23" s="548"/>
      <c r="H23" s="276">
        <v>0</v>
      </c>
      <c r="I23" s="270">
        <v>0</v>
      </c>
      <c r="J23" s="270">
        <v>0</v>
      </c>
      <c r="K23" s="7"/>
      <c r="L23" s="44" t="e">
        <f t="shared" si="1"/>
        <v>#DIV/0!</v>
      </c>
      <c r="M23" s="7"/>
      <c r="N23" s="44" t="e">
        <f t="shared" si="2"/>
        <v>#DIV/0!</v>
      </c>
      <c r="O23" s="7"/>
      <c r="P23" s="44" t="e">
        <f t="shared" si="2"/>
        <v>#DIV/0!</v>
      </c>
    </row>
    <row r="24" spans="1:16" ht="57" customHeight="1">
      <c r="A24" s="41" t="s">
        <v>50</v>
      </c>
      <c r="B24" s="164" t="s">
        <v>292</v>
      </c>
      <c r="C24" s="162">
        <v>0</v>
      </c>
      <c r="D24" s="163">
        <v>0</v>
      </c>
      <c r="E24" s="44" t="e">
        <f t="shared" si="3"/>
        <v>#DIV/0!</v>
      </c>
      <c r="F24" s="547"/>
      <c r="G24" s="548"/>
      <c r="H24" s="276">
        <v>0</v>
      </c>
      <c r="I24" s="270">
        <v>0</v>
      </c>
      <c r="J24" s="270">
        <v>0</v>
      </c>
      <c r="K24" s="7"/>
      <c r="L24" s="44" t="e">
        <f t="shared" si="1"/>
        <v>#DIV/0!</v>
      </c>
      <c r="M24" s="7"/>
      <c r="N24" s="44" t="e">
        <f t="shared" si="2"/>
        <v>#DIV/0!</v>
      </c>
      <c r="O24" s="7"/>
      <c r="P24" s="44" t="e">
        <f t="shared" si="2"/>
        <v>#DIV/0!</v>
      </c>
    </row>
    <row r="25" spans="1:16" ht="57" customHeight="1">
      <c r="A25" s="43" t="s">
        <v>51</v>
      </c>
      <c r="B25" s="164" t="s">
        <v>292</v>
      </c>
      <c r="C25" s="162">
        <v>0</v>
      </c>
      <c r="D25" s="163">
        <v>0</v>
      </c>
      <c r="E25" s="44" t="e">
        <f t="shared" si="3"/>
        <v>#DIV/0!</v>
      </c>
      <c r="F25" s="547"/>
      <c r="G25" s="548"/>
      <c r="H25" s="276">
        <v>0</v>
      </c>
      <c r="I25" s="270">
        <v>0</v>
      </c>
      <c r="J25" s="270">
        <v>0</v>
      </c>
      <c r="K25" s="7"/>
      <c r="L25" s="44" t="e">
        <f t="shared" si="1"/>
        <v>#DIV/0!</v>
      </c>
      <c r="M25" s="7"/>
      <c r="N25" s="44" t="e">
        <f t="shared" si="2"/>
        <v>#DIV/0!</v>
      </c>
      <c r="O25" s="7"/>
      <c r="P25" s="44" t="e">
        <f t="shared" si="2"/>
        <v>#DIV/0!</v>
      </c>
    </row>
    <row r="26" spans="1:16" ht="57" customHeight="1">
      <c r="A26" s="43" t="s">
        <v>55</v>
      </c>
      <c r="B26" s="164" t="s">
        <v>292</v>
      </c>
      <c r="C26" s="162">
        <v>0</v>
      </c>
      <c r="D26" s="163">
        <v>0</v>
      </c>
      <c r="E26" s="44" t="e">
        <f t="shared" si="3"/>
        <v>#DIV/0!</v>
      </c>
      <c r="F26" s="547"/>
      <c r="G26" s="548"/>
      <c r="H26" s="276">
        <v>0</v>
      </c>
      <c r="I26" s="270">
        <v>0</v>
      </c>
      <c r="J26" s="270">
        <v>0</v>
      </c>
      <c r="K26" s="7"/>
      <c r="L26" s="44" t="e">
        <f t="shared" si="1"/>
        <v>#DIV/0!</v>
      </c>
      <c r="M26" s="7"/>
      <c r="N26" s="44" t="e">
        <f t="shared" si="2"/>
        <v>#DIV/0!</v>
      </c>
      <c r="O26" s="7"/>
      <c r="P26" s="44" t="e">
        <f t="shared" si="2"/>
        <v>#DIV/0!</v>
      </c>
    </row>
    <row r="27" spans="1:16" ht="57" customHeight="1">
      <c r="A27" s="43" t="s">
        <v>56</v>
      </c>
      <c r="B27" s="164" t="s">
        <v>292</v>
      </c>
      <c r="C27" s="162">
        <v>0</v>
      </c>
      <c r="D27" s="163">
        <v>0</v>
      </c>
      <c r="E27" s="44" t="e">
        <f t="shared" si="3"/>
        <v>#DIV/0!</v>
      </c>
      <c r="F27" s="547"/>
      <c r="G27" s="548"/>
      <c r="H27" s="276">
        <v>0</v>
      </c>
      <c r="I27" s="270">
        <v>0</v>
      </c>
      <c r="J27" s="270">
        <v>0</v>
      </c>
      <c r="K27" s="7"/>
      <c r="L27" s="44" t="e">
        <f t="shared" si="1"/>
        <v>#DIV/0!</v>
      </c>
      <c r="M27" s="7"/>
      <c r="N27" s="44" t="e">
        <f t="shared" si="2"/>
        <v>#DIV/0!</v>
      </c>
      <c r="O27" s="7"/>
      <c r="P27" s="44" t="e">
        <f t="shared" si="2"/>
        <v>#DIV/0!</v>
      </c>
    </row>
  </sheetData>
  <sheetProtection algorithmName="SHA-512" hashValue="kvKVOKwdX0t/jSPgUanTAY/EUjg3L0lQvvqvn02g84Kq9yOmwRn5Lh64FcGbumxPOaapKxiIyb3kQiyOC0sGAA==" saltValue="9rn4Spa6DvP+CH5D98j7r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361" priority="22" operator="lessThan">
      <formula>0</formula>
    </cfRule>
  </conditionalFormatting>
  <conditionalFormatting sqref="E19:E27">
    <cfRule type="cellIs" dxfId="360" priority="18" operator="lessThan">
      <formula>0</formula>
    </cfRule>
  </conditionalFormatting>
  <conditionalFormatting sqref="H9:J9">
    <cfRule type="cellIs" dxfId="359" priority="1" operator="lessThan">
      <formula>0</formula>
    </cfRule>
  </conditionalFormatting>
  <conditionalFormatting sqref="L9:L17 L19:L27">
    <cfRule type="cellIs" dxfId="358" priority="4" operator="lessThan">
      <formula>0</formula>
    </cfRule>
  </conditionalFormatting>
  <conditionalFormatting sqref="N9:N17 N19:N27">
    <cfRule type="cellIs" dxfId="357" priority="3" operator="lessThan">
      <formula>0</formula>
    </cfRule>
  </conditionalFormatting>
  <conditionalFormatting sqref="P9:P17 P19:P27">
    <cfRule type="cellIs" dxfId="356" priority="2"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4">
    <tabColor theme="5" tint="0.39997558519241921"/>
    <pageSetUpPr fitToPage="1"/>
  </sheetPr>
  <dimension ref="A1:U31"/>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sheetView>
  </sheetViews>
  <sheetFormatPr baseColWidth="10" defaultColWidth="11.375" defaultRowHeight="14.25"/>
  <cols>
    <col min="1" max="1" width="26" style="2" customWidth="1"/>
    <col min="2" max="2" width="30.875" style="2" customWidth="1"/>
    <col min="3" max="4" width="20.75" style="2" customWidth="1"/>
    <col min="5" max="5" width="20.125" style="2" bestFit="1" customWidth="1"/>
    <col min="6" max="6" width="43.375" style="2" customWidth="1"/>
    <col min="7" max="7" width="39.625" style="2" customWidth="1"/>
    <col min="8" max="8" width="12.75" style="2" customWidth="1"/>
    <col min="9" max="9" width="14.375" style="2" customWidth="1"/>
    <col min="10" max="10" width="17.375" style="2" customWidth="1"/>
    <col min="11" max="11" width="17.3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7" width="18.625" style="2" bestFit="1" customWidth="1"/>
    <col min="18" max="18" width="11.375" style="2"/>
    <col min="19" max="19" width="12" style="2" bestFit="1" customWidth="1"/>
    <col min="20" max="20" width="27.625" style="2" customWidth="1"/>
    <col min="21" max="21" width="29.75" style="2" customWidth="1"/>
    <col min="22" max="16384" width="11.375" style="2"/>
  </cols>
  <sheetData>
    <row r="1" spans="1:21" ht="23.25" customHeight="1" thickBot="1">
      <c r="A1" s="15" t="s">
        <v>0</v>
      </c>
      <c r="B1" s="16"/>
      <c r="C1" s="17"/>
      <c r="D1" s="17"/>
      <c r="E1" s="17"/>
    </row>
    <row r="2" spans="1:21" ht="21" customHeight="1" thickBot="1">
      <c r="A2" s="18" t="s">
        <v>1</v>
      </c>
      <c r="B2" s="813" t="s">
        <v>2</v>
      </c>
      <c r="C2" s="813"/>
      <c r="D2" s="813"/>
      <c r="E2" s="813"/>
      <c r="F2" s="19"/>
      <c r="G2" s="19"/>
      <c r="H2" s="19"/>
      <c r="I2" s="19"/>
      <c r="J2" s="19"/>
    </row>
    <row r="3" spans="1:21" ht="21.75" customHeight="1">
      <c r="A3" s="3" t="s">
        <v>3</v>
      </c>
    </row>
    <row r="4" spans="1:21" ht="15">
      <c r="A4" s="774" t="s">
        <v>4</v>
      </c>
      <c r="B4" s="777" t="s">
        <v>5</v>
      </c>
      <c r="C4" s="780" t="s">
        <v>6</v>
      </c>
      <c r="D4" s="781"/>
      <c r="E4" s="782"/>
      <c r="F4" s="786" t="s">
        <v>0</v>
      </c>
      <c r="G4" s="787"/>
      <c r="H4" s="787"/>
      <c r="I4" s="787"/>
      <c r="J4" s="788"/>
      <c r="K4" s="789" t="s">
        <v>7</v>
      </c>
      <c r="L4" s="790"/>
      <c r="M4" s="790"/>
      <c r="N4" s="790"/>
      <c r="O4" s="790"/>
      <c r="P4" s="791"/>
    </row>
    <row r="5" spans="1:21" s="4" customFormat="1">
      <c r="A5" s="775"/>
      <c r="B5" s="778"/>
      <c r="C5" s="783"/>
      <c r="D5" s="784"/>
      <c r="E5" s="785"/>
      <c r="F5" s="795" t="s">
        <v>8</v>
      </c>
      <c r="G5" s="798" t="s">
        <v>9</v>
      </c>
      <c r="H5" s="801" t="s">
        <v>10</v>
      </c>
      <c r="I5" s="802"/>
      <c r="J5" s="803"/>
      <c r="K5" s="792"/>
      <c r="L5" s="793"/>
      <c r="M5" s="793"/>
      <c r="N5" s="793"/>
      <c r="O5" s="793"/>
      <c r="P5" s="794"/>
    </row>
    <row r="6" spans="1:21">
      <c r="A6" s="775"/>
      <c r="B6" s="778"/>
      <c r="C6" s="35" t="s">
        <v>11</v>
      </c>
      <c r="D6" s="807" t="s">
        <v>12</v>
      </c>
      <c r="E6" s="808"/>
      <c r="F6" s="796"/>
      <c r="G6" s="799"/>
      <c r="H6" s="804"/>
      <c r="I6" s="805"/>
      <c r="J6" s="806"/>
      <c r="K6" s="810" t="s">
        <v>13</v>
      </c>
      <c r="L6" s="811"/>
      <c r="M6" s="812" t="s">
        <v>14</v>
      </c>
      <c r="N6" s="811"/>
      <c r="O6" s="812" t="s">
        <v>15</v>
      </c>
      <c r="P6" s="811"/>
    </row>
    <row r="7" spans="1:21"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21" ht="18.75">
      <c r="A8" s="20" t="s">
        <v>22</v>
      </c>
      <c r="B8" s="21"/>
      <c r="C8" s="22"/>
      <c r="D8" s="23"/>
      <c r="E8" s="24"/>
      <c r="F8" s="25"/>
      <c r="G8" s="26"/>
      <c r="H8" s="23"/>
      <c r="I8" s="23"/>
      <c r="J8" s="24"/>
      <c r="K8" s="22"/>
      <c r="L8" s="23"/>
      <c r="M8" s="23"/>
      <c r="N8" s="23"/>
      <c r="O8" s="23"/>
      <c r="P8" s="27"/>
    </row>
    <row r="9" spans="1:21" ht="138.75" customHeight="1">
      <c r="A9" s="41" t="s">
        <v>23</v>
      </c>
      <c r="B9" s="5" t="s">
        <v>494</v>
      </c>
      <c r="C9" s="512">
        <v>1237642597</v>
      </c>
      <c r="D9" s="512">
        <v>1031005425</v>
      </c>
      <c r="E9" s="44">
        <f t="shared" ref="E9:E17" si="0">1-(D9/C9)</f>
        <v>0.16696029411146718</v>
      </c>
      <c r="F9" s="9" t="s">
        <v>495</v>
      </c>
      <c r="G9" s="10" t="s">
        <v>496</v>
      </c>
      <c r="H9" s="11">
        <v>-5.1999999999999998E-2</v>
      </c>
      <c r="I9" s="11">
        <v>-0.03</v>
      </c>
      <c r="J9" s="8">
        <v>-0.03</v>
      </c>
      <c r="K9" s="7"/>
      <c r="L9" s="44">
        <f>1-(K9/D9)</f>
        <v>1</v>
      </c>
      <c r="M9" s="7"/>
      <c r="N9" s="44" t="e">
        <f>1-(M9/K9)</f>
        <v>#DIV/0!</v>
      </c>
      <c r="O9" s="7"/>
      <c r="P9" s="44" t="e">
        <f>1-(O9/M9)</f>
        <v>#DIV/0!</v>
      </c>
      <c r="Q9" s="140"/>
      <c r="T9" s="140"/>
    </row>
    <row r="10" spans="1:21" ht="124.5" customHeight="1">
      <c r="A10" s="41" t="s">
        <v>28</v>
      </c>
      <c r="B10" s="12" t="s">
        <v>330</v>
      </c>
      <c r="C10" s="6">
        <v>943311205</v>
      </c>
      <c r="D10" s="7">
        <v>1431916611</v>
      </c>
      <c r="E10" s="44">
        <f t="shared" si="0"/>
        <v>-0.51796841107172042</v>
      </c>
      <c r="F10" s="9" t="s">
        <v>497</v>
      </c>
      <c r="G10" s="10" t="s">
        <v>498</v>
      </c>
      <c r="H10" s="11">
        <v>0.01</v>
      </c>
      <c r="I10" s="11">
        <v>0.01</v>
      </c>
      <c r="J10" s="8">
        <v>0.01</v>
      </c>
      <c r="K10" s="7"/>
      <c r="L10" s="44">
        <f t="shared" ref="L10:L27" si="1">1-(K10/D10)</f>
        <v>1</v>
      </c>
      <c r="M10" s="7"/>
      <c r="N10" s="44" t="e">
        <f t="shared" ref="N10:P27" si="2">1-(M10/K10)</f>
        <v>#DIV/0!</v>
      </c>
      <c r="O10" s="7"/>
      <c r="P10" s="44" t="e">
        <f t="shared" si="2"/>
        <v>#DIV/0!</v>
      </c>
      <c r="T10" s="140"/>
      <c r="U10" s="140"/>
    </row>
    <row r="11" spans="1:21" ht="59.25" customHeight="1">
      <c r="A11" s="41" t="s">
        <v>30</v>
      </c>
      <c r="B11" s="106" t="s">
        <v>499</v>
      </c>
      <c r="C11" s="6">
        <v>23738253</v>
      </c>
      <c r="D11" s="7">
        <v>3580671</v>
      </c>
      <c r="E11" s="44">
        <f t="shared" si="0"/>
        <v>0.84916029835893991</v>
      </c>
      <c r="F11" s="9" t="s">
        <v>500</v>
      </c>
      <c r="G11" s="10" t="s">
        <v>501</v>
      </c>
      <c r="H11" s="11">
        <v>-5.1999999999999998E-2</v>
      </c>
      <c r="I11" s="11">
        <v>-0.03</v>
      </c>
      <c r="J11" s="8">
        <v>-0.03</v>
      </c>
      <c r="K11" s="7"/>
      <c r="L11" s="44">
        <f t="shared" si="1"/>
        <v>1</v>
      </c>
      <c r="M11" s="7"/>
      <c r="N11" s="44" t="e">
        <f t="shared" si="2"/>
        <v>#DIV/0!</v>
      </c>
      <c r="O11" s="7"/>
      <c r="P11" s="44" t="e">
        <f t="shared" si="2"/>
        <v>#DIV/0!</v>
      </c>
    </row>
    <row r="12" spans="1:21" ht="59.25" customHeight="1">
      <c r="A12" s="41" t="s">
        <v>32</v>
      </c>
      <c r="B12" s="13" t="s">
        <v>502</v>
      </c>
      <c r="C12" s="120">
        <v>247967517</v>
      </c>
      <c r="D12" s="121">
        <v>1053537824</v>
      </c>
      <c r="E12" s="44">
        <f t="shared" si="0"/>
        <v>-3.24869288020495</v>
      </c>
      <c r="F12" s="9" t="s">
        <v>503</v>
      </c>
      <c r="G12" s="10" t="s">
        <v>504</v>
      </c>
      <c r="H12" s="11">
        <v>0.01</v>
      </c>
      <c r="I12" s="11">
        <v>0.01</v>
      </c>
      <c r="J12" s="8">
        <v>0.01</v>
      </c>
      <c r="K12" s="7"/>
      <c r="L12" s="44">
        <f t="shared" si="1"/>
        <v>1</v>
      </c>
      <c r="M12" s="7"/>
      <c r="N12" s="44" t="e">
        <f t="shared" si="2"/>
        <v>#DIV/0!</v>
      </c>
      <c r="O12" s="7"/>
      <c r="P12" s="44" t="e">
        <f t="shared" si="2"/>
        <v>#DIV/0!</v>
      </c>
    </row>
    <row r="13" spans="1:21" ht="59.25" customHeight="1">
      <c r="A13" s="41" t="s">
        <v>33</v>
      </c>
      <c r="B13" s="106" t="s">
        <v>505</v>
      </c>
      <c r="C13" s="6">
        <v>44751699</v>
      </c>
      <c r="D13" s="7">
        <v>32054338</v>
      </c>
      <c r="E13" s="44">
        <f t="shared" si="0"/>
        <v>0.28372913841773917</v>
      </c>
      <c r="F13" s="9" t="s">
        <v>506</v>
      </c>
      <c r="G13" s="10" t="s">
        <v>507</v>
      </c>
      <c r="H13" s="11">
        <v>0.01</v>
      </c>
      <c r="I13" s="11">
        <v>0.01</v>
      </c>
      <c r="J13" s="8">
        <v>0.01</v>
      </c>
      <c r="K13" s="75"/>
      <c r="L13" s="44">
        <f t="shared" si="1"/>
        <v>1</v>
      </c>
      <c r="M13" s="7"/>
      <c r="N13" s="44" t="e">
        <f t="shared" si="2"/>
        <v>#DIV/0!</v>
      </c>
      <c r="O13" s="7"/>
      <c r="P13" s="44" t="e">
        <f t="shared" si="2"/>
        <v>#DIV/0!</v>
      </c>
    </row>
    <row r="14" spans="1:21" ht="59.25" customHeight="1">
      <c r="A14" s="41" t="s">
        <v>34</v>
      </c>
      <c r="B14" s="13" t="s">
        <v>508</v>
      </c>
      <c r="C14" s="120">
        <v>254624800</v>
      </c>
      <c r="D14" s="121">
        <v>278900000</v>
      </c>
      <c r="E14" s="44">
        <f t="shared" si="0"/>
        <v>-9.5337139194610954E-2</v>
      </c>
      <c r="F14" s="56" t="s">
        <v>509</v>
      </c>
      <c r="G14" s="10" t="s">
        <v>510</v>
      </c>
      <c r="H14" s="11">
        <v>0.01</v>
      </c>
      <c r="I14" s="11">
        <v>0.01</v>
      </c>
      <c r="J14" s="8">
        <v>0.01</v>
      </c>
      <c r="K14" s="7"/>
      <c r="L14" s="44">
        <f t="shared" si="1"/>
        <v>1</v>
      </c>
      <c r="M14" s="7"/>
      <c r="N14" s="44" t="e">
        <f t="shared" si="2"/>
        <v>#DIV/0!</v>
      </c>
      <c r="O14" s="7"/>
      <c r="P14" s="44" t="e">
        <f t="shared" si="2"/>
        <v>#DIV/0!</v>
      </c>
    </row>
    <row r="15" spans="1:21" ht="59.25" customHeight="1">
      <c r="A15" s="41" t="s">
        <v>35</v>
      </c>
      <c r="B15" s="106" t="s">
        <v>505</v>
      </c>
      <c r="C15" s="120">
        <f>521000000-44751699</f>
        <v>476248301</v>
      </c>
      <c r="D15" s="121">
        <f>502920000-32054338</f>
        <v>470865662</v>
      </c>
      <c r="E15" s="44">
        <f t="shared" si="0"/>
        <v>1.130216945382867E-2</v>
      </c>
      <c r="F15" s="9" t="s">
        <v>511</v>
      </c>
      <c r="G15" s="10" t="s">
        <v>512</v>
      </c>
      <c r="H15" s="11">
        <v>0.01</v>
      </c>
      <c r="I15" s="11">
        <v>0.01</v>
      </c>
      <c r="J15" s="8">
        <v>0.01</v>
      </c>
      <c r="K15" s="7"/>
      <c r="L15" s="44">
        <f t="shared" si="1"/>
        <v>1</v>
      </c>
      <c r="M15" s="7"/>
      <c r="N15" s="44" t="e">
        <f t="shared" si="2"/>
        <v>#DIV/0!</v>
      </c>
      <c r="O15" s="7"/>
      <c r="P15" s="44" t="e">
        <f t="shared" si="2"/>
        <v>#DIV/0!</v>
      </c>
    </row>
    <row r="16" spans="1:21" ht="59.25" customHeight="1">
      <c r="A16" s="41" t="s">
        <v>36</v>
      </c>
      <c r="B16" s="13" t="s">
        <v>64</v>
      </c>
      <c r="C16" s="81">
        <v>0</v>
      </c>
      <c r="D16" s="75">
        <v>0</v>
      </c>
      <c r="E16" s="76" t="e">
        <f t="shared" si="0"/>
        <v>#DIV/0!</v>
      </c>
      <c r="F16" s="9" t="s">
        <v>513</v>
      </c>
      <c r="G16" s="10" t="s">
        <v>514</v>
      </c>
      <c r="H16" s="11" t="s">
        <v>64</v>
      </c>
      <c r="I16" s="11" t="s">
        <v>64</v>
      </c>
      <c r="J16" s="11" t="s">
        <v>64</v>
      </c>
      <c r="K16" s="7"/>
      <c r="L16" s="44" t="e">
        <f t="shared" si="1"/>
        <v>#DIV/0!</v>
      </c>
      <c r="M16" s="7"/>
      <c r="N16" s="44" t="e">
        <f t="shared" si="2"/>
        <v>#DIV/0!</v>
      </c>
      <c r="O16" s="7"/>
      <c r="P16" s="44" t="e">
        <f t="shared" si="2"/>
        <v>#DIV/0!</v>
      </c>
    </row>
    <row r="17" spans="1:16" ht="112.5" customHeight="1">
      <c r="A17" s="41" t="s">
        <v>37</v>
      </c>
      <c r="B17" s="106" t="s">
        <v>505</v>
      </c>
      <c r="C17" s="6">
        <v>98446520</v>
      </c>
      <c r="D17" s="7">
        <v>96804560</v>
      </c>
      <c r="E17" s="44">
        <f t="shared" si="0"/>
        <v>1.6678700273001001E-2</v>
      </c>
      <c r="F17" s="9" t="s">
        <v>515</v>
      </c>
      <c r="G17" s="10" t="s">
        <v>516</v>
      </c>
      <c r="H17" s="11">
        <v>0.01</v>
      </c>
      <c r="I17" s="11" t="s">
        <v>64</v>
      </c>
      <c r="J17" s="11" t="s">
        <v>64</v>
      </c>
      <c r="K17" s="7"/>
      <c r="L17" s="44">
        <f t="shared" si="1"/>
        <v>1</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79.5" customHeight="1">
      <c r="A19" s="41" t="s">
        <v>39</v>
      </c>
      <c r="B19" s="196" t="s">
        <v>517</v>
      </c>
      <c r="C19" s="79">
        <f>53175901+216218206+2824535+11048305</f>
        <v>283266947</v>
      </c>
      <c r="D19" s="78">
        <f>49557685.55+143061783</f>
        <v>192619468.55000001</v>
      </c>
      <c r="E19" s="44">
        <f t="shared" ref="E19:E27" si="3">1-(D19/C19)</f>
        <v>0.32000725608837088</v>
      </c>
      <c r="F19" s="80" t="s">
        <v>518</v>
      </c>
      <c r="G19" s="9" t="s">
        <v>519</v>
      </c>
      <c r="H19" s="11">
        <v>0.01</v>
      </c>
      <c r="I19" s="11">
        <v>-0.03</v>
      </c>
      <c r="J19" s="8">
        <v>-0.03</v>
      </c>
      <c r="K19" s="7"/>
      <c r="L19" s="44">
        <f t="shared" si="1"/>
        <v>1</v>
      </c>
      <c r="M19" s="7"/>
      <c r="N19" s="44" t="e">
        <f t="shared" si="2"/>
        <v>#DIV/0!</v>
      </c>
      <c r="O19" s="7"/>
      <c r="P19" s="44" t="e">
        <f t="shared" si="2"/>
        <v>#DIV/0!</v>
      </c>
    </row>
    <row r="20" spans="1:16" ht="57" customHeight="1">
      <c r="A20" s="41" t="s">
        <v>43</v>
      </c>
      <c r="B20" s="196" t="s">
        <v>520</v>
      </c>
      <c r="C20" s="6">
        <f>117138895</f>
        <v>117138895</v>
      </c>
      <c r="D20" s="7">
        <v>121180453</v>
      </c>
      <c r="E20" s="44">
        <f t="shared" si="3"/>
        <v>-3.4502271854280231E-2</v>
      </c>
      <c r="F20" s="9" t="s">
        <v>521</v>
      </c>
      <c r="G20" s="10" t="s">
        <v>522</v>
      </c>
      <c r="H20" s="11">
        <v>-5.1999999999999998E-2</v>
      </c>
      <c r="I20" s="11">
        <v>-0.03</v>
      </c>
      <c r="J20" s="8">
        <v>-0.03</v>
      </c>
      <c r="K20" s="7"/>
      <c r="L20" s="44">
        <f t="shared" si="1"/>
        <v>1</v>
      </c>
      <c r="M20" s="7"/>
      <c r="N20" s="44" t="e">
        <f t="shared" si="2"/>
        <v>#DIV/0!</v>
      </c>
      <c r="O20" s="7"/>
      <c r="P20" s="44" t="e">
        <f t="shared" si="2"/>
        <v>#DIV/0!</v>
      </c>
    </row>
    <row r="21" spans="1:16" ht="57" customHeight="1">
      <c r="A21" s="41" t="s">
        <v>47</v>
      </c>
      <c r="B21" s="197" t="s">
        <v>523</v>
      </c>
      <c r="C21" s="6">
        <v>180146650</v>
      </c>
      <c r="D21" s="7">
        <v>0</v>
      </c>
      <c r="E21" s="44">
        <f t="shared" si="3"/>
        <v>1</v>
      </c>
      <c r="F21" s="9" t="s">
        <v>524</v>
      </c>
      <c r="G21" s="10" t="s">
        <v>525</v>
      </c>
      <c r="H21" s="11" t="s">
        <v>64</v>
      </c>
      <c r="I21" s="11" t="s">
        <v>64</v>
      </c>
      <c r="J21" s="8" t="s">
        <v>64</v>
      </c>
      <c r="K21" s="7"/>
      <c r="L21" s="44" t="e">
        <f t="shared" si="1"/>
        <v>#DIV/0!</v>
      </c>
      <c r="M21" s="7"/>
      <c r="N21" s="44" t="e">
        <f t="shared" si="2"/>
        <v>#DIV/0!</v>
      </c>
      <c r="O21" s="7"/>
      <c r="P21" s="44" t="e">
        <f t="shared" si="2"/>
        <v>#DIV/0!</v>
      </c>
    </row>
    <row r="22" spans="1:16" ht="57" customHeight="1">
      <c r="A22" s="41" t="s">
        <v>48</v>
      </c>
      <c r="B22" s="196" t="s">
        <v>526</v>
      </c>
      <c r="C22" s="79">
        <f>17839007+10466510</f>
        <v>28305517</v>
      </c>
      <c r="D22" s="151">
        <v>22274539</v>
      </c>
      <c r="E22" s="44">
        <f t="shared" si="3"/>
        <v>0.2130672264350445</v>
      </c>
      <c r="F22" s="9" t="s">
        <v>527</v>
      </c>
      <c r="G22" s="10" t="s">
        <v>528</v>
      </c>
      <c r="H22" s="11">
        <v>0.05</v>
      </c>
      <c r="I22" s="11">
        <v>0.05</v>
      </c>
      <c r="J22" s="8">
        <v>0.05</v>
      </c>
      <c r="K22" s="7"/>
      <c r="L22" s="44">
        <f t="shared" si="1"/>
        <v>1</v>
      </c>
      <c r="M22" s="7"/>
      <c r="N22" s="44" t="e">
        <f t="shared" si="2"/>
        <v>#DIV/0!</v>
      </c>
      <c r="O22" s="7"/>
      <c r="P22" s="44" t="e">
        <f t="shared" si="2"/>
        <v>#DIV/0!</v>
      </c>
    </row>
    <row r="23" spans="1:16" ht="57" customHeight="1">
      <c r="A23" s="41" t="s">
        <v>49</v>
      </c>
      <c r="B23" s="198" t="s">
        <v>64</v>
      </c>
      <c r="C23" s="6">
        <v>0</v>
      </c>
      <c r="D23" s="7">
        <v>0</v>
      </c>
      <c r="E23" s="44" t="e">
        <f t="shared" si="3"/>
        <v>#DIV/0!</v>
      </c>
      <c r="F23" s="9" t="s">
        <v>529</v>
      </c>
      <c r="G23" s="10" t="s">
        <v>530</v>
      </c>
      <c r="H23" s="11" t="s">
        <v>64</v>
      </c>
      <c r="I23" s="11" t="s">
        <v>64</v>
      </c>
      <c r="J23" s="11" t="s">
        <v>64</v>
      </c>
      <c r="K23" s="7"/>
      <c r="L23" s="44" t="e">
        <f t="shared" si="1"/>
        <v>#DIV/0!</v>
      </c>
      <c r="M23" s="7"/>
      <c r="N23" s="44" t="e">
        <f t="shared" si="2"/>
        <v>#DIV/0!</v>
      </c>
      <c r="O23" s="7"/>
      <c r="P23" s="44" t="e">
        <f t="shared" si="2"/>
        <v>#DIV/0!</v>
      </c>
    </row>
    <row r="24" spans="1:16" ht="174.75" customHeight="1">
      <c r="A24" s="41" t="s">
        <v>50</v>
      </c>
      <c r="B24" s="198" t="s">
        <v>531</v>
      </c>
      <c r="C24" s="6">
        <f>3711198+1518772</f>
        <v>5229970</v>
      </c>
      <c r="D24" s="7">
        <v>1161341</v>
      </c>
      <c r="E24" s="44">
        <f t="shared" si="3"/>
        <v>0.77794499777245374</v>
      </c>
      <c r="F24" s="9" t="s">
        <v>532</v>
      </c>
      <c r="G24" s="10" t="s">
        <v>533</v>
      </c>
      <c r="H24" s="11">
        <v>-5.1999999999999998E-2</v>
      </c>
      <c r="I24" s="11">
        <v>-0.03</v>
      </c>
      <c r="J24" s="8">
        <v>-0.03</v>
      </c>
      <c r="K24" s="7"/>
      <c r="L24" s="44">
        <f t="shared" si="1"/>
        <v>1</v>
      </c>
      <c r="M24" s="7"/>
      <c r="N24" s="44" t="e">
        <f t="shared" si="2"/>
        <v>#DIV/0!</v>
      </c>
      <c r="O24" s="7"/>
      <c r="P24" s="44" t="e">
        <f t="shared" si="2"/>
        <v>#DIV/0!</v>
      </c>
    </row>
    <row r="25" spans="1:16" ht="57" customHeight="1">
      <c r="A25" s="43" t="s">
        <v>51</v>
      </c>
      <c r="B25" s="199" t="s">
        <v>534</v>
      </c>
      <c r="C25" s="81">
        <v>1874141647</v>
      </c>
      <c r="D25" s="75">
        <v>1658585364</v>
      </c>
      <c r="E25" s="44">
        <f t="shared" si="3"/>
        <v>0.11501600391040245</v>
      </c>
      <c r="F25" s="9" t="s">
        <v>535</v>
      </c>
      <c r="G25" s="10" t="s">
        <v>536</v>
      </c>
      <c r="H25" s="11">
        <v>0.01</v>
      </c>
      <c r="I25" s="11">
        <v>0.01</v>
      </c>
      <c r="J25" s="11">
        <v>0.01</v>
      </c>
      <c r="K25" s="7"/>
      <c r="L25" s="44">
        <f t="shared" si="1"/>
        <v>1</v>
      </c>
      <c r="M25" s="7"/>
      <c r="N25" s="44" t="e">
        <f t="shared" si="2"/>
        <v>#DIV/0!</v>
      </c>
      <c r="O25" s="7"/>
      <c r="P25" s="44" t="e">
        <f t="shared" si="2"/>
        <v>#DIV/0!</v>
      </c>
    </row>
    <row r="26" spans="1:16" ht="57" customHeight="1">
      <c r="A26" s="43" t="s">
        <v>55</v>
      </c>
      <c r="B26" s="199" t="s">
        <v>537</v>
      </c>
      <c r="C26" s="120">
        <v>7045488</v>
      </c>
      <c r="D26" s="121">
        <v>0</v>
      </c>
      <c r="E26" s="200">
        <f t="shared" si="3"/>
        <v>1</v>
      </c>
      <c r="F26" s="9" t="s">
        <v>538</v>
      </c>
      <c r="G26" s="10" t="s">
        <v>539</v>
      </c>
      <c r="H26" s="11" t="s">
        <v>64</v>
      </c>
      <c r="I26" s="11" t="s">
        <v>64</v>
      </c>
      <c r="J26" s="11" t="s">
        <v>64</v>
      </c>
      <c r="K26" s="7"/>
      <c r="L26" s="44" t="e">
        <f t="shared" si="1"/>
        <v>#DIV/0!</v>
      </c>
      <c r="M26" s="7"/>
      <c r="N26" s="44" t="e">
        <f t="shared" si="2"/>
        <v>#DIV/0!</v>
      </c>
      <c r="O26" s="7"/>
      <c r="P26" s="44" t="e">
        <f t="shared" si="2"/>
        <v>#DIV/0!</v>
      </c>
    </row>
    <row r="27" spans="1:16" ht="98.25" customHeight="1">
      <c r="A27" s="152" t="s">
        <v>56</v>
      </c>
      <c r="B27" s="198" t="s">
        <v>540</v>
      </c>
      <c r="C27" s="7">
        <f>127315990+2035596444+26396590+11604090+40729138+32512360+62389280+821336220+12393850+7748840+17942579+15908710</f>
        <v>3211874091</v>
      </c>
      <c r="D27" s="7">
        <v>2594370519.8197298</v>
      </c>
      <c r="E27" s="44">
        <f t="shared" si="3"/>
        <v>0.19225646886675241</v>
      </c>
      <c r="F27" s="9" t="s">
        <v>541</v>
      </c>
      <c r="G27" s="10" t="s">
        <v>542</v>
      </c>
      <c r="H27" s="11">
        <v>-5.1999999999999998E-2</v>
      </c>
      <c r="I27" s="11">
        <v>-0.03</v>
      </c>
      <c r="J27" s="8">
        <v>-0.03</v>
      </c>
      <c r="K27" s="7"/>
      <c r="L27" s="44">
        <f t="shared" si="1"/>
        <v>1</v>
      </c>
      <c r="M27" s="7"/>
      <c r="N27" s="44" t="e">
        <f t="shared" si="2"/>
        <v>#DIV/0!</v>
      </c>
      <c r="O27" s="7"/>
      <c r="P27" s="44" t="e">
        <f t="shared" si="2"/>
        <v>#DIV/0!</v>
      </c>
    </row>
    <row r="29" spans="1:16">
      <c r="D29" s="140"/>
      <c r="E29" s="82"/>
      <c r="G29" s="82"/>
    </row>
    <row r="30" spans="1:16">
      <c r="G30" s="83"/>
    </row>
    <row r="31" spans="1:16">
      <c r="G31" s="82"/>
    </row>
  </sheetData>
  <sheetProtection algorithmName="SHA-512" hashValue="qoilHXnjZQ7AyeCGC04MwtvdTOPykD7+hSM3egdCVs/nUvsSsczQPO4NIzduPZw4KoKFWKYsO8YhJktybwHkZw==" saltValue="anR7sanYxHT8YQj/cAv2M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355" priority="24" operator="lessThan">
      <formula>0</formula>
    </cfRule>
  </conditionalFormatting>
  <conditionalFormatting sqref="E19:E27">
    <cfRule type="cellIs" dxfId="354" priority="20" operator="lessThan">
      <formula>0</formula>
    </cfRule>
  </conditionalFormatting>
  <conditionalFormatting sqref="H9:J17">
    <cfRule type="cellIs" dxfId="353" priority="2" operator="lessThan">
      <formula>0</formula>
    </cfRule>
  </conditionalFormatting>
  <conditionalFormatting sqref="H19:J27">
    <cfRule type="cellIs" dxfId="352" priority="7" operator="lessThan">
      <formula>0</formula>
    </cfRule>
  </conditionalFormatting>
  <conditionalFormatting sqref="L9:L17 L19:L27">
    <cfRule type="cellIs" dxfId="351" priority="6" operator="lessThan">
      <formula>0</formula>
    </cfRule>
  </conditionalFormatting>
  <conditionalFormatting sqref="N9:N17 N19:N27">
    <cfRule type="cellIs" dxfId="350" priority="5" operator="lessThan">
      <formula>0</formula>
    </cfRule>
  </conditionalFormatting>
  <conditionalFormatting sqref="P9:P17 P19:P27">
    <cfRule type="cellIs" dxfId="349" priority="4"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5">
    <tabColor theme="5" tint="0.39997558519241921"/>
    <pageSetUpPr fitToPage="1"/>
  </sheetPr>
  <dimension ref="A1:P27"/>
  <sheetViews>
    <sheetView zoomScale="80" zoomScaleNormal="80" workbookViewId="0">
      <pane xSplit="2" ySplit="7" topLeftCell="G10" activePane="bottomRight" state="frozen"/>
      <selection pane="topRight" activeCell="G17" activeCellId="1" sqref="C27 G17"/>
      <selection pane="bottomLeft" activeCell="G17" activeCellId="1" sqref="C27 G17"/>
      <selection pane="bottomRight" activeCell="G10" sqref="G10"/>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64.62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543</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162.75" customHeight="1">
      <c r="A9" s="41" t="s">
        <v>23</v>
      </c>
      <c r="B9" s="58" t="s">
        <v>24</v>
      </c>
      <c r="C9" s="286">
        <v>53938047845</v>
      </c>
      <c r="D9" s="286">
        <v>51729770272</v>
      </c>
      <c r="E9" s="44">
        <f t="shared" ref="E9:E17" si="0">1-(D9/C9)</f>
        <v>4.0940999187546678E-2</v>
      </c>
      <c r="F9" s="353" t="s">
        <v>544</v>
      </c>
      <c r="G9" s="89" t="s">
        <v>545</v>
      </c>
      <c r="H9" s="11">
        <v>-5.1999999999999998E-2</v>
      </c>
      <c r="I9" s="11">
        <v>-0.03</v>
      </c>
      <c r="J9" s="8">
        <v>-0.03</v>
      </c>
      <c r="K9" s="7"/>
      <c r="L9" s="44">
        <f>1-(K9/D9)</f>
        <v>1</v>
      </c>
      <c r="M9" s="7"/>
      <c r="N9" s="44" t="e">
        <f>1-(M9/K9)</f>
        <v>#DIV/0!</v>
      </c>
      <c r="O9" s="7"/>
      <c r="P9" s="44" t="e">
        <f>1-(O9/M9)</f>
        <v>#DIV/0!</v>
      </c>
    </row>
    <row r="10" spans="1:16" ht="59.25" customHeight="1">
      <c r="A10" s="41" t="s">
        <v>28</v>
      </c>
      <c r="B10" s="59" t="s">
        <v>330</v>
      </c>
      <c r="C10" s="285">
        <v>68482197</v>
      </c>
      <c r="D10" s="285">
        <v>96500570</v>
      </c>
      <c r="E10" s="44">
        <f t="shared" si="0"/>
        <v>-0.40913367601217576</v>
      </c>
      <c r="F10" s="90" t="s">
        <v>546</v>
      </c>
      <c r="G10" s="64" t="s">
        <v>547</v>
      </c>
      <c r="H10" s="11">
        <v>0</v>
      </c>
      <c r="I10" s="11">
        <v>0</v>
      </c>
      <c r="J10" s="8">
        <v>0</v>
      </c>
      <c r="K10" s="7"/>
      <c r="L10" s="44">
        <f t="shared" ref="L10:L27" si="1">1-(K10/D10)</f>
        <v>1</v>
      </c>
      <c r="M10" s="7"/>
      <c r="N10" s="44" t="e">
        <f t="shared" ref="N10:P27" si="2">1-(M10/K10)</f>
        <v>#DIV/0!</v>
      </c>
      <c r="O10" s="7"/>
      <c r="P10" s="44" t="e">
        <f t="shared" si="2"/>
        <v>#DIV/0!</v>
      </c>
    </row>
    <row r="11" spans="1:16" ht="59.25" customHeight="1">
      <c r="A11" s="41" t="s">
        <v>30</v>
      </c>
      <c r="B11" s="60" t="s">
        <v>333</v>
      </c>
      <c r="C11" s="285">
        <v>51562891</v>
      </c>
      <c r="D11" s="285">
        <v>20882300</v>
      </c>
      <c r="E11" s="44">
        <f t="shared" si="0"/>
        <v>0.59501301042255372</v>
      </c>
      <c r="F11" s="90" t="s">
        <v>431</v>
      </c>
      <c r="G11" s="64" t="s">
        <v>548</v>
      </c>
      <c r="H11" s="11">
        <v>0</v>
      </c>
      <c r="I11" s="11">
        <v>0</v>
      </c>
      <c r="J11" s="8">
        <v>0</v>
      </c>
      <c r="K11" s="7"/>
      <c r="L11" s="44">
        <f t="shared" si="1"/>
        <v>1</v>
      </c>
      <c r="M11" s="7"/>
      <c r="N11" s="44" t="e">
        <f t="shared" si="2"/>
        <v>#DIV/0!</v>
      </c>
      <c r="O11" s="7"/>
      <c r="P11" s="44" t="e">
        <f t="shared" si="2"/>
        <v>#DIV/0!</v>
      </c>
    </row>
    <row r="12" spans="1:16" ht="59.25" customHeight="1">
      <c r="A12" s="41" t="s">
        <v>32</v>
      </c>
      <c r="B12" s="60" t="s">
        <v>502</v>
      </c>
      <c r="C12" s="285">
        <v>98927131</v>
      </c>
      <c r="D12" s="285">
        <v>509895989</v>
      </c>
      <c r="E12" s="44">
        <f t="shared" si="0"/>
        <v>-4.1542583298003457</v>
      </c>
      <c r="F12" s="90" t="s">
        <v>549</v>
      </c>
      <c r="G12" s="64" t="s">
        <v>550</v>
      </c>
      <c r="H12" s="11">
        <v>0</v>
      </c>
      <c r="I12" s="11">
        <v>0</v>
      </c>
      <c r="J12" s="8">
        <v>0</v>
      </c>
      <c r="K12" s="7"/>
      <c r="L12" s="44">
        <f t="shared" si="1"/>
        <v>1</v>
      </c>
      <c r="M12" s="7"/>
      <c r="N12" s="44" t="e">
        <f t="shared" si="2"/>
        <v>#DIV/0!</v>
      </c>
      <c r="O12" s="7"/>
      <c r="P12" s="44" t="e">
        <f t="shared" si="2"/>
        <v>#DIV/0!</v>
      </c>
    </row>
    <row r="13" spans="1:16" ht="59.25" customHeight="1">
      <c r="A13" s="41" t="s">
        <v>33</v>
      </c>
      <c r="B13" s="60" t="s">
        <v>551</v>
      </c>
      <c r="C13" s="285">
        <v>10222371</v>
      </c>
      <c r="D13" s="285">
        <v>14075059</v>
      </c>
      <c r="E13" s="44">
        <f t="shared" si="0"/>
        <v>-0.37688790594667321</v>
      </c>
      <c r="F13" s="90" t="s">
        <v>552</v>
      </c>
      <c r="G13" s="64" t="s">
        <v>553</v>
      </c>
      <c r="H13" s="11">
        <v>0</v>
      </c>
      <c r="I13" s="11">
        <v>0</v>
      </c>
      <c r="J13" s="8">
        <v>0</v>
      </c>
      <c r="K13" s="7"/>
      <c r="L13" s="44">
        <f t="shared" si="1"/>
        <v>1</v>
      </c>
      <c r="M13" s="7"/>
      <c r="N13" s="44" t="e">
        <f t="shared" si="2"/>
        <v>#DIV/0!</v>
      </c>
      <c r="O13" s="7"/>
      <c r="P13" s="44" t="e">
        <f t="shared" si="2"/>
        <v>#DIV/0!</v>
      </c>
    </row>
    <row r="14" spans="1:16" ht="59.25" customHeight="1">
      <c r="A14" s="41" t="s">
        <v>34</v>
      </c>
      <c r="B14" s="60" t="s">
        <v>554</v>
      </c>
      <c r="C14" s="285">
        <v>62400000</v>
      </c>
      <c r="D14" s="285">
        <v>73472000</v>
      </c>
      <c r="E14" s="44">
        <f t="shared" si="0"/>
        <v>-0.17743589743589738</v>
      </c>
      <c r="F14" s="90" t="s">
        <v>555</v>
      </c>
      <c r="G14" s="64" t="s">
        <v>556</v>
      </c>
      <c r="H14" s="11">
        <v>0</v>
      </c>
      <c r="I14" s="11">
        <v>0</v>
      </c>
      <c r="J14" s="8">
        <v>0</v>
      </c>
      <c r="K14" s="7"/>
      <c r="L14" s="44">
        <f t="shared" si="1"/>
        <v>1</v>
      </c>
      <c r="M14" s="7"/>
      <c r="N14" s="44" t="e">
        <f t="shared" si="2"/>
        <v>#DIV/0!</v>
      </c>
      <c r="O14" s="7"/>
      <c r="P14" s="44" t="e">
        <f t="shared" si="2"/>
        <v>#DIV/0!</v>
      </c>
    </row>
    <row r="15" spans="1:16" ht="59.25" customHeight="1">
      <c r="A15" s="41" t="s">
        <v>35</v>
      </c>
      <c r="B15" s="60" t="s">
        <v>551</v>
      </c>
      <c r="C15" s="285">
        <v>238650000</v>
      </c>
      <c r="D15" s="285">
        <v>119191318</v>
      </c>
      <c r="E15" s="44">
        <f t="shared" si="0"/>
        <v>0.50056015922899644</v>
      </c>
      <c r="F15" s="90" t="s">
        <v>557</v>
      </c>
      <c r="G15" s="64" t="s">
        <v>558</v>
      </c>
      <c r="H15" s="11">
        <v>0</v>
      </c>
      <c r="I15" s="11">
        <v>0</v>
      </c>
      <c r="J15" s="8">
        <v>0</v>
      </c>
      <c r="K15" s="7"/>
      <c r="L15" s="44">
        <f t="shared" si="1"/>
        <v>1</v>
      </c>
      <c r="M15" s="7"/>
      <c r="N15" s="44" t="e">
        <f t="shared" si="2"/>
        <v>#DIV/0!</v>
      </c>
      <c r="O15" s="7"/>
      <c r="P15" s="44" t="e">
        <f t="shared" si="2"/>
        <v>#DIV/0!</v>
      </c>
    </row>
    <row r="16" spans="1:16" ht="59.25" customHeight="1">
      <c r="A16" s="41" t="s">
        <v>36</v>
      </c>
      <c r="B16" s="60" t="s">
        <v>64</v>
      </c>
      <c r="C16" s="285">
        <v>0</v>
      </c>
      <c r="D16" s="285">
        <v>0</v>
      </c>
      <c r="E16" s="44" t="e">
        <f t="shared" si="0"/>
        <v>#DIV/0!</v>
      </c>
      <c r="F16" s="90" t="s">
        <v>31</v>
      </c>
      <c r="G16" s="64" t="s">
        <v>31</v>
      </c>
      <c r="H16" s="11"/>
      <c r="I16" s="11"/>
      <c r="J16" s="8"/>
      <c r="K16" s="7"/>
      <c r="L16" s="44" t="e">
        <f t="shared" si="1"/>
        <v>#DIV/0!</v>
      </c>
      <c r="M16" s="7"/>
      <c r="N16" s="44" t="e">
        <f t="shared" si="2"/>
        <v>#DIV/0!</v>
      </c>
      <c r="O16" s="7"/>
      <c r="P16" s="44" t="e">
        <f t="shared" si="2"/>
        <v>#DIV/0!</v>
      </c>
    </row>
    <row r="17" spans="1:16" ht="59.25" customHeight="1">
      <c r="A17" s="41" t="s">
        <v>37</v>
      </c>
      <c r="B17" s="60" t="s">
        <v>64</v>
      </c>
      <c r="C17" s="285">
        <v>0</v>
      </c>
      <c r="D17" s="285">
        <v>0</v>
      </c>
      <c r="E17" s="44" t="e">
        <f t="shared" si="0"/>
        <v>#DIV/0!</v>
      </c>
      <c r="F17" s="90" t="s">
        <v>31</v>
      </c>
      <c r="G17" s="64" t="s">
        <v>31</v>
      </c>
      <c r="H17" s="11"/>
      <c r="I17" s="11"/>
      <c r="J17" s="8"/>
      <c r="K17" s="7"/>
      <c r="L17" s="44" t="e">
        <f t="shared" si="1"/>
        <v>#DIV/0!</v>
      </c>
      <c r="M17" s="7"/>
      <c r="N17" s="44" t="e">
        <f t="shared" si="2"/>
        <v>#DIV/0!</v>
      </c>
      <c r="O17" s="7"/>
      <c r="P17" s="44" t="e">
        <f t="shared" si="2"/>
        <v>#DIV/0!</v>
      </c>
    </row>
    <row r="18" spans="1:16" ht="17.25" customHeight="1">
      <c r="A18" s="42" t="s">
        <v>38</v>
      </c>
      <c r="B18" s="61" t="s">
        <v>31</v>
      </c>
      <c r="C18" s="29"/>
      <c r="D18" s="30"/>
      <c r="E18" s="45"/>
      <c r="F18" s="65" t="s">
        <v>31</v>
      </c>
      <c r="G18" s="66" t="s">
        <v>31</v>
      </c>
      <c r="H18" s="33"/>
      <c r="I18" s="33"/>
      <c r="J18" s="34"/>
      <c r="K18" s="30"/>
      <c r="L18" s="46"/>
      <c r="M18" s="30"/>
      <c r="N18" s="46"/>
      <c r="O18" s="30"/>
      <c r="P18" s="46"/>
    </row>
    <row r="19" spans="1:16" ht="57" customHeight="1">
      <c r="A19" s="41" t="s">
        <v>39</v>
      </c>
      <c r="B19" s="59" t="s">
        <v>559</v>
      </c>
      <c r="C19" s="285">
        <v>49930549</v>
      </c>
      <c r="D19" s="285">
        <v>25869354</v>
      </c>
      <c r="E19" s="44">
        <f t="shared" ref="E19:E27" si="3">1-(D19/C19)</f>
        <v>0.48189325937513727</v>
      </c>
      <c r="F19" s="90" t="s">
        <v>560</v>
      </c>
      <c r="G19" s="64" t="s">
        <v>561</v>
      </c>
      <c r="H19" s="11">
        <v>0.01</v>
      </c>
      <c r="I19" s="11">
        <v>0</v>
      </c>
      <c r="J19" s="8">
        <v>0</v>
      </c>
      <c r="K19" s="7"/>
      <c r="L19" s="44">
        <f t="shared" si="1"/>
        <v>1</v>
      </c>
      <c r="M19" s="7"/>
      <c r="N19" s="44" t="e">
        <f t="shared" si="2"/>
        <v>#DIV/0!</v>
      </c>
      <c r="O19" s="7"/>
      <c r="P19" s="44" t="e">
        <f t="shared" si="2"/>
        <v>#DIV/0!</v>
      </c>
    </row>
    <row r="20" spans="1:16" ht="57" customHeight="1">
      <c r="A20" s="41" t="s">
        <v>43</v>
      </c>
      <c r="B20" s="59" t="s">
        <v>562</v>
      </c>
      <c r="C20" s="285">
        <v>58587489.659999996</v>
      </c>
      <c r="D20" s="285">
        <v>135752727</v>
      </c>
      <c r="E20" s="44">
        <f t="shared" si="3"/>
        <v>-1.3170941064007353</v>
      </c>
      <c r="F20" s="90" t="s">
        <v>563</v>
      </c>
      <c r="G20" s="64" t="s">
        <v>564</v>
      </c>
      <c r="H20" s="11">
        <v>0</v>
      </c>
      <c r="I20" s="11">
        <v>0</v>
      </c>
      <c r="J20" s="8">
        <v>0</v>
      </c>
      <c r="K20" s="7"/>
      <c r="L20" s="44">
        <f t="shared" si="1"/>
        <v>1</v>
      </c>
      <c r="M20" s="7"/>
      <c r="N20" s="44" t="e">
        <f t="shared" si="2"/>
        <v>#DIV/0!</v>
      </c>
      <c r="O20" s="7"/>
      <c r="P20" s="44" t="e">
        <f t="shared" si="2"/>
        <v>#DIV/0!</v>
      </c>
    </row>
    <row r="21" spans="1:16" ht="57" customHeight="1">
      <c r="A21" s="41" t="s">
        <v>47</v>
      </c>
      <c r="B21" s="60" t="s">
        <v>64</v>
      </c>
      <c r="C21" s="285">
        <v>0</v>
      </c>
      <c r="D21" s="285">
        <v>0</v>
      </c>
      <c r="E21" s="44" t="e">
        <f t="shared" si="3"/>
        <v>#DIV/0!</v>
      </c>
      <c r="F21" s="353" t="s">
        <v>31</v>
      </c>
      <c r="G21" s="89" t="s">
        <v>31</v>
      </c>
      <c r="H21" s="11"/>
      <c r="I21" s="11"/>
      <c r="J21" s="8"/>
      <c r="K21" s="7"/>
      <c r="L21" s="44" t="e">
        <f t="shared" si="1"/>
        <v>#DIV/0!</v>
      </c>
      <c r="M21" s="7"/>
      <c r="N21" s="44" t="e">
        <f t="shared" si="2"/>
        <v>#DIV/0!</v>
      </c>
      <c r="O21" s="7"/>
      <c r="P21" s="44" t="e">
        <f t="shared" si="2"/>
        <v>#DIV/0!</v>
      </c>
    </row>
    <row r="22" spans="1:16" ht="57" customHeight="1">
      <c r="A22" s="41" t="s">
        <v>48</v>
      </c>
      <c r="B22" s="60" t="s">
        <v>64</v>
      </c>
      <c r="C22" s="285">
        <v>0</v>
      </c>
      <c r="D22" s="285">
        <v>0</v>
      </c>
      <c r="E22" s="44" t="e">
        <f t="shared" si="3"/>
        <v>#DIV/0!</v>
      </c>
      <c r="F22" s="90" t="s">
        <v>31</v>
      </c>
      <c r="G22" s="64" t="s">
        <v>31</v>
      </c>
      <c r="H22" s="11"/>
      <c r="I22" s="11"/>
      <c r="J22" s="8"/>
      <c r="K22" s="7"/>
      <c r="L22" s="44" t="e">
        <f t="shared" si="1"/>
        <v>#DIV/0!</v>
      </c>
      <c r="M22" s="7"/>
      <c r="N22" s="44" t="e">
        <f t="shared" si="2"/>
        <v>#DIV/0!</v>
      </c>
      <c r="O22" s="7"/>
      <c r="P22" s="44" t="e">
        <f t="shared" si="2"/>
        <v>#DIV/0!</v>
      </c>
    </row>
    <row r="23" spans="1:16" ht="57" customHeight="1">
      <c r="A23" s="41" t="s">
        <v>49</v>
      </c>
      <c r="B23" s="59" t="s">
        <v>64</v>
      </c>
      <c r="C23" s="285">
        <v>0</v>
      </c>
      <c r="D23" s="285">
        <v>0</v>
      </c>
      <c r="E23" s="44" t="e">
        <f t="shared" si="3"/>
        <v>#DIV/0!</v>
      </c>
      <c r="F23" s="90" t="s">
        <v>31</v>
      </c>
      <c r="G23" s="64" t="s">
        <v>31</v>
      </c>
      <c r="H23" s="11"/>
      <c r="I23" s="11"/>
      <c r="J23" s="8"/>
      <c r="K23" s="7"/>
      <c r="L23" s="44" t="e">
        <f t="shared" si="1"/>
        <v>#DIV/0!</v>
      </c>
      <c r="M23" s="7"/>
      <c r="N23" s="44" t="e">
        <f t="shared" si="2"/>
        <v>#DIV/0!</v>
      </c>
      <c r="O23" s="7"/>
      <c r="P23" s="44" t="e">
        <f t="shared" si="2"/>
        <v>#DIV/0!</v>
      </c>
    </row>
    <row r="24" spans="1:16" ht="107.25" customHeight="1">
      <c r="A24" s="41" t="s">
        <v>50</v>
      </c>
      <c r="B24" s="59" t="s">
        <v>565</v>
      </c>
      <c r="C24" s="285">
        <v>120000</v>
      </c>
      <c r="D24" s="285">
        <v>0</v>
      </c>
      <c r="E24" s="44">
        <f t="shared" si="3"/>
        <v>1</v>
      </c>
      <c r="F24" s="90" t="s">
        <v>566</v>
      </c>
      <c r="G24" s="64" t="s">
        <v>567</v>
      </c>
      <c r="H24" s="11">
        <v>0</v>
      </c>
      <c r="I24" s="11">
        <v>0.03</v>
      </c>
      <c r="J24" s="8">
        <v>0.03</v>
      </c>
      <c r="K24" s="7"/>
      <c r="L24" s="44" t="e">
        <f t="shared" si="1"/>
        <v>#DIV/0!</v>
      </c>
      <c r="M24" s="7"/>
      <c r="N24" s="44" t="e">
        <f t="shared" si="2"/>
        <v>#DIV/0!</v>
      </c>
      <c r="O24" s="7"/>
      <c r="P24" s="44" t="e">
        <f t="shared" si="2"/>
        <v>#DIV/0!</v>
      </c>
    </row>
    <row r="25" spans="1:16" ht="57" customHeight="1">
      <c r="A25" s="43" t="s">
        <v>51</v>
      </c>
      <c r="B25" s="59" t="s">
        <v>568</v>
      </c>
      <c r="C25" s="285">
        <v>52375063</v>
      </c>
      <c r="D25" s="285">
        <v>60317399</v>
      </c>
      <c r="E25" s="44">
        <f t="shared" si="3"/>
        <v>-0.15164346437158471</v>
      </c>
      <c r="F25" s="90" t="s">
        <v>569</v>
      </c>
      <c r="G25" s="64" t="s">
        <v>570</v>
      </c>
      <c r="H25" s="11">
        <v>0</v>
      </c>
      <c r="I25" s="11">
        <v>0</v>
      </c>
      <c r="J25" s="8">
        <v>0</v>
      </c>
      <c r="K25" s="7"/>
      <c r="L25" s="44">
        <f t="shared" si="1"/>
        <v>1</v>
      </c>
      <c r="M25" s="7"/>
      <c r="N25" s="44" t="e">
        <f t="shared" si="2"/>
        <v>#DIV/0!</v>
      </c>
      <c r="O25" s="7"/>
      <c r="P25" s="44" t="e">
        <f t="shared" si="2"/>
        <v>#DIV/0!</v>
      </c>
    </row>
    <row r="26" spans="1:16" ht="57" customHeight="1">
      <c r="A26" s="43" t="s">
        <v>55</v>
      </c>
      <c r="B26" s="59" t="s">
        <v>64</v>
      </c>
      <c r="C26" s="285">
        <v>0</v>
      </c>
      <c r="D26" s="285">
        <v>0</v>
      </c>
      <c r="E26" s="44" t="e">
        <f t="shared" si="3"/>
        <v>#DIV/0!</v>
      </c>
      <c r="F26" s="90" t="s">
        <v>31</v>
      </c>
      <c r="G26" s="64" t="s">
        <v>31</v>
      </c>
      <c r="H26" s="11"/>
      <c r="I26" s="11"/>
      <c r="J26" s="8"/>
      <c r="K26" s="7"/>
      <c r="L26" s="44" t="e">
        <f t="shared" si="1"/>
        <v>#DIV/0!</v>
      </c>
      <c r="M26" s="7"/>
      <c r="N26" s="44" t="e">
        <f t="shared" si="2"/>
        <v>#DIV/0!</v>
      </c>
      <c r="O26" s="7"/>
      <c r="P26" s="44" t="e">
        <f t="shared" si="2"/>
        <v>#DIV/0!</v>
      </c>
    </row>
    <row r="27" spans="1:16" ht="80.25" customHeight="1">
      <c r="A27" s="43" t="s">
        <v>56</v>
      </c>
      <c r="B27" s="59" t="s">
        <v>571</v>
      </c>
      <c r="C27" s="285">
        <v>132916072</v>
      </c>
      <c r="D27" s="285">
        <v>127680372</v>
      </c>
      <c r="E27" s="44">
        <f t="shared" si="3"/>
        <v>3.939102262967864E-2</v>
      </c>
      <c r="F27" s="90" t="s">
        <v>572</v>
      </c>
      <c r="G27" s="64" t="s">
        <v>573</v>
      </c>
      <c r="H27" s="11">
        <v>0</v>
      </c>
      <c r="I27" s="11">
        <v>0.01</v>
      </c>
      <c r="J27" s="8">
        <v>0.01</v>
      </c>
      <c r="K27" s="7"/>
      <c r="L27" s="44">
        <f t="shared" si="1"/>
        <v>1</v>
      </c>
      <c r="M27" s="7"/>
      <c r="N27" s="44" t="e">
        <f t="shared" si="2"/>
        <v>#DIV/0!</v>
      </c>
      <c r="O27" s="7"/>
      <c r="P27" s="44" t="e">
        <f t="shared" si="2"/>
        <v>#DIV/0!</v>
      </c>
    </row>
  </sheetData>
  <sheetProtection algorithmName="SHA-512" hashValue="RAO3hiU8qhtS6D+BphUomxnw2raJs1TxQsxQ8In7+1teDY4FMTJJ/oba2k5jHj85CTORmK4LsZl4DcKxw4sDbA==" saltValue="32XUXFT7KR3j2k/igcL7h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348" priority="21" operator="lessThan">
      <formula>0</formula>
    </cfRule>
  </conditionalFormatting>
  <conditionalFormatting sqref="E19:E27">
    <cfRule type="cellIs" dxfId="347" priority="17" operator="lessThan">
      <formula>0</formula>
    </cfRule>
  </conditionalFormatting>
  <conditionalFormatting sqref="H9:J17">
    <cfRule type="cellIs" dxfId="346" priority="8" operator="lessThan">
      <formula>0</formula>
    </cfRule>
  </conditionalFormatting>
  <conditionalFormatting sqref="H19:J27">
    <cfRule type="cellIs" dxfId="345" priority="4" operator="lessThan">
      <formula>0</formula>
    </cfRule>
  </conditionalFormatting>
  <conditionalFormatting sqref="L9:L17 L19:L27">
    <cfRule type="cellIs" dxfId="344" priority="3" operator="lessThan">
      <formula>0</formula>
    </cfRule>
  </conditionalFormatting>
  <conditionalFormatting sqref="N9:N17 N19:N27">
    <cfRule type="cellIs" dxfId="343" priority="2" operator="lessThan">
      <formula>0</formula>
    </cfRule>
  </conditionalFormatting>
  <conditionalFormatting sqref="P9:P17 P19:P27">
    <cfRule type="cellIs" dxfId="342"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6">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sheetView>
  </sheetViews>
  <sheetFormatPr baseColWidth="10" defaultColWidth="11.375" defaultRowHeight="14.25"/>
  <cols>
    <col min="1" max="1" width="26" style="2" customWidth="1"/>
    <col min="2" max="2" width="24.625" style="2" customWidth="1"/>
    <col min="3" max="4" width="20.75" style="2" customWidth="1"/>
    <col min="5" max="5" width="20.125" style="2" bestFit="1" customWidth="1"/>
    <col min="6" max="6" width="47.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v>63694077979</v>
      </c>
      <c r="D9" s="7">
        <v>52455873944</v>
      </c>
      <c r="E9" s="44">
        <f t="shared" ref="E9:E17" si="0">1-(D9/C9)</f>
        <v>0.17644032838822543</v>
      </c>
      <c r="F9" s="9" t="s">
        <v>574</v>
      </c>
      <c r="G9" s="10" t="s">
        <v>575</v>
      </c>
      <c r="H9" s="11">
        <v>5.1999999999999998E-2</v>
      </c>
      <c r="I9" s="11">
        <v>3.1E-2</v>
      </c>
      <c r="J9" s="8">
        <v>0.03</v>
      </c>
      <c r="K9" s="7"/>
      <c r="L9" s="44">
        <f>1-(K9/D9)</f>
        <v>1</v>
      </c>
      <c r="M9" s="7"/>
      <c r="N9" s="44" t="e">
        <f>1-(M9/K9)</f>
        <v>#DIV/0!</v>
      </c>
      <c r="O9" s="7"/>
      <c r="P9" s="44" t="e">
        <f>1-(O9/M9)</f>
        <v>#DIV/0!</v>
      </c>
    </row>
    <row r="10" spans="1:16" ht="59.25" customHeight="1">
      <c r="A10" s="41" t="s">
        <v>28</v>
      </c>
      <c r="B10" s="12" t="s">
        <v>576</v>
      </c>
      <c r="C10" s="6">
        <v>55783671</v>
      </c>
      <c r="D10" s="7">
        <v>60929049</v>
      </c>
      <c r="E10" s="44">
        <f t="shared" si="0"/>
        <v>-9.2238067301092519E-2</v>
      </c>
      <c r="F10" s="9" t="s">
        <v>577</v>
      </c>
      <c r="G10" s="10" t="s">
        <v>578</v>
      </c>
      <c r="H10" s="11">
        <v>0</v>
      </c>
      <c r="I10" s="11">
        <v>0</v>
      </c>
      <c r="J10" s="8">
        <v>0</v>
      </c>
      <c r="K10" s="7"/>
      <c r="L10" s="44">
        <f t="shared" ref="L10:L27" si="1">1-(K10/D10)</f>
        <v>1</v>
      </c>
      <c r="M10" s="7"/>
      <c r="N10" s="44" t="e">
        <f t="shared" ref="N10:P27" si="2">1-(M10/K10)</f>
        <v>#DIV/0!</v>
      </c>
      <c r="O10" s="7"/>
      <c r="P10" s="44" t="e">
        <f t="shared" si="2"/>
        <v>#DIV/0!</v>
      </c>
    </row>
    <row r="11" spans="1:16" ht="59.25" customHeight="1">
      <c r="A11" s="41" t="s">
        <v>30</v>
      </c>
      <c r="B11" s="13" t="s">
        <v>579</v>
      </c>
      <c r="C11" s="6">
        <v>77007569</v>
      </c>
      <c r="D11" s="7">
        <v>34536128</v>
      </c>
      <c r="E11" s="44">
        <f t="shared" si="0"/>
        <v>0.55152294185523498</v>
      </c>
      <c r="F11" s="9" t="s">
        <v>580</v>
      </c>
      <c r="G11" s="10" t="s">
        <v>581</v>
      </c>
      <c r="H11" s="11">
        <v>0</v>
      </c>
      <c r="I11" s="11">
        <v>0</v>
      </c>
      <c r="J11" s="8">
        <v>0</v>
      </c>
      <c r="K11" s="7"/>
      <c r="L11" s="44">
        <f t="shared" si="1"/>
        <v>1</v>
      </c>
      <c r="M11" s="7"/>
      <c r="N11" s="44" t="e">
        <f t="shared" si="2"/>
        <v>#DIV/0!</v>
      </c>
      <c r="O11" s="7"/>
      <c r="P11" s="44" t="e">
        <f t="shared" si="2"/>
        <v>#DIV/0!</v>
      </c>
    </row>
    <row r="12" spans="1:16" ht="59.25" customHeight="1">
      <c r="A12" s="41" t="s">
        <v>32</v>
      </c>
      <c r="B12" s="13" t="s">
        <v>582</v>
      </c>
      <c r="C12" s="6">
        <v>77007569</v>
      </c>
      <c r="D12" s="7">
        <v>34536128</v>
      </c>
      <c r="E12" s="44">
        <f t="shared" si="0"/>
        <v>0.55152294185523498</v>
      </c>
      <c r="F12" s="9" t="s">
        <v>583</v>
      </c>
      <c r="G12" s="10" t="s">
        <v>584</v>
      </c>
      <c r="H12" s="11">
        <v>5.1999999999999998E-2</v>
      </c>
      <c r="I12" s="11">
        <v>3.1E-2</v>
      </c>
      <c r="J12" s="8">
        <v>0.03</v>
      </c>
      <c r="K12" s="7"/>
      <c r="L12" s="44">
        <f t="shared" si="1"/>
        <v>1</v>
      </c>
      <c r="M12" s="7"/>
      <c r="N12" s="44" t="e">
        <f t="shared" si="2"/>
        <v>#DIV/0!</v>
      </c>
      <c r="O12" s="7"/>
      <c r="P12" s="44" t="e">
        <f t="shared" si="2"/>
        <v>#DIV/0!</v>
      </c>
    </row>
    <row r="13" spans="1:16" ht="59.25" customHeight="1">
      <c r="A13" s="41" t="s">
        <v>33</v>
      </c>
      <c r="B13" s="106" t="s">
        <v>585</v>
      </c>
      <c r="C13" s="6">
        <v>10294800</v>
      </c>
      <c r="D13" s="7">
        <v>13061360</v>
      </c>
      <c r="E13" s="44">
        <f t="shared" si="0"/>
        <v>-0.26873372964992037</v>
      </c>
      <c r="F13" s="9" t="s">
        <v>586</v>
      </c>
      <c r="G13" s="10" t="s">
        <v>587</v>
      </c>
      <c r="H13" s="11">
        <v>0</v>
      </c>
      <c r="I13" s="11">
        <v>0</v>
      </c>
      <c r="J13" s="8">
        <v>0</v>
      </c>
      <c r="K13" s="7"/>
      <c r="L13" s="44">
        <f t="shared" si="1"/>
        <v>1</v>
      </c>
      <c r="M13" s="7"/>
      <c r="N13" s="44" t="e">
        <f t="shared" si="2"/>
        <v>#DIV/0!</v>
      </c>
      <c r="O13" s="7"/>
      <c r="P13" s="44" t="e">
        <f t="shared" si="2"/>
        <v>#DIV/0!</v>
      </c>
    </row>
    <row r="14" spans="1:16" ht="59.25" customHeight="1">
      <c r="A14" s="41" t="s">
        <v>34</v>
      </c>
      <c r="B14" s="13" t="s">
        <v>588</v>
      </c>
      <c r="C14" s="6">
        <v>31977100</v>
      </c>
      <c r="D14" s="7">
        <v>33022900</v>
      </c>
      <c r="E14" s="44">
        <f t="shared" si="0"/>
        <v>-3.2704654268210787E-2</v>
      </c>
      <c r="F14" s="9" t="s">
        <v>589</v>
      </c>
      <c r="G14" s="10" t="s">
        <v>590</v>
      </c>
      <c r="H14" s="11">
        <v>0</v>
      </c>
      <c r="I14" s="11">
        <v>0</v>
      </c>
      <c r="J14" s="8">
        <v>0</v>
      </c>
      <c r="K14" s="7"/>
      <c r="L14" s="44">
        <f t="shared" si="1"/>
        <v>1</v>
      </c>
      <c r="M14" s="7"/>
      <c r="N14" s="44" t="e">
        <f t="shared" si="2"/>
        <v>#DIV/0!</v>
      </c>
      <c r="O14" s="7"/>
      <c r="P14" s="44" t="e">
        <f t="shared" si="2"/>
        <v>#DIV/0!</v>
      </c>
    </row>
    <row r="15" spans="1:16" ht="59.25" customHeight="1">
      <c r="A15" s="41" t="s">
        <v>35</v>
      </c>
      <c r="B15" s="106" t="s">
        <v>585</v>
      </c>
      <c r="C15" s="6">
        <v>192418974</v>
      </c>
      <c r="D15" s="7">
        <v>199535403</v>
      </c>
      <c r="E15" s="44">
        <f t="shared" si="0"/>
        <v>-3.6984029443998701E-2</v>
      </c>
      <c r="F15" s="9" t="s">
        <v>591</v>
      </c>
      <c r="G15" s="10" t="s">
        <v>592</v>
      </c>
      <c r="H15" s="11">
        <v>0</v>
      </c>
      <c r="I15" s="11">
        <v>0</v>
      </c>
      <c r="J15" s="8">
        <v>0</v>
      </c>
      <c r="K15" s="7"/>
      <c r="L15" s="44">
        <f t="shared" si="1"/>
        <v>1</v>
      </c>
      <c r="M15" s="7"/>
      <c r="N15" s="44" t="e">
        <f t="shared" si="2"/>
        <v>#DIV/0!</v>
      </c>
      <c r="O15" s="7"/>
      <c r="P15" s="44" t="e">
        <f t="shared" si="2"/>
        <v>#DIV/0!</v>
      </c>
    </row>
    <row r="16" spans="1:16" ht="59.25" customHeight="1">
      <c r="A16" s="41" t="s">
        <v>36</v>
      </c>
      <c r="B16" s="13"/>
      <c r="C16" s="6">
        <v>0</v>
      </c>
      <c r="D16" s="7">
        <v>0</v>
      </c>
      <c r="E16" s="44" t="e">
        <f t="shared" si="0"/>
        <v>#DIV/0!</v>
      </c>
      <c r="F16" s="9" t="s">
        <v>593</v>
      </c>
      <c r="G16" s="10" t="s">
        <v>594</v>
      </c>
      <c r="H16" s="11">
        <v>0</v>
      </c>
      <c r="I16" s="11">
        <v>0</v>
      </c>
      <c r="J16" s="8">
        <v>0</v>
      </c>
      <c r="K16" s="7"/>
      <c r="L16" s="44" t="e">
        <f t="shared" si="1"/>
        <v>#DIV/0!</v>
      </c>
      <c r="M16" s="7"/>
      <c r="N16" s="44" t="e">
        <f t="shared" si="2"/>
        <v>#DIV/0!</v>
      </c>
      <c r="O16" s="7"/>
      <c r="P16" s="44" t="e">
        <f t="shared" si="2"/>
        <v>#DIV/0!</v>
      </c>
    </row>
    <row r="17" spans="1:16" ht="59.25" customHeight="1">
      <c r="A17" s="41" t="s">
        <v>37</v>
      </c>
      <c r="B17" s="13"/>
      <c r="C17" s="6">
        <v>0</v>
      </c>
      <c r="D17" s="7">
        <v>0</v>
      </c>
      <c r="E17" s="44" t="e">
        <f t="shared" si="0"/>
        <v>#DIV/0!</v>
      </c>
      <c r="F17" s="9" t="s">
        <v>595</v>
      </c>
      <c r="G17" s="10" t="s">
        <v>596</v>
      </c>
      <c r="H17" s="11">
        <v>0</v>
      </c>
      <c r="I17" s="11">
        <v>0</v>
      </c>
      <c r="J17" s="8">
        <v>0</v>
      </c>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2" t="s">
        <v>597</v>
      </c>
      <c r="C19" s="6">
        <v>109077835</v>
      </c>
      <c r="D19" s="7">
        <v>92877687</v>
      </c>
      <c r="E19" s="44">
        <f t="shared" ref="E19:E27" si="3">1-(D19/C19)</f>
        <v>0.1485191560686917</v>
      </c>
      <c r="F19" s="9" t="s">
        <v>598</v>
      </c>
      <c r="G19" s="10" t="s">
        <v>599</v>
      </c>
      <c r="H19" s="11">
        <v>0</v>
      </c>
      <c r="I19" s="11">
        <v>0</v>
      </c>
      <c r="J19" s="8">
        <v>0</v>
      </c>
      <c r="K19" s="7"/>
      <c r="L19" s="44">
        <f t="shared" si="1"/>
        <v>1</v>
      </c>
      <c r="M19" s="7"/>
      <c r="N19" s="44" t="e">
        <f t="shared" si="2"/>
        <v>#DIV/0!</v>
      </c>
      <c r="O19" s="7"/>
      <c r="P19" s="44" t="e">
        <f t="shared" si="2"/>
        <v>#DIV/0!</v>
      </c>
    </row>
    <row r="20" spans="1:16" ht="57" customHeight="1">
      <c r="A20" s="41" t="s">
        <v>43</v>
      </c>
      <c r="B20" s="13" t="s">
        <v>600</v>
      </c>
      <c r="C20" s="6">
        <v>150924134</v>
      </c>
      <c r="D20" s="7">
        <v>57722331</v>
      </c>
      <c r="E20" s="44">
        <f t="shared" si="3"/>
        <v>0.61754075063965574</v>
      </c>
      <c r="F20" s="9" t="s">
        <v>601</v>
      </c>
      <c r="G20" s="10" t="s">
        <v>602</v>
      </c>
      <c r="H20" s="11">
        <v>5.1999999999999998E-2</v>
      </c>
      <c r="I20" s="11">
        <v>3.1E-2</v>
      </c>
      <c r="J20" s="8">
        <v>0.03</v>
      </c>
      <c r="K20" s="7"/>
      <c r="L20" s="44">
        <f t="shared" si="1"/>
        <v>1</v>
      </c>
      <c r="M20" s="7"/>
      <c r="N20" s="44" t="e">
        <f t="shared" si="2"/>
        <v>#DIV/0!</v>
      </c>
      <c r="O20" s="7"/>
      <c r="P20" s="44" t="e">
        <f t="shared" si="2"/>
        <v>#DIV/0!</v>
      </c>
    </row>
    <row r="21" spans="1:16" ht="57" customHeight="1">
      <c r="A21" s="41" t="s">
        <v>47</v>
      </c>
      <c r="B21" s="14"/>
      <c r="C21" s="6">
        <v>0</v>
      </c>
      <c r="D21" s="7">
        <v>0</v>
      </c>
      <c r="E21" s="44" t="e">
        <f t="shared" si="3"/>
        <v>#DIV/0!</v>
      </c>
      <c r="F21" s="9" t="s">
        <v>603</v>
      </c>
      <c r="G21" s="10" t="s">
        <v>604</v>
      </c>
      <c r="H21" s="11">
        <v>0</v>
      </c>
      <c r="I21" s="11">
        <v>0</v>
      </c>
      <c r="J21" s="8">
        <v>0</v>
      </c>
      <c r="K21" s="7"/>
      <c r="L21" s="44" t="e">
        <f t="shared" si="1"/>
        <v>#DIV/0!</v>
      </c>
      <c r="M21" s="7"/>
      <c r="N21" s="44" t="e">
        <f t="shared" si="2"/>
        <v>#DIV/0!</v>
      </c>
      <c r="O21" s="7"/>
      <c r="P21" s="44" t="e">
        <f t="shared" si="2"/>
        <v>#DIV/0!</v>
      </c>
    </row>
    <row r="22" spans="1:16" ht="57" customHeight="1">
      <c r="A22" s="41" t="s">
        <v>48</v>
      </c>
      <c r="B22" s="12" t="s">
        <v>605</v>
      </c>
      <c r="C22" s="6">
        <v>664410371</v>
      </c>
      <c r="D22" s="7">
        <v>550402082</v>
      </c>
      <c r="E22" s="44">
        <f t="shared" si="3"/>
        <v>0.17159318092582876</v>
      </c>
      <c r="F22" s="9" t="s">
        <v>606</v>
      </c>
      <c r="G22" s="10" t="s">
        <v>607</v>
      </c>
      <c r="H22" s="11">
        <v>5.1999999999999998E-2</v>
      </c>
      <c r="I22" s="11">
        <v>3.1E-2</v>
      </c>
      <c r="J22" s="8">
        <v>0.03</v>
      </c>
      <c r="K22" s="7"/>
      <c r="L22" s="44">
        <f t="shared" si="1"/>
        <v>1</v>
      </c>
      <c r="M22" s="7"/>
      <c r="N22" s="44" t="e">
        <f t="shared" si="2"/>
        <v>#DIV/0!</v>
      </c>
      <c r="O22" s="7"/>
      <c r="P22" s="44" t="e">
        <f t="shared" si="2"/>
        <v>#DIV/0!</v>
      </c>
    </row>
    <row r="23" spans="1:16" ht="57" customHeight="1">
      <c r="A23" s="41" t="s">
        <v>49</v>
      </c>
      <c r="B23" s="12"/>
      <c r="C23" s="6">
        <v>0</v>
      </c>
      <c r="D23" s="7">
        <v>0</v>
      </c>
      <c r="E23" s="44" t="e">
        <f t="shared" si="3"/>
        <v>#DIV/0!</v>
      </c>
      <c r="F23" s="9" t="s">
        <v>608</v>
      </c>
      <c r="G23" s="10" t="s">
        <v>609</v>
      </c>
      <c r="H23" s="11">
        <v>0</v>
      </c>
      <c r="I23" s="11">
        <v>0</v>
      </c>
      <c r="J23" s="8">
        <v>0</v>
      </c>
      <c r="K23" s="7"/>
      <c r="L23" s="44" t="e">
        <f t="shared" si="1"/>
        <v>#DIV/0!</v>
      </c>
      <c r="M23" s="7"/>
      <c r="N23" s="44" t="e">
        <f t="shared" si="2"/>
        <v>#DIV/0!</v>
      </c>
      <c r="O23" s="7"/>
      <c r="P23" s="44" t="e">
        <f t="shared" si="2"/>
        <v>#DIV/0!</v>
      </c>
    </row>
    <row r="24" spans="1:16" ht="57" customHeight="1">
      <c r="A24" s="41" t="s">
        <v>50</v>
      </c>
      <c r="B24" s="12"/>
      <c r="C24" s="6">
        <v>3015578</v>
      </c>
      <c r="D24" s="7">
        <v>2583505</v>
      </c>
      <c r="E24" s="44">
        <f t="shared" si="3"/>
        <v>0.14328032635866161</v>
      </c>
      <c r="F24" s="9" t="s">
        <v>610</v>
      </c>
      <c r="G24" s="10" t="s">
        <v>611</v>
      </c>
      <c r="H24" s="11">
        <v>0</v>
      </c>
      <c r="I24" s="11">
        <v>0</v>
      </c>
      <c r="J24" s="8">
        <v>0</v>
      </c>
      <c r="K24" s="7"/>
      <c r="L24" s="44">
        <f t="shared" si="1"/>
        <v>1</v>
      </c>
      <c r="M24" s="7"/>
      <c r="N24" s="44" t="e">
        <f t="shared" si="2"/>
        <v>#DIV/0!</v>
      </c>
      <c r="O24" s="7"/>
      <c r="P24" s="44" t="e">
        <f t="shared" si="2"/>
        <v>#DIV/0!</v>
      </c>
    </row>
    <row r="25" spans="1:16" ht="57" customHeight="1">
      <c r="A25" s="43" t="s">
        <v>51</v>
      </c>
      <c r="B25" s="12"/>
      <c r="C25" s="6">
        <v>0</v>
      </c>
      <c r="D25" s="7">
        <v>0</v>
      </c>
      <c r="E25" s="44" t="e">
        <f t="shared" si="3"/>
        <v>#DIV/0!</v>
      </c>
      <c r="F25" s="9" t="s">
        <v>612</v>
      </c>
      <c r="G25" s="10" t="s">
        <v>613</v>
      </c>
      <c r="H25" s="11">
        <v>0</v>
      </c>
      <c r="I25" s="11">
        <v>0</v>
      </c>
      <c r="J25" s="8">
        <v>0</v>
      </c>
      <c r="K25" s="7"/>
      <c r="L25" s="44" t="e">
        <f t="shared" si="1"/>
        <v>#DIV/0!</v>
      </c>
      <c r="M25" s="7"/>
      <c r="N25" s="44" t="e">
        <f t="shared" si="2"/>
        <v>#DIV/0!</v>
      </c>
      <c r="O25" s="7"/>
      <c r="P25" s="44" t="e">
        <f t="shared" si="2"/>
        <v>#DIV/0!</v>
      </c>
    </row>
    <row r="26" spans="1:16" ht="57" customHeight="1">
      <c r="A26" s="43" t="s">
        <v>55</v>
      </c>
      <c r="B26" s="12"/>
      <c r="C26" s="6">
        <v>0</v>
      </c>
      <c r="D26" s="7">
        <v>0</v>
      </c>
      <c r="E26" s="44" t="e">
        <f t="shared" si="3"/>
        <v>#DIV/0!</v>
      </c>
      <c r="F26" s="9" t="s">
        <v>614</v>
      </c>
      <c r="G26" s="10" t="s">
        <v>615</v>
      </c>
      <c r="H26" s="11">
        <v>0</v>
      </c>
      <c r="I26" s="11">
        <v>0</v>
      </c>
      <c r="J26" s="8">
        <v>0</v>
      </c>
      <c r="K26" s="7"/>
      <c r="L26" s="44" t="e">
        <f t="shared" si="1"/>
        <v>#DIV/0!</v>
      </c>
      <c r="M26" s="7"/>
      <c r="N26" s="44" t="e">
        <f t="shared" si="2"/>
        <v>#DIV/0!</v>
      </c>
      <c r="O26" s="7"/>
      <c r="P26" s="44" t="e">
        <f t="shared" si="2"/>
        <v>#DIV/0!</v>
      </c>
    </row>
    <row r="27" spans="1:16" ht="57" customHeight="1">
      <c r="A27" s="43" t="s">
        <v>56</v>
      </c>
      <c r="B27" s="12"/>
      <c r="C27" s="6">
        <v>203714460</v>
      </c>
      <c r="D27" s="7">
        <v>194479280</v>
      </c>
      <c r="E27" s="44">
        <f t="shared" si="3"/>
        <v>4.533394438470395E-2</v>
      </c>
      <c r="F27" s="9" t="s">
        <v>616</v>
      </c>
      <c r="G27" s="10" t="s">
        <v>617</v>
      </c>
      <c r="H27" s="11">
        <v>5.1999999999999998E-2</v>
      </c>
      <c r="I27" s="11">
        <v>3.1E-2</v>
      </c>
      <c r="J27" s="8">
        <v>0.03</v>
      </c>
      <c r="K27" s="7"/>
      <c r="L27" s="44">
        <f t="shared" si="1"/>
        <v>1</v>
      </c>
      <c r="M27" s="7"/>
      <c r="N27" s="44" t="e">
        <f t="shared" si="2"/>
        <v>#DIV/0!</v>
      </c>
      <c r="O27" s="7"/>
      <c r="P27" s="44" t="e">
        <f t="shared" si="2"/>
        <v>#DIV/0!</v>
      </c>
    </row>
  </sheetData>
  <sheetProtection algorithmName="SHA-512" hashValue="mayETT3Pv8YeGqHXdyz/TIAi/v5koJNHj4uZrB3KU/JCvOpx9CSxaDvLVxtGIhg+HDFEyZFzBgGe26XmimwLLA==" saltValue="xYMcyC6+PK6L690LT0c98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341" priority="21" operator="lessThan">
      <formula>0</formula>
    </cfRule>
  </conditionalFormatting>
  <conditionalFormatting sqref="E19:E27">
    <cfRule type="cellIs" dxfId="340" priority="17" operator="lessThan">
      <formula>0</formula>
    </cfRule>
  </conditionalFormatting>
  <conditionalFormatting sqref="H9:J17">
    <cfRule type="cellIs" dxfId="339" priority="8" operator="lessThan">
      <formula>0</formula>
    </cfRule>
  </conditionalFormatting>
  <conditionalFormatting sqref="H19:J27">
    <cfRule type="cellIs" dxfId="338" priority="4" operator="lessThan">
      <formula>0</formula>
    </cfRule>
  </conditionalFormatting>
  <conditionalFormatting sqref="L9:L17 L19:L27">
    <cfRule type="cellIs" dxfId="337" priority="3" operator="lessThan">
      <formula>0</formula>
    </cfRule>
  </conditionalFormatting>
  <conditionalFormatting sqref="N9:N17 N19:N27">
    <cfRule type="cellIs" dxfId="336" priority="2" operator="lessThan">
      <formula>0</formula>
    </cfRule>
  </conditionalFormatting>
  <conditionalFormatting sqref="P9:P17 P19:P27">
    <cfRule type="cellIs" dxfId="335"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7">
    <tabColor theme="5" tint="0.39997558519241921"/>
    <pageSetUpPr fitToPage="1"/>
  </sheetPr>
  <dimension ref="A1:Q27"/>
  <sheetViews>
    <sheetView zoomScale="80" zoomScaleNormal="80" workbookViewId="0">
      <pane xSplit="2" ySplit="7" topLeftCell="J9" activePane="bottomRight" state="frozen"/>
      <selection pane="topRight" activeCell="G17" activeCellId="1" sqref="C27 G17"/>
      <selection pane="bottomLeft" activeCell="G17" activeCellId="1" sqref="C27 G17"/>
      <selection pane="bottomRight" activeCell="J9" sqref="J9"/>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7" ht="23.25" customHeight="1" thickBot="1">
      <c r="A1" s="15" t="s">
        <v>0</v>
      </c>
      <c r="B1" s="16"/>
      <c r="C1" s="17"/>
      <c r="D1" s="17"/>
      <c r="E1" s="17"/>
    </row>
    <row r="2" spans="1:17" ht="21" customHeight="1" thickBot="1">
      <c r="A2" s="18" t="s">
        <v>1</v>
      </c>
      <c r="B2" s="813" t="s">
        <v>618</v>
      </c>
      <c r="C2" s="813"/>
      <c r="D2" s="813"/>
      <c r="E2" s="813"/>
      <c r="F2" s="19"/>
      <c r="G2" s="19"/>
      <c r="H2" s="19"/>
      <c r="I2" s="19"/>
      <c r="J2" s="19"/>
    </row>
    <row r="3" spans="1:17" ht="21.75" customHeight="1">
      <c r="A3" s="3" t="s">
        <v>3</v>
      </c>
    </row>
    <row r="4" spans="1:17" ht="15">
      <c r="A4" s="774" t="s">
        <v>4</v>
      </c>
      <c r="B4" s="777" t="s">
        <v>5</v>
      </c>
      <c r="C4" s="780" t="s">
        <v>6</v>
      </c>
      <c r="D4" s="781"/>
      <c r="E4" s="782"/>
      <c r="F4" s="786" t="s">
        <v>0</v>
      </c>
      <c r="G4" s="787"/>
      <c r="H4" s="787"/>
      <c r="I4" s="787"/>
      <c r="J4" s="788"/>
      <c r="K4" s="789" t="s">
        <v>7</v>
      </c>
      <c r="L4" s="790"/>
      <c r="M4" s="790"/>
      <c r="N4" s="790"/>
      <c r="O4" s="790"/>
      <c r="P4" s="791"/>
    </row>
    <row r="5" spans="1:17" s="4" customFormat="1">
      <c r="A5" s="775"/>
      <c r="B5" s="778"/>
      <c r="C5" s="783"/>
      <c r="D5" s="784"/>
      <c r="E5" s="785"/>
      <c r="F5" s="795" t="s">
        <v>8</v>
      </c>
      <c r="G5" s="798" t="s">
        <v>9</v>
      </c>
      <c r="H5" s="801" t="s">
        <v>10</v>
      </c>
      <c r="I5" s="802"/>
      <c r="J5" s="803"/>
      <c r="K5" s="792"/>
      <c r="L5" s="793"/>
      <c r="M5" s="793"/>
      <c r="N5" s="793"/>
      <c r="O5" s="793"/>
      <c r="P5" s="794"/>
    </row>
    <row r="6" spans="1:17">
      <c r="A6" s="775"/>
      <c r="B6" s="778"/>
      <c r="C6" s="35" t="s">
        <v>11</v>
      </c>
      <c r="D6" s="807" t="s">
        <v>12</v>
      </c>
      <c r="E6" s="808"/>
      <c r="F6" s="796"/>
      <c r="G6" s="799"/>
      <c r="H6" s="804"/>
      <c r="I6" s="805"/>
      <c r="J6" s="806"/>
      <c r="K6" s="810" t="s">
        <v>13</v>
      </c>
      <c r="L6" s="811"/>
      <c r="M6" s="812" t="s">
        <v>14</v>
      </c>
      <c r="N6" s="811"/>
      <c r="O6" s="812" t="s">
        <v>15</v>
      </c>
      <c r="P6" s="811"/>
    </row>
    <row r="7" spans="1:17"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7" ht="18.75">
      <c r="A8" s="20" t="s">
        <v>22</v>
      </c>
      <c r="B8" s="21"/>
      <c r="C8" s="22"/>
      <c r="D8" s="23"/>
      <c r="E8" s="24"/>
      <c r="F8" s="25"/>
      <c r="G8" s="26"/>
      <c r="H8" s="23"/>
      <c r="I8" s="23"/>
      <c r="J8" s="24"/>
      <c r="K8" s="22"/>
      <c r="L8" s="23"/>
      <c r="M8" s="23"/>
      <c r="N8" s="23"/>
      <c r="O8" s="23"/>
      <c r="P8" s="27"/>
    </row>
    <row r="9" spans="1:17" ht="59.25" customHeight="1">
      <c r="A9" s="41" t="s">
        <v>23</v>
      </c>
      <c r="B9" s="5" t="s">
        <v>62</v>
      </c>
      <c r="C9" s="6">
        <v>40756173388</v>
      </c>
      <c r="D9" s="7">
        <v>36978773667</v>
      </c>
      <c r="E9" s="44">
        <f t="shared" ref="E9:E17" si="0">1-(D9/C9)</f>
        <v>9.268288475071107E-2</v>
      </c>
      <c r="F9" s="9" t="s">
        <v>425</v>
      </c>
      <c r="G9" s="10" t="s">
        <v>619</v>
      </c>
      <c r="H9" s="11" t="s">
        <v>225</v>
      </c>
      <c r="I9" s="11" t="s">
        <v>225</v>
      </c>
      <c r="J9" s="8" t="s">
        <v>225</v>
      </c>
      <c r="K9" s="7"/>
      <c r="L9" s="44">
        <f>1-(K9/D9)</f>
        <v>1</v>
      </c>
      <c r="M9" s="7"/>
      <c r="N9" s="44" t="e">
        <f>1-(M9/K9)</f>
        <v>#DIV/0!</v>
      </c>
      <c r="O9" s="7"/>
      <c r="P9" s="44" t="e">
        <f>1-(O9/M9)</f>
        <v>#DIV/0!</v>
      </c>
      <c r="Q9" s="2" t="s">
        <v>620</v>
      </c>
    </row>
    <row r="10" spans="1:17" ht="111.75" customHeight="1">
      <c r="A10" s="41" t="s">
        <v>28</v>
      </c>
      <c r="B10" s="12" t="s">
        <v>621</v>
      </c>
      <c r="C10" s="6">
        <v>11325516</v>
      </c>
      <c r="D10" s="7">
        <v>11451904</v>
      </c>
      <c r="E10" s="44">
        <f t="shared" si="0"/>
        <v>-1.115957983724547E-2</v>
      </c>
      <c r="F10" s="9" t="s">
        <v>622</v>
      </c>
      <c r="G10" s="10" t="s">
        <v>623</v>
      </c>
      <c r="H10" s="11" t="s">
        <v>225</v>
      </c>
      <c r="I10" s="11" t="s">
        <v>225</v>
      </c>
      <c r="J10" s="8" t="s">
        <v>225</v>
      </c>
      <c r="K10" s="7"/>
      <c r="L10" s="44">
        <f t="shared" ref="L10:L27" si="1">1-(K10/D10)</f>
        <v>1</v>
      </c>
      <c r="M10" s="7"/>
      <c r="N10" s="44" t="e">
        <f t="shared" ref="N10:P27" si="2">1-(M10/K10)</f>
        <v>#DIV/0!</v>
      </c>
      <c r="O10" s="7"/>
      <c r="P10" s="44" t="e">
        <f t="shared" si="2"/>
        <v>#DIV/0!</v>
      </c>
    </row>
    <row r="11" spans="1:17" ht="84.75" customHeight="1">
      <c r="A11" s="41" t="s">
        <v>30</v>
      </c>
      <c r="B11" s="13" t="s">
        <v>624</v>
      </c>
      <c r="C11" s="6">
        <v>20398176</v>
      </c>
      <c r="D11" s="7">
        <v>36803880</v>
      </c>
      <c r="E11" s="44">
        <f t="shared" si="0"/>
        <v>-0.80427308794668706</v>
      </c>
      <c r="F11" s="9" t="s">
        <v>431</v>
      </c>
      <c r="G11" s="10" t="s">
        <v>625</v>
      </c>
      <c r="H11" s="11" t="s">
        <v>225</v>
      </c>
      <c r="I11" s="11" t="s">
        <v>225</v>
      </c>
      <c r="J11" s="8" t="s">
        <v>225</v>
      </c>
      <c r="K11" s="7"/>
      <c r="L11" s="44">
        <f t="shared" si="1"/>
        <v>1</v>
      </c>
      <c r="M11" s="7"/>
      <c r="N11" s="44" t="e">
        <f t="shared" si="2"/>
        <v>#DIV/0!</v>
      </c>
      <c r="O11" s="7"/>
      <c r="P11" s="44" t="e">
        <f t="shared" si="2"/>
        <v>#DIV/0!</v>
      </c>
    </row>
    <row r="12" spans="1:17" ht="93.75" customHeight="1">
      <c r="A12" s="41" t="s">
        <v>32</v>
      </c>
      <c r="B12" s="13" t="s">
        <v>626</v>
      </c>
      <c r="C12" s="6">
        <v>165902691</v>
      </c>
      <c r="D12" s="7">
        <v>318583690</v>
      </c>
      <c r="E12" s="44">
        <f t="shared" si="0"/>
        <v>-0.92030453562685133</v>
      </c>
      <c r="F12" s="9" t="s">
        <v>549</v>
      </c>
      <c r="G12" s="10" t="s">
        <v>627</v>
      </c>
      <c r="H12" s="11" t="s">
        <v>225</v>
      </c>
      <c r="I12" s="11" t="s">
        <v>225</v>
      </c>
      <c r="J12" s="8" t="s">
        <v>225</v>
      </c>
      <c r="K12" s="7"/>
      <c r="L12" s="44">
        <f t="shared" si="1"/>
        <v>1</v>
      </c>
      <c r="M12" s="7"/>
      <c r="N12" s="44" t="e">
        <f t="shared" si="2"/>
        <v>#DIV/0!</v>
      </c>
      <c r="O12" s="7"/>
      <c r="P12" s="44" t="e">
        <f t="shared" si="2"/>
        <v>#DIV/0!</v>
      </c>
    </row>
    <row r="13" spans="1:17" ht="147.75" customHeight="1">
      <c r="A13" s="41" t="s">
        <v>33</v>
      </c>
      <c r="B13" s="106" t="s">
        <v>628</v>
      </c>
      <c r="C13" s="6">
        <v>10895333</v>
      </c>
      <c r="D13" s="7">
        <v>12105607</v>
      </c>
      <c r="E13" s="44">
        <f t="shared" si="0"/>
        <v>-0.11108187331217878</v>
      </c>
      <c r="F13" s="9" t="s">
        <v>629</v>
      </c>
      <c r="G13" s="10" t="s">
        <v>630</v>
      </c>
      <c r="H13" s="11" t="s">
        <v>225</v>
      </c>
      <c r="I13" s="11" t="s">
        <v>225</v>
      </c>
      <c r="J13" s="8" t="s">
        <v>225</v>
      </c>
      <c r="K13" s="7"/>
      <c r="L13" s="44">
        <f t="shared" si="1"/>
        <v>1</v>
      </c>
      <c r="M13" s="7"/>
      <c r="N13" s="44" t="e">
        <f t="shared" si="2"/>
        <v>#DIV/0!</v>
      </c>
      <c r="O13" s="7"/>
      <c r="P13" s="44" t="e">
        <f t="shared" si="2"/>
        <v>#DIV/0!</v>
      </c>
    </row>
    <row r="14" spans="1:17" ht="161.25" customHeight="1">
      <c r="A14" s="41" t="s">
        <v>34</v>
      </c>
      <c r="B14" s="106" t="s">
        <v>631</v>
      </c>
      <c r="C14" s="6">
        <v>40552875</v>
      </c>
      <c r="D14" s="7">
        <v>54897125</v>
      </c>
      <c r="E14" s="44">
        <f t="shared" si="0"/>
        <v>-0.35371721487070884</v>
      </c>
      <c r="F14" s="9" t="s">
        <v>632</v>
      </c>
      <c r="G14" s="10" t="s">
        <v>633</v>
      </c>
      <c r="H14" s="11" t="s">
        <v>225</v>
      </c>
      <c r="I14" s="11" t="s">
        <v>225</v>
      </c>
      <c r="J14" s="8" t="s">
        <v>225</v>
      </c>
      <c r="K14" s="7"/>
      <c r="L14" s="44">
        <f t="shared" si="1"/>
        <v>1</v>
      </c>
      <c r="M14" s="7"/>
      <c r="N14" s="44" t="e">
        <f t="shared" si="2"/>
        <v>#DIV/0!</v>
      </c>
      <c r="O14" s="7"/>
      <c r="P14" s="44" t="e">
        <f t="shared" si="2"/>
        <v>#DIV/0!</v>
      </c>
    </row>
    <row r="15" spans="1:17" ht="189" customHeight="1">
      <c r="A15" s="41" t="s">
        <v>35</v>
      </c>
      <c r="B15" s="106" t="s">
        <v>628</v>
      </c>
      <c r="C15" s="6">
        <v>108407956</v>
      </c>
      <c r="D15" s="7">
        <v>140607890</v>
      </c>
      <c r="E15" s="44">
        <f t="shared" si="0"/>
        <v>-0.29702556148185288</v>
      </c>
      <c r="F15" s="9" t="s">
        <v>634</v>
      </c>
      <c r="G15" s="10" t="s">
        <v>635</v>
      </c>
      <c r="H15" s="11" t="s">
        <v>225</v>
      </c>
      <c r="I15" s="11" t="s">
        <v>225</v>
      </c>
      <c r="J15" s="8" t="s">
        <v>225</v>
      </c>
      <c r="K15" s="7"/>
      <c r="L15" s="44">
        <f t="shared" si="1"/>
        <v>1</v>
      </c>
      <c r="M15" s="7"/>
      <c r="N15" s="44" t="e">
        <f t="shared" si="2"/>
        <v>#DIV/0!</v>
      </c>
      <c r="O15" s="7"/>
      <c r="P15" s="44" t="e">
        <f t="shared" si="2"/>
        <v>#DIV/0!</v>
      </c>
    </row>
    <row r="16" spans="1:17" ht="59.25" customHeight="1">
      <c r="A16" s="41" t="s">
        <v>36</v>
      </c>
      <c r="B16" s="13" t="s">
        <v>64</v>
      </c>
      <c r="C16" s="6"/>
      <c r="D16" s="7"/>
      <c r="E16" s="44" t="e">
        <f t="shared" si="0"/>
        <v>#DIV/0!</v>
      </c>
      <c r="F16" s="9" t="s">
        <v>636</v>
      </c>
      <c r="G16" s="10" t="s">
        <v>64</v>
      </c>
      <c r="H16" s="11"/>
      <c r="I16" s="11"/>
      <c r="J16" s="8"/>
      <c r="K16" s="7"/>
      <c r="L16" s="44" t="e">
        <f t="shared" si="1"/>
        <v>#DIV/0!</v>
      </c>
      <c r="M16" s="7"/>
      <c r="N16" s="44" t="e">
        <f t="shared" si="2"/>
        <v>#DIV/0!</v>
      </c>
      <c r="O16" s="7"/>
      <c r="P16" s="44" t="e">
        <f t="shared" si="2"/>
        <v>#DIV/0!</v>
      </c>
    </row>
    <row r="17" spans="1:16" ht="59.25" customHeight="1">
      <c r="A17" s="41" t="s">
        <v>37</v>
      </c>
      <c r="B17" s="13" t="s">
        <v>64</v>
      </c>
      <c r="C17" s="6"/>
      <c r="D17" s="7"/>
      <c r="E17" s="44" t="e">
        <f t="shared" si="0"/>
        <v>#DIV/0!</v>
      </c>
      <c r="F17" s="9" t="s">
        <v>637</v>
      </c>
      <c r="G17" s="10" t="s">
        <v>64</v>
      </c>
      <c r="H17" s="11"/>
      <c r="I17" s="11"/>
      <c r="J17" s="8"/>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130.5" customHeight="1">
      <c r="A19" s="41" t="s">
        <v>39</v>
      </c>
      <c r="B19" s="12" t="s">
        <v>638</v>
      </c>
      <c r="C19" s="6">
        <v>41364280</v>
      </c>
      <c r="D19" s="7">
        <v>41249035</v>
      </c>
      <c r="E19" s="44">
        <f t="shared" ref="E19:E27" si="3">1-(D19/C19)</f>
        <v>2.7860995042099379E-3</v>
      </c>
      <c r="F19" s="9" t="s">
        <v>639</v>
      </c>
      <c r="G19" s="10" t="s">
        <v>640</v>
      </c>
      <c r="H19" s="11">
        <v>2.9999999999999997E-4</v>
      </c>
      <c r="I19" s="11">
        <v>2.9999999999999997E-4</v>
      </c>
      <c r="J19" s="8">
        <v>4.0000000000000002E-4</v>
      </c>
      <c r="K19" s="7"/>
      <c r="L19" s="44">
        <f t="shared" si="1"/>
        <v>1</v>
      </c>
      <c r="M19" s="7"/>
      <c r="N19" s="44" t="e">
        <f t="shared" si="2"/>
        <v>#DIV/0!</v>
      </c>
      <c r="O19" s="7"/>
      <c r="P19" s="44" t="e">
        <f t="shared" si="2"/>
        <v>#DIV/0!</v>
      </c>
    </row>
    <row r="20" spans="1:16" ht="198" customHeight="1">
      <c r="A20" s="41" t="s">
        <v>43</v>
      </c>
      <c r="B20" s="106" t="s">
        <v>641</v>
      </c>
      <c r="C20" s="6">
        <v>191448130</v>
      </c>
      <c r="D20" s="7">
        <v>190340589</v>
      </c>
      <c r="E20" s="44">
        <f t="shared" si="3"/>
        <v>5.7850708701098208E-3</v>
      </c>
      <c r="F20" s="9" t="s">
        <v>642</v>
      </c>
      <c r="G20" s="10" t="s">
        <v>643</v>
      </c>
      <c r="H20" s="11">
        <v>2.9999999999999997E-4</v>
      </c>
      <c r="I20" s="11">
        <v>2.9999999999999997E-4</v>
      </c>
      <c r="J20" s="8">
        <v>4.0000000000000002E-4</v>
      </c>
      <c r="K20" s="7"/>
      <c r="L20" s="44">
        <f t="shared" si="1"/>
        <v>1</v>
      </c>
      <c r="M20" s="7"/>
      <c r="N20" s="44" t="e">
        <f t="shared" si="2"/>
        <v>#DIV/0!</v>
      </c>
      <c r="O20" s="7"/>
      <c r="P20" s="44" t="e">
        <f t="shared" si="2"/>
        <v>#DIV/0!</v>
      </c>
    </row>
    <row r="21" spans="1:16" ht="57" customHeight="1">
      <c r="A21" s="41" t="s">
        <v>47</v>
      </c>
      <c r="B21" s="14" t="s">
        <v>64</v>
      </c>
      <c r="C21" s="6"/>
      <c r="D21" s="7"/>
      <c r="E21" s="44" t="e">
        <f t="shared" si="3"/>
        <v>#DIV/0!</v>
      </c>
      <c r="F21" s="9" t="s">
        <v>644</v>
      </c>
      <c r="G21" s="10" t="s">
        <v>64</v>
      </c>
      <c r="H21" s="11">
        <v>2.9999999999999997E-4</v>
      </c>
      <c r="I21" s="11">
        <v>2.9999999999999997E-4</v>
      </c>
      <c r="J21" s="8">
        <v>4.0000000000000002E-4</v>
      </c>
      <c r="K21" s="7"/>
      <c r="L21" s="44" t="e">
        <f t="shared" si="1"/>
        <v>#DIV/0!</v>
      </c>
      <c r="M21" s="7"/>
      <c r="N21" s="44" t="e">
        <f t="shared" si="2"/>
        <v>#DIV/0!</v>
      </c>
      <c r="O21" s="7"/>
      <c r="P21" s="44" t="e">
        <f t="shared" si="2"/>
        <v>#DIV/0!</v>
      </c>
    </row>
    <row r="22" spans="1:16" ht="161.25" customHeight="1">
      <c r="A22" s="41" t="s">
        <v>48</v>
      </c>
      <c r="B22" s="12" t="s">
        <v>645</v>
      </c>
      <c r="C22" s="6">
        <v>1964250</v>
      </c>
      <c r="D22" s="7">
        <v>9514012</v>
      </c>
      <c r="E22" s="44">
        <f t="shared" si="3"/>
        <v>-3.8435850833651521</v>
      </c>
      <c r="F22" s="9" t="s">
        <v>646</v>
      </c>
      <c r="G22" s="10" t="s">
        <v>647</v>
      </c>
      <c r="H22" s="11">
        <v>2.9999999999999997E-4</v>
      </c>
      <c r="I22" s="11">
        <v>2.9999999999999997E-4</v>
      </c>
      <c r="J22" s="8">
        <v>4.0000000000000002E-4</v>
      </c>
      <c r="K22" s="7"/>
      <c r="L22" s="44">
        <f t="shared" si="1"/>
        <v>1</v>
      </c>
      <c r="M22" s="7"/>
      <c r="N22" s="44" t="e">
        <f t="shared" si="2"/>
        <v>#DIV/0!</v>
      </c>
      <c r="O22" s="7"/>
      <c r="P22" s="44" t="e">
        <f t="shared" si="2"/>
        <v>#DIV/0!</v>
      </c>
    </row>
    <row r="23" spans="1:16" ht="57" customHeight="1">
      <c r="A23" s="41" t="s">
        <v>49</v>
      </c>
      <c r="B23" s="12" t="s">
        <v>64</v>
      </c>
      <c r="C23" s="6"/>
      <c r="D23" s="7"/>
      <c r="E23" s="44" t="e">
        <f t="shared" si="3"/>
        <v>#DIV/0!</v>
      </c>
      <c r="F23" s="9" t="s">
        <v>648</v>
      </c>
      <c r="G23" s="10" t="s">
        <v>64</v>
      </c>
      <c r="H23" s="11"/>
      <c r="I23" s="11"/>
      <c r="J23" s="8"/>
      <c r="K23" s="7"/>
      <c r="L23" s="44" t="e">
        <f t="shared" si="1"/>
        <v>#DIV/0!</v>
      </c>
      <c r="M23" s="7"/>
      <c r="N23" s="44" t="e">
        <f t="shared" si="2"/>
        <v>#DIV/0!</v>
      </c>
      <c r="O23" s="7"/>
      <c r="P23" s="44" t="e">
        <f t="shared" si="2"/>
        <v>#DIV/0!</v>
      </c>
    </row>
    <row r="24" spans="1:16" ht="57" customHeight="1">
      <c r="A24" s="41" t="s">
        <v>50</v>
      </c>
      <c r="B24" s="12" t="s">
        <v>64</v>
      </c>
      <c r="C24" s="6"/>
      <c r="D24" s="7"/>
      <c r="E24" s="44" t="e">
        <f t="shared" si="3"/>
        <v>#DIV/0!</v>
      </c>
      <c r="F24" s="9" t="s">
        <v>649</v>
      </c>
      <c r="G24" s="10" t="s">
        <v>64</v>
      </c>
      <c r="H24" s="11"/>
      <c r="I24" s="11"/>
      <c r="J24" s="8"/>
      <c r="K24" s="7"/>
      <c r="L24" s="44" t="e">
        <f t="shared" si="1"/>
        <v>#DIV/0!</v>
      </c>
      <c r="M24" s="7"/>
      <c r="N24" s="44" t="e">
        <f t="shared" si="2"/>
        <v>#DIV/0!</v>
      </c>
      <c r="O24" s="7"/>
      <c r="P24" s="44" t="e">
        <f t="shared" si="2"/>
        <v>#DIV/0!</v>
      </c>
    </row>
    <row r="25" spans="1:16" ht="57" customHeight="1">
      <c r="A25" s="43" t="s">
        <v>51</v>
      </c>
      <c r="B25" s="12" t="s">
        <v>650</v>
      </c>
      <c r="C25" s="6">
        <v>820846229</v>
      </c>
      <c r="D25" s="7">
        <v>366234252</v>
      </c>
      <c r="E25" s="44">
        <f t="shared" si="3"/>
        <v>0.55383330146236198</v>
      </c>
      <c r="F25" s="9" t="s">
        <v>651</v>
      </c>
      <c r="G25" s="651" t="s">
        <v>652</v>
      </c>
      <c r="H25" s="11">
        <v>2.9999999999999997E-4</v>
      </c>
      <c r="I25" s="11">
        <v>2.9999999999999997E-4</v>
      </c>
      <c r="J25" s="8">
        <v>4.0000000000000002E-4</v>
      </c>
      <c r="K25" s="7"/>
      <c r="L25" s="44">
        <f t="shared" si="1"/>
        <v>1</v>
      </c>
      <c r="M25" s="7"/>
      <c r="N25" s="44" t="e">
        <f t="shared" si="2"/>
        <v>#DIV/0!</v>
      </c>
      <c r="O25" s="7"/>
      <c r="P25" s="44" t="e">
        <f t="shared" si="2"/>
        <v>#DIV/0!</v>
      </c>
    </row>
    <row r="26" spans="1:16" ht="57" customHeight="1">
      <c r="A26" s="43" t="s">
        <v>55</v>
      </c>
      <c r="B26" s="12" t="s">
        <v>64</v>
      </c>
      <c r="C26" s="6"/>
      <c r="D26" s="7"/>
      <c r="E26" s="44" t="e">
        <f t="shared" si="3"/>
        <v>#DIV/0!</v>
      </c>
      <c r="F26" s="9" t="s">
        <v>653</v>
      </c>
      <c r="G26" s="10" t="s">
        <v>64</v>
      </c>
      <c r="H26" s="11"/>
      <c r="I26" s="11"/>
      <c r="J26" s="8"/>
      <c r="K26" s="7"/>
      <c r="L26" s="44" t="e">
        <f t="shared" si="1"/>
        <v>#DIV/0!</v>
      </c>
      <c r="M26" s="7"/>
      <c r="N26" s="44" t="e">
        <f t="shared" si="2"/>
        <v>#DIV/0!</v>
      </c>
      <c r="O26" s="7"/>
      <c r="P26" s="44" t="e">
        <f t="shared" si="2"/>
        <v>#DIV/0!</v>
      </c>
    </row>
    <row r="27" spans="1:16" ht="354" customHeight="1">
      <c r="A27" s="43" t="s">
        <v>56</v>
      </c>
      <c r="B27" s="12" t="s">
        <v>654</v>
      </c>
      <c r="C27" s="6">
        <v>155388807</v>
      </c>
      <c r="D27" s="7">
        <v>158101832</v>
      </c>
      <c r="E27" s="44">
        <f t="shared" si="3"/>
        <v>-1.7459590895758659E-2</v>
      </c>
      <c r="F27" s="9" t="s">
        <v>655</v>
      </c>
      <c r="G27" s="9" t="s">
        <v>656</v>
      </c>
      <c r="H27" s="11">
        <v>2.9999999999999997E-4</v>
      </c>
      <c r="I27" s="11">
        <v>2.9999999999999997E-4</v>
      </c>
      <c r="J27" s="8">
        <v>4.0000000000000002E-4</v>
      </c>
      <c r="K27" s="7"/>
      <c r="L27" s="44">
        <f t="shared" si="1"/>
        <v>1</v>
      </c>
      <c r="M27" s="7"/>
      <c r="N27" s="44" t="e">
        <f t="shared" si="2"/>
        <v>#DIV/0!</v>
      </c>
      <c r="O27" s="7"/>
      <c r="P27" s="44" t="e">
        <f t="shared" si="2"/>
        <v>#DIV/0!</v>
      </c>
    </row>
  </sheetData>
  <sheetProtection algorithmName="SHA-512" hashValue="lNe/rKbiC/ISecJd7l6JeuADuw2CXRoDf6pJ1OLmbvKY6Mh8OcfBdMsVY8BOxS4SPjuoyKoHwIRrTfFY0++Jnw==" saltValue="DaLvFigmNqbmzT2XcgDfC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334" priority="31" operator="lessThan">
      <formula>0</formula>
    </cfRule>
  </conditionalFormatting>
  <conditionalFormatting sqref="E19:E27">
    <cfRule type="cellIs" dxfId="333" priority="27" operator="lessThan">
      <formula>0</formula>
    </cfRule>
  </conditionalFormatting>
  <conditionalFormatting sqref="H9:J17">
    <cfRule type="cellIs" dxfId="332" priority="6" operator="lessThan">
      <formula>0</formula>
    </cfRule>
  </conditionalFormatting>
  <conditionalFormatting sqref="H19:J27">
    <cfRule type="cellIs" dxfId="331" priority="1" operator="lessThan">
      <formula>0</formula>
    </cfRule>
  </conditionalFormatting>
  <conditionalFormatting sqref="L9:L17 L19:L27">
    <cfRule type="cellIs" dxfId="330" priority="13" operator="lessThan">
      <formula>0</formula>
    </cfRule>
  </conditionalFormatting>
  <conditionalFormatting sqref="N9:N17 N19:N27">
    <cfRule type="cellIs" dxfId="329" priority="12" operator="lessThan">
      <formula>0</formula>
    </cfRule>
  </conditionalFormatting>
  <conditionalFormatting sqref="P9:P17 P19:P27">
    <cfRule type="cellIs" dxfId="328" priority="1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8">
    <tabColor theme="5" tint="0.39997558519241921"/>
    <pageSetUpPr fitToPage="1"/>
  </sheetPr>
  <dimension ref="A1:V47"/>
  <sheetViews>
    <sheetView zoomScale="80" zoomScaleNormal="80" workbookViewId="0">
      <pane xSplit="2" ySplit="7" topLeftCell="H19" activePane="bottomRight" state="frozen"/>
      <selection pane="topRight" activeCell="G17" activeCellId="1" sqref="C27 G17"/>
      <selection pane="bottomLeft" activeCell="G17" activeCellId="1" sqref="C27 G17"/>
      <selection pane="bottomRight" activeCell="H19" sqref="H19"/>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28</v>
      </c>
      <c r="B10" s="108" t="s">
        <v>330</v>
      </c>
      <c r="C10" s="6">
        <v>194342622</v>
      </c>
      <c r="D10" s="7">
        <v>208652916</v>
      </c>
      <c r="E10" s="44">
        <f t="shared" si="0"/>
        <v>-7.3634356955418756E-2</v>
      </c>
      <c r="F10" s="173" t="s">
        <v>657</v>
      </c>
      <c r="G10" s="174" t="s">
        <v>658</v>
      </c>
      <c r="H10" s="11">
        <v>0</v>
      </c>
      <c r="I10" s="11">
        <v>0</v>
      </c>
      <c r="J10" s="8">
        <v>0</v>
      </c>
      <c r="K10" s="7"/>
      <c r="L10" s="44">
        <f t="shared" ref="L10:L27" si="1">1-(K10/D10)</f>
        <v>1</v>
      </c>
      <c r="M10" s="7"/>
      <c r="N10" s="44" t="e">
        <f t="shared" ref="N10:P27" si="2">1-(M10/K10)</f>
        <v>#DIV/0!</v>
      </c>
      <c r="O10" s="7"/>
      <c r="P10" s="44" t="e">
        <f t="shared" si="2"/>
        <v>#DIV/0!</v>
      </c>
    </row>
    <row r="11" spans="1:16" ht="59.25" customHeight="1">
      <c r="A11" s="41" t="s">
        <v>30</v>
      </c>
      <c r="B11" s="110" t="s">
        <v>659</v>
      </c>
      <c r="C11" s="6">
        <v>63123889</v>
      </c>
      <c r="D11" s="7">
        <v>65306780</v>
      </c>
      <c r="E11" s="44">
        <f t="shared" si="0"/>
        <v>-3.4581060111806394E-2</v>
      </c>
      <c r="F11" s="9" t="s">
        <v>660</v>
      </c>
      <c r="G11" s="10" t="s">
        <v>661</v>
      </c>
      <c r="H11" s="11">
        <v>0</v>
      </c>
      <c r="I11" s="11">
        <v>0</v>
      </c>
      <c r="J11" s="8">
        <v>0</v>
      </c>
      <c r="K11" s="7"/>
      <c r="L11" s="44">
        <f t="shared" si="1"/>
        <v>1</v>
      </c>
      <c r="M11" s="7"/>
      <c r="N11" s="44" t="e">
        <f t="shared" si="2"/>
        <v>#DIV/0!</v>
      </c>
      <c r="O11" s="7"/>
      <c r="P11" s="44" t="e">
        <f t="shared" si="2"/>
        <v>#DIV/0!</v>
      </c>
    </row>
    <row r="12" spans="1:16" ht="59.25" customHeight="1">
      <c r="A12" s="41" t="s">
        <v>32</v>
      </c>
      <c r="B12" s="109" t="s">
        <v>502</v>
      </c>
      <c r="C12" s="6">
        <v>559043583</v>
      </c>
      <c r="D12" s="7">
        <v>1003058867</v>
      </c>
      <c r="E12" s="44">
        <f t="shared" si="0"/>
        <v>-0.79424090983618356</v>
      </c>
      <c r="F12" s="9" t="s">
        <v>662</v>
      </c>
      <c r="G12" s="10" t="s">
        <v>663</v>
      </c>
      <c r="H12" s="11">
        <v>0</v>
      </c>
      <c r="I12" s="11">
        <v>0</v>
      </c>
      <c r="J12" s="8">
        <v>0</v>
      </c>
      <c r="K12" s="7"/>
      <c r="L12" s="44">
        <f t="shared" si="1"/>
        <v>1</v>
      </c>
      <c r="M12" s="7"/>
      <c r="N12" s="44" t="e">
        <f t="shared" si="2"/>
        <v>#DIV/0!</v>
      </c>
      <c r="O12" s="7"/>
      <c r="P12" s="44" t="e">
        <f t="shared" si="2"/>
        <v>#DIV/0!</v>
      </c>
    </row>
    <row r="13" spans="1:16" ht="59.25" customHeight="1">
      <c r="A13" s="41" t="s">
        <v>33</v>
      </c>
      <c r="B13" s="109" t="s">
        <v>664</v>
      </c>
      <c r="C13" s="6">
        <v>51641850</v>
      </c>
      <c r="D13" s="7">
        <v>59083200</v>
      </c>
      <c r="E13" s="44">
        <f t="shared" si="0"/>
        <v>-0.14409534127843981</v>
      </c>
      <c r="F13" s="9" t="s">
        <v>665</v>
      </c>
      <c r="G13" s="10" t="s">
        <v>666</v>
      </c>
      <c r="H13" s="11">
        <v>0</v>
      </c>
      <c r="I13" s="11">
        <v>0</v>
      </c>
      <c r="J13" s="8">
        <v>0</v>
      </c>
      <c r="K13" s="7"/>
      <c r="L13" s="44">
        <f t="shared" si="1"/>
        <v>1</v>
      </c>
      <c r="M13" s="7"/>
      <c r="N13" s="44" t="e">
        <f t="shared" si="2"/>
        <v>#DIV/0!</v>
      </c>
      <c r="O13" s="7"/>
      <c r="P13" s="44" t="e">
        <f t="shared" si="2"/>
        <v>#DIV/0!</v>
      </c>
    </row>
    <row r="14" spans="1:16" ht="59.25" customHeight="1">
      <c r="A14" s="41" t="s">
        <v>34</v>
      </c>
      <c r="B14" s="109" t="s">
        <v>667</v>
      </c>
      <c r="C14" s="6">
        <v>44879319</v>
      </c>
      <c r="D14" s="7">
        <v>59656300</v>
      </c>
      <c r="E14" s="44">
        <f t="shared" si="0"/>
        <v>-0.32926036600510811</v>
      </c>
      <c r="F14" s="9" t="s">
        <v>668</v>
      </c>
      <c r="G14" s="10" t="s">
        <v>669</v>
      </c>
      <c r="H14" s="11">
        <v>0</v>
      </c>
      <c r="I14" s="11">
        <v>0</v>
      </c>
      <c r="J14" s="8">
        <v>0</v>
      </c>
      <c r="K14" s="7"/>
      <c r="L14" s="44">
        <f t="shared" si="1"/>
        <v>1</v>
      </c>
      <c r="M14" s="7"/>
      <c r="N14" s="44" t="e">
        <f t="shared" si="2"/>
        <v>#DIV/0!</v>
      </c>
      <c r="O14" s="7"/>
      <c r="P14" s="44" t="e">
        <f t="shared" si="2"/>
        <v>#DIV/0!</v>
      </c>
    </row>
    <row r="15" spans="1:16" ht="59.25" customHeight="1">
      <c r="A15" s="41" t="s">
        <v>35</v>
      </c>
      <c r="B15" s="110" t="s">
        <v>670</v>
      </c>
      <c r="C15" s="6">
        <v>605324636</v>
      </c>
      <c r="D15" s="7">
        <v>1070360005</v>
      </c>
      <c r="E15" s="44">
        <f t="shared" si="0"/>
        <v>-0.76824127310093493</v>
      </c>
      <c r="F15" s="9" t="s">
        <v>671</v>
      </c>
      <c r="G15" s="10" t="s">
        <v>672</v>
      </c>
      <c r="H15" s="11">
        <v>0</v>
      </c>
      <c r="I15" s="11">
        <v>0</v>
      </c>
      <c r="J15" s="8">
        <v>0</v>
      </c>
      <c r="K15" s="7"/>
      <c r="L15" s="44">
        <f t="shared" si="1"/>
        <v>1</v>
      </c>
      <c r="M15" s="7"/>
      <c r="N15" s="44" t="e">
        <f t="shared" si="2"/>
        <v>#DIV/0!</v>
      </c>
      <c r="O15" s="7"/>
      <c r="P15" s="44" t="e">
        <f t="shared" si="2"/>
        <v>#DIV/0!</v>
      </c>
    </row>
    <row r="16" spans="1:16" ht="59.25" customHeight="1">
      <c r="A16" s="41" t="s">
        <v>36</v>
      </c>
      <c r="B16" s="13" t="s">
        <v>311</v>
      </c>
      <c r="C16" s="6">
        <v>0</v>
      </c>
      <c r="D16" s="7">
        <v>0</v>
      </c>
      <c r="E16" s="44" t="e">
        <f t="shared" si="0"/>
        <v>#DIV/0!</v>
      </c>
      <c r="F16" s="9" t="s">
        <v>673</v>
      </c>
      <c r="G16" s="10" t="s">
        <v>673</v>
      </c>
      <c r="H16" s="11">
        <v>0</v>
      </c>
      <c r="I16" s="11">
        <v>0</v>
      </c>
      <c r="J16" s="8">
        <v>0</v>
      </c>
      <c r="K16" s="7"/>
      <c r="L16" s="44" t="e">
        <f t="shared" si="1"/>
        <v>#DIV/0!</v>
      </c>
      <c r="M16" s="7"/>
      <c r="N16" s="44" t="e">
        <f t="shared" si="2"/>
        <v>#DIV/0!</v>
      </c>
      <c r="O16" s="7"/>
      <c r="P16" s="44" t="e">
        <f t="shared" si="2"/>
        <v>#DIV/0!</v>
      </c>
    </row>
    <row r="17" spans="1:22" ht="59.25" customHeight="1">
      <c r="A17" s="41" t="s">
        <v>37</v>
      </c>
      <c r="B17" s="13" t="s">
        <v>311</v>
      </c>
      <c r="C17" s="6">
        <v>0</v>
      </c>
      <c r="D17" s="7">
        <v>0</v>
      </c>
      <c r="E17" s="44" t="e">
        <f t="shared" si="0"/>
        <v>#DIV/0!</v>
      </c>
      <c r="F17" s="10" t="s">
        <v>674</v>
      </c>
      <c r="G17" s="11" t="s">
        <v>64</v>
      </c>
      <c r="H17" s="11">
        <v>0</v>
      </c>
      <c r="I17" s="11">
        <v>0</v>
      </c>
      <c r="J17" s="8">
        <v>0</v>
      </c>
      <c r="K17" s="7"/>
      <c r="L17" s="44" t="e">
        <f t="shared" si="1"/>
        <v>#DIV/0!</v>
      </c>
      <c r="M17" s="7"/>
      <c r="N17" s="44" t="e">
        <f t="shared" si="2"/>
        <v>#DIV/0!</v>
      </c>
      <c r="O17" s="7"/>
      <c r="P17" s="44" t="e">
        <f t="shared" si="2"/>
        <v>#DIV/0!</v>
      </c>
    </row>
    <row r="18" spans="1:22" ht="17.25" customHeight="1">
      <c r="A18" s="42" t="s">
        <v>38</v>
      </c>
      <c r="B18" s="28"/>
      <c r="C18" s="29"/>
      <c r="D18" s="30"/>
      <c r="E18" s="45"/>
      <c r="F18" s="31"/>
      <c r="G18" s="32"/>
      <c r="H18" s="33"/>
      <c r="I18" s="33"/>
      <c r="J18" s="34"/>
      <c r="K18" s="30"/>
      <c r="L18" s="46"/>
      <c r="M18" s="30"/>
      <c r="N18" s="46"/>
      <c r="O18" s="30"/>
      <c r="P18" s="46"/>
    </row>
    <row r="19" spans="1:22" ht="57" customHeight="1">
      <c r="A19" s="41" t="s">
        <v>39</v>
      </c>
      <c r="B19" s="108" t="s">
        <v>675</v>
      </c>
      <c r="C19" s="549">
        <v>325871149</v>
      </c>
      <c r="D19" s="550">
        <v>213644043</v>
      </c>
      <c r="E19" s="44">
        <f t="shared" ref="E19:E27" si="3">1-(D19/C19)</f>
        <v>0.3443910464132558</v>
      </c>
      <c r="F19" s="9" t="s">
        <v>676</v>
      </c>
      <c r="G19" s="10" t="s">
        <v>677</v>
      </c>
      <c r="H19" s="11">
        <v>0.05</v>
      </c>
      <c r="I19" s="11">
        <v>0.05</v>
      </c>
      <c r="J19" s="11">
        <v>0.05</v>
      </c>
      <c r="K19" s="7"/>
      <c r="L19" s="44">
        <f t="shared" si="1"/>
        <v>1</v>
      </c>
      <c r="M19" s="7"/>
      <c r="N19" s="44" t="e">
        <f t="shared" si="2"/>
        <v>#DIV/0!</v>
      </c>
      <c r="O19" s="7"/>
      <c r="P19" s="44" t="e">
        <f t="shared" si="2"/>
        <v>#DIV/0!</v>
      </c>
    </row>
    <row r="20" spans="1:22" ht="57" customHeight="1">
      <c r="A20" s="41" t="s">
        <v>43</v>
      </c>
      <c r="B20" s="273" t="s">
        <v>678</v>
      </c>
      <c r="C20" s="549">
        <v>291297093</v>
      </c>
      <c r="D20" s="550">
        <v>282773931</v>
      </c>
      <c r="E20" s="44">
        <f t="shared" si="3"/>
        <v>2.9259344513952956E-2</v>
      </c>
      <c r="F20" s="9" t="s">
        <v>679</v>
      </c>
      <c r="G20" s="10" t="s">
        <v>680</v>
      </c>
      <c r="H20" s="11">
        <v>0</v>
      </c>
      <c r="I20" s="11">
        <v>0</v>
      </c>
      <c r="J20" s="8">
        <v>0</v>
      </c>
      <c r="K20" s="7"/>
      <c r="L20" s="44">
        <f t="shared" si="1"/>
        <v>1</v>
      </c>
      <c r="M20" s="7"/>
      <c r="N20" s="44" t="e">
        <f t="shared" si="2"/>
        <v>#DIV/0!</v>
      </c>
      <c r="O20" s="7"/>
      <c r="P20" s="44" t="e">
        <f t="shared" si="2"/>
        <v>#DIV/0!</v>
      </c>
    </row>
    <row r="21" spans="1:22" ht="57" customHeight="1">
      <c r="A21" s="41" t="s">
        <v>47</v>
      </c>
      <c r="B21" s="274" t="s">
        <v>681</v>
      </c>
      <c r="C21" s="549">
        <v>0</v>
      </c>
      <c r="D21" s="550">
        <v>0</v>
      </c>
      <c r="E21" s="44" t="e">
        <f t="shared" si="3"/>
        <v>#DIV/0!</v>
      </c>
      <c r="F21" s="9" t="s">
        <v>682</v>
      </c>
      <c r="G21" s="9" t="s">
        <v>683</v>
      </c>
      <c r="H21" s="11">
        <v>0</v>
      </c>
      <c r="I21" s="11">
        <v>0</v>
      </c>
      <c r="J21" s="8">
        <v>0</v>
      </c>
      <c r="K21" s="7"/>
      <c r="L21" s="44" t="e">
        <f t="shared" si="1"/>
        <v>#DIV/0!</v>
      </c>
      <c r="M21" s="7"/>
      <c r="N21" s="44" t="e">
        <f t="shared" si="2"/>
        <v>#DIV/0!</v>
      </c>
      <c r="O21" s="7"/>
      <c r="P21" s="44" t="e">
        <f t="shared" si="2"/>
        <v>#DIV/0!</v>
      </c>
    </row>
    <row r="22" spans="1:22" ht="57" customHeight="1">
      <c r="A22" s="41" t="s">
        <v>48</v>
      </c>
      <c r="B22" s="108" t="s">
        <v>526</v>
      </c>
      <c r="C22" s="271">
        <v>72385424</v>
      </c>
      <c r="D22" s="272">
        <v>50066948</v>
      </c>
      <c r="E22" s="44">
        <f t="shared" si="3"/>
        <v>0.30832831759056911</v>
      </c>
      <c r="F22" s="9" t="s">
        <v>684</v>
      </c>
      <c r="G22" s="10" t="s">
        <v>685</v>
      </c>
      <c r="H22" s="11">
        <v>0.02</v>
      </c>
      <c r="I22" s="11">
        <v>0.02</v>
      </c>
      <c r="J22" s="8">
        <v>0.02</v>
      </c>
      <c r="K22" s="7"/>
      <c r="L22" s="44">
        <f t="shared" si="1"/>
        <v>1</v>
      </c>
      <c r="M22" s="7"/>
      <c r="N22" s="44" t="e">
        <f t="shared" si="2"/>
        <v>#DIV/0!</v>
      </c>
      <c r="O22" s="7"/>
      <c r="P22" s="44" t="e">
        <f t="shared" si="2"/>
        <v>#DIV/0!</v>
      </c>
    </row>
    <row r="23" spans="1:22" ht="57" customHeight="1">
      <c r="A23" s="41" t="s">
        <v>49</v>
      </c>
      <c r="B23" s="12" t="s">
        <v>311</v>
      </c>
      <c r="C23" s="6">
        <v>0</v>
      </c>
      <c r="D23" s="7">
        <v>0</v>
      </c>
      <c r="E23" s="44" t="e">
        <f t="shared" si="3"/>
        <v>#DIV/0!</v>
      </c>
      <c r="F23" s="9" t="s">
        <v>673</v>
      </c>
      <c r="G23" s="9" t="s">
        <v>673</v>
      </c>
      <c r="H23" s="11">
        <v>0</v>
      </c>
      <c r="I23" s="11">
        <v>0</v>
      </c>
      <c r="J23" s="8">
        <v>0</v>
      </c>
      <c r="K23" s="7"/>
      <c r="L23" s="44" t="e">
        <f t="shared" si="1"/>
        <v>#DIV/0!</v>
      </c>
      <c r="M23" s="7"/>
      <c r="N23" s="44" t="e">
        <f t="shared" si="2"/>
        <v>#DIV/0!</v>
      </c>
      <c r="O23" s="7"/>
      <c r="P23" s="44" t="e">
        <f t="shared" si="2"/>
        <v>#DIV/0!</v>
      </c>
    </row>
    <row r="24" spans="1:22" ht="57" customHeight="1">
      <c r="A24" s="41" t="s">
        <v>50</v>
      </c>
      <c r="B24" s="108" t="s">
        <v>686</v>
      </c>
      <c r="C24" s="6">
        <v>1003680</v>
      </c>
      <c r="D24" s="7">
        <v>1311809</v>
      </c>
      <c r="E24" s="44">
        <f t="shared" si="3"/>
        <v>-0.30699924278654556</v>
      </c>
      <c r="F24" s="9" t="s">
        <v>687</v>
      </c>
      <c r="G24" s="838" t="s">
        <v>688</v>
      </c>
      <c r="H24" s="835">
        <v>0</v>
      </c>
      <c r="I24" s="858">
        <v>0</v>
      </c>
      <c r="J24" s="859">
        <v>0</v>
      </c>
      <c r="K24" s="860"/>
      <c r="L24" s="786">
        <f t="shared" si="1"/>
        <v>1</v>
      </c>
      <c r="M24" s="857"/>
      <c r="N24" s="787" t="e">
        <f t="shared" si="2"/>
        <v>#DIV/0!</v>
      </c>
      <c r="O24" s="857"/>
      <c r="P24" s="788" t="e">
        <f t="shared" si="2"/>
        <v>#DIV/0!</v>
      </c>
      <c r="Q24" s="851"/>
      <c r="R24" s="852"/>
      <c r="S24" s="852"/>
      <c r="T24" s="852"/>
      <c r="U24" s="852"/>
      <c r="V24" s="853"/>
    </row>
    <row r="25" spans="1:22" ht="57" customHeight="1">
      <c r="A25" s="43" t="s">
        <v>51</v>
      </c>
      <c r="B25" s="551" t="s">
        <v>689</v>
      </c>
      <c r="C25" s="552">
        <v>331331867</v>
      </c>
      <c r="D25" s="553">
        <v>973253300</v>
      </c>
      <c r="E25" s="44">
        <f t="shared" si="3"/>
        <v>-1.93739720483934</v>
      </c>
      <c r="F25" s="9" t="s">
        <v>690</v>
      </c>
      <c r="G25" s="839" t="s">
        <v>691</v>
      </c>
      <c r="H25" s="836">
        <v>0</v>
      </c>
      <c r="I25" s="861">
        <v>0</v>
      </c>
      <c r="J25" s="862">
        <v>0</v>
      </c>
      <c r="K25" s="863"/>
      <c r="L25" s="795">
        <f t="shared" si="1"/>
        <v>1</v>
      </c>
      <c r="M25" s="848"/>
      <c r="N25" s="801" t="e">
        <f t="shared" si="2"/>
        <v>#DIV/0!</v>
      </c>
      <c r="O25" s="846"/>
      <c r="P25" s="803" t="e">
        <f t="shared" si="2"/>
        <v>#DIV/0!</v>
      </c>
      <c r="Q25" s="854"/>
      <c r="R25" s="855"/>
      <c r="S25" s="855"/>
      <c r="T25" s="855"/>
      <c r="U25" s="855"/>
      <c r="V25" s="856"/>
    </row>
    <row r="26" spans="1:22" ht="57" customHeight="1">
      <c r="A26" s="43" t="s">
        <v>55</v>
      </c>
      <c r="B26" s="161" t="s">
        <v>692</v>
      </c>
      <c r="C26" s="549">
        <v>0</v>
      </c>
      <c r="D26" s="550">
        <v>62000000</v>
      </c>
      <c r="E26" s="44" t="e">
        <f t="shared" si="3"/>
        <v>#DIV/0!</v>
      </c>
      <c r="F26" s="9" t="s">
        <v>693</v>
      </c>
      <c r="G26" s="839" t="s">
        <v>694</v>
      </c>
      <c r="H26" s="836">
        <v>0</v>
      </c>
      <c r="I26" s="317">
        <v>0</v>
      </c>
      <c r="J26" s="844">
        <v>0</v>
      </c>
      <c r="K26" s="845"/>
      <c r="L26" s="796">
        <f t="shared" si="1"/>
        <v>1</v>
      </c>
      <c r="M26" s="849"/>
      <c r="N26" s="804" t="e">
        <f t="shared" si="2"/>
        <v>#DIV/0!</v>
      </c>
      <c r="O26" s="847"/>
      <c r="P26" s="806" t="e">
        <f t="shared" si="2"/>
        <v>#DIV/0!</v>
      </c>
      <c r="Q26" s="843"/>
      <c r="R26" s="842"/>
      <c r="S26" s="841"/>
      <c r="T26" s="842"/>
      <c r="U26" s="841"/>
      <c r="V26" s="842"/>
    </row>
    <row r="27" spans="1:22" ht="57" customHeight="1">
      <c r="A27" s="43" t="s">
        <v>56</v>
      </c>
      <c r="B27" s="12" t="s">
        <v>695</v>
      </c>
      <c r="C27" s="6">
        <v>70084092</v>
      </c>
      <c r="D27" s="7">
        <v>61221200</v>
      </c>
      <c r="E27" s="44">
        <f t="shared" si="3"/>
        <v>0.12646082366309319</v>
      </c>
      <c r="F27" s="9" t="s">
        <v>696</v>
      </c>
      <c r="G27" s="840" t="s">
        <v>697</v>
      </c>
      <c r="H27" s="837">
        <v>0</v>
      </c>
      <c r="I27" s="317">
        <v>0</v>
      </c>
      <c r="J27" s="316">
        <v>0</v>
      </c>
      <c r="K27" s="315"/>
      <c r="L27" s="797">
        <f t="shared" si="1"/>
        <v>1</v>
      </c>
      <c r="M27" s="850"/>
      <c r="N27" s="313" t="e">
        <f t="shared" si="2"/>
        <v>#DIV/0!</v>
      </c>
      <c r="O27" s="314"/>
      <c r="P27" s="313" t="e">
        <f t="shared" si="2"/>
        <v>#DIV/0!</v>
      </c>
      <c r="Q27" s="312"/>
      <c r="R27" s="311"/>
      <c r="S27" s="311"/>
      <c r="T27" s="311"/>
      <c r="U27" s="311"/>
      <c r="V27" s="311"/>
    </row>
    <row r="28" spans="1:22" ht="18.75">
      <c r="G28" s="20"/>
      <c r="H28" s="21"/>
      <c r="I28" s="22"/>
      <c r="J28" s="23"/>
      <c r="K28" s="24"/>
      <c r="L28" s="25"/>
      <c r="M28" s="26"/>
      <c r="N28" s="23"/>
      <c r="O28" s="23"/>
      <c r="P28" s="24"/>
      <c r="Q28" s="22"/>
      <c r="R28" s="23"/>
      <c r="S28" s="23"/>
      <c r="T28" s="23"/>
      <c r="U28" s="23"/>
      <c r="V28" s="27"/>
    </row>
    <row r="29" spans="1:22" ht="15">
      <c r="G29" s="310"/>
      <c r="H29" s="5"/>
      <c r="I29" s="6"/>
      <c r="J29" s="7"/>
      <c r="K29" s="8"/>
      <c r="L29" s="9"/>
      <c r="M29" s="10"/>
      <c r="N29" s="11"/>
      <c r="O29" s="11"/>
      <c r="P29" s="8"/>
      <c r="Q29" s="7"/>
      <c r="R29" s="8"/>
      <c r="S29" s="7"/>
      <c r="T29" s="8"/>
      <c r="U29" s="7"/>
      <c r="V29" s="8"/>
    </row>
    <row r="30" spans="1:22" ht="15">
      <c r="G30" s="310"/>
      <c r="H30" s="108"/>
      <c r="I30" s="6"/>
      <c r="J30" s="7"/>
      <c r="K30" s="8"/>
      <c r="L30" s="173"/>
      <c r="M30" s="174"/>
      <c r="N30" s="11"/>
      <c r="O30" s="11"/>
      <c r="P30" s="8"/>
      <c r="Q30" s="7"/>
      <c r="R30" s="8"/>
      <c r="S30" s="7"/>
      <c r="T30" s="8"/>
      <c r="U30" s="7"/>
      <c r="V30" s="8"/>
    </row>
    <row r="31" spans="1:22" ht="15">
      <c r="G31" s="310"/>
      <c r="H31" s="110"/>
      <c r="I31" s="6"/>
      <c r="J31" s="7"/>
      <c r="K31" s="8"/>
      <c r="L31" s="9"/>
      <c r="M31" s="10"/>
      <c r="N31" s="11"/>
      <c r="O31" s="11"/>
      <c r="P31" s="8"/>
      <c r="Q31" s="7"/>
      <c r="R31" s="8"/>
      <c r="S31" s="7"/>
      <c r="T31" s="8"/>
      <c r="U31" s="7"/>
      <c r="V31" s="8"/>
    </row>
    <row r="32" spans="1:22" ht="15">
      <c r="G32" s="310"/>
      <c r="H32" s="109"/>
      <c r="I32" s="6"/>
      <c r="J32" s="7"/>
      <c r="K32" s="8"/>
      <c r="L32" s="9"/>
      <c r="M32" s="10"/>
      <c r="N32" s="11"/>
      <c r="O32" s="11"/>
      <c r="P32" s="8"/>
      <c r="Q32" s="7"/>
      <c r="R32" s="8"/>
      <c r="S32" s="7"/>
      <c r="T32" s="8"/>
      <c r="U32" s="7"/>
      <c r="V32" s="8"/>
    </row>
    <row r="33" spans="7:22" ht="15">
      <c r="G33" s="310"/>
      <c r="H33" s="109"/>
      <c r="I33" s="6"/>
      <c r="J33" s="7"/>
      <c r="K33" s="8"/>
      <c r="L33" s="9"/>
      <c r="M33" s="10"/>
      <c r="N33" s="11"/>
      <c r="O33" s="11"/>
      <c r="P33" s="8"/>
      <c r="Q33" s="7"/>
      <c r="R33" s="8"/>
      <c r="S33" s="7"/>
      <c r="T33" s="8"/>
      <c r="U33" s="7"/>
      <c r="V33" s="8"/>
    </row>
    <row r="34" spans="7:22" ht="15">
      <c r="G34" s="310"/>
      <c r="H34" s="109"/>
      <c r="I34" s="6"/>
      <c r="J34" s="7"/>
      <c r="K34" s="8"/>
      <c r="L34" s="9"/>
      <c r="M34" s="10"/>
      <c r="N34" s="11"/>
      <c r="O34" s="11"/>
      <c r="P34" s="8"/>
      <c r="Q34" s="7"/>
      <c r="R34" s="8"/>
      <c r="S34" s="7"/>
      <c r="T34" s="8"/>
      <c r="U34" s="7"/>
      <c r="V34" s="8"/>
    </row>
    <row r="35" spans="7:22" ht="15">
      <c r="G35" s="310"/>
      <c r="H35" s="110"/>
      <c r="I35" s="6"/>
      <c r="J35" s="7"/>
      <c r="K35" s="8"/>
      <c r="L35" s="9"/>
      <c r="M35" s="10"/>
      <c r="N35" s="11"/>
      <c r="O35" s="11"/>
      <c r="P35" s="8"/>
      <c r="Q35" s="7"/>
      <c r="R35" s="8"/>
      <c r="S35" s="7"/>
      <c r="T35" s="8"/>
      <c r="U35" s="7"/>
      <c r="V35" s="8"/>
    </row>
    <row r="36" spans="7:22" ht="15">
      <c r="G36" s="310"/>
      <c r="H36" s="13"/>
      <c r="I36" s="6"/>
      <c r="J36" s="7"/>
      <c r="K36" s="8"/>
      <c r="L36" s="9"/>
      <c r="M36" s="10"/>
      <c r="N36" s="11"/>
      <c r="O36" s="11"/>
      <c r="P36" s="8"/>
      <c r="Q36" s="7"/>
      <c r="R36" s="8"/>
      <c r="S36" s="7"/>
      <c r="T36" s="8"/>
      <c r="U36" s="7"/>
      <c r="V36" s="8"/>
    </row>
    <row r="37" spans="7:22" ht="15">
      <c r="G37" s="310"/>
      <c r="H37" s="13"/>
      <c r="I37" s="6"/>
      <c r="J37" s="7"/>
      <c r="K37" s="8"/>
      <c r="L37" s="10"/>
      <c r="M37" s="11"/>
      <c r="N37" s="11"/>
      <c r="O37" s="11"/>
      <c r="P37" s="8"/>
      <c r="Q37" s="7"/>
      <c r="R37" s="8"/>
      <c r="S37" s="7"/>
      <c r="T37" s="8"/>
      <c r="U37" s="7"/>
      <c r="V37" s="8"/>
    </row>
    <row r="38" spans="7:22" ht="18.75">
      <c r="G38" s="20"/>
      <c r="H38" s="28"/>
      <c r="I38" s="29"/>
      <c r="J38" s="30"/>
      <c r="K38" s="24"/>
      <c r="L38" s="31"/>
      <c r="M38" s="32"/>
      <c r="N38" s="33"/>
      <c r="O38" s="33"/>
      <c r="P38" s="34"/>
      <c r="Q38" s="30"/>
      <c r="R38" s="34"/>
      <c r="S38" s="30"/>
      <c r="T38" s="34"/>
      <c r="U38" s="30"/>
      <c r="V38" s="34"/>
    </row>
    <row r="39" spans="7:22">
      <c r="G39" s="310"/>
      <c r="H39" s="108"/>
      <c r="I39" s="549"/>
      <c r="J39" s="550"/>
      <c r="K39" s="8"/>
      <c r="L39" s="9"/>
      <c r="M39" s="10"/>
      <c r="N39" s="11"/>
      <c r="O39" s="11"/>
      <c r="P39" s="11"/>
      <c r="Q39" s="7"/>
      <c r="R39" s="8"/>
      <c r="S39" s="7"/>
      <c r="T39" s="8"/>
      <c r="U39" s="7"/>
      <c r="V39" s="8"/>
    </row>
    <row r="40" spans="7:22">
      <c r="G40" s="310"/>
      <c r="H40" s="273"/>
      <c r="I40" s="549"/>
      <c r="J40" s="550"/>
      <c r="K40" s="8"/>
      <c r="L40" s="9"/>
      <c r="M40" s="10"/>
      <c r="N40" s="11"/>
      <c r="O40" s="11"/>
      <c r="P40" s="8"/>
      <c r="Q40" s="7"/>
      <c r="R40" s="8"/>
      <c r="S40" s="7"/>
      <c r="T40" s="8"/>
      <c r="U40" s="7"/>
      <c r="V40" s="8"/>
    </row>
    <row r="41" spans="7:22">
      <c r="G41" s="310"/>
      <c r="H41" s="274"/>
      <c r="I41" s="549"/>
      <c r="J41" s="550"/>
      <c r="K41" s="8"/>
      <c r="L41" s="9"/>
      <c r="M41" s="9"/>
      <c r="N41" s="11"/>
      <c r="O41" s="11"/>
      <c r="P41" s="8"/>
      <c r="Q41" s="7"/>
      <c r="R41" s="8"/>
      <c r="S41" s="7"/>
      <c r="T41" s="8"/>
      <c r="U41" s="7"/>
      <c r="V41" s="8"/>
    </row>
    <row r="42" spans="7:22">
      <c r="G42" s="310"/>
      <c r="H42" s="108"/>
      <c r="I42" s="271"/>
      <c r="J42" s="272"/>
      <c r="K42" s="8"/>
      <c r="L42" s="9"/>
      <c r="M42" s="10"/>
      <c r="N42" s="11"/>
      <c r="O42" s="11"/>
      <c r="P42" s="8"/>
      <c r="Q42" s="7"/>
      <c r="R42" s="8"/>
      <c r="S42" s="7"/>
      <c r="T42" s="8"/>
      <c r="U42" s="7"/>
      <c r="V42" s="8"/>
    </row>
    <row r="43" spans="7:22">
      <c r="G43" s="310"/>
      <c r="H43" s="12"/>
      <c r="I43" s="6"/>
      <c r="J43" s="7"/>
      <c r="K43" s="8"/>
      <c r="L43" s="9"/>
      <c r="M43" s="9"/>
      <c r="N43" s="11"/>
      <c r="O43" s="11"/>
      <c r="P43" s="8"/>
      <c r="Q43" s="7"/>
      <c r="R43" s="8"/>
      <c r="S43" s="7"/>
      <c r="T43" s="8"/>
      <c r="U43" s="7"/>
      <c r="V43" s="8"/>
    </row>
    <row r="44" spans="7:22">
      <c r="G44" s="310"/>
      <c r="H44" s="108"/>
      <c r="I44" s="6"/>
      <c r="J44" s="7"/>
      <c r="K44" s="8"/>
      <c r="L44" s="9"/>
      <c r="M44" s="10"/>
      <c r="N44" s="11"/>
      <c r="O44" s="11"/>
      <c r="P44" s="8"/>
      <c r="Q44" s="7"/>
      <c r="R44" s="8"/>
      <c r="S44" s="7"/>
      <c r="T44" s="8"/>
      <c r="U44" s="7"/>
      <c r="V44" s="8"/>
    </row>
    <row r="45" spans="7:22">
      <c r="G45" s="153"/>
      <c r="H45" s="551"/>
      <c r="I45" s="552"/>
      <c r="J45" s="553"/>
      <c r="K45" s="8"/>
      <c r="L45" s="9"/>
      <c r="M45" s="9"/>
      <c r="N45" s="11"/>
      <c r="O45" s="11"/>
      <c r="P45" s="8"/>
      <c r="Q45" s="7"/>
      <c r="R45" s="8"/>
      <c r="S45" s="7"/>
      <c r="T45" s="8"/>
      <c r="U45" s="7"/>
      <c r="V45" s="8"/>
    </row>
    <row r="46" spans="7:22">
      <c r="G46" s="153"/>
      <c r="H46" s="161"/>
      <c r="I46" s="549"/>
      <c r="J46" s="550"/>
      <c r="K46" s="8"/>
      <c r="L46" s="9"/>
      <c r="M46" s="10"/>
      <c r="N46" s="11"/>
      <c r="O46" s="11"/>
      <c r="P46" s="8"/>
      <c r="Q46" s="7"/>
      <c r="R46" s="8"/>
      <c r="S46" s="7"/>
      <c r="T46" s="8"/>
      <c r="U46" s="7"/>
      <c r="V46" s="8"/>
    </row>
    <row r="47" spans="7:22">
      <c r="G47" s="153"/>
      <c r="H47" s="12"/>
      <c r="I47" s="6"/>
      <c r="J47" s="7"/>
      <c r="K47" s="8"/>
      <c r="L47" s="9"/>
      <c r="M47" s="10"/>
      <c r="N47" s="11"/>
      <c r="O47" s="11"/>
      <c r="P47" s="8"/>
      <c r="Q47" s="7"/>
      <c r="R47" s="8"/>
      <c r="S47" s="7"/>
      <c r="T47" s="8"/>
      <c r="U47" s="7"/>
      <c r="V47" s="8"/>
    </row>
  </sheetData>
  <sheetProtection algorithmName="SHA-512" hashValue="Nl0sJF+bxfqZJF5I1Bjgv9UJroEOMBefyKZ9eQ3Q/+K7SETQOfy900SGOLnUmM7iDSc0YkbSwmaY36Fymstk1Q==" saltValue="gOkKg0y+fh7wJ/NGX7vT3Q==" spinCount="100000" sheet="1" objects="1" scenarios="1" formatCells="0" formatColumns="0" formatRows="0"/>
  <mergeCells count="25">
    <mergeCell ref="K6:L6"/>
    <mergeCell ref="M6:N6"/>
    <mergeCell ref="O6:P6"/>
    <mergeCell ref="B2:E2"/>
    <mergeCell ref="A4:A7"/>
    <mergeCell ref="B4:B7"/>
    <mergeCell ref="C4:E5"/>
    <mergeCell ref="F4:J4"/>
    <mergeCell ref="K4:P5"/>
    <mergeCell ref="F5:F7"/>
    <mergeCell ref="G5:G7"/>
    <mergeCell ref="H5:J6"/>
    <mergeCell ref="D6:E6"/>
    <mergeCell ref="H24:H27"/>
    <mergeCell ref="G24:G27"/>
    <mergeCell ref="U26:V26"/>
    <mergeCell ref="S26:T26"/>
    <mergeCell ref="Q26:R26"/>
    <mergeCell ref="J26:K26"/>
    <mergeCell ref="N25:P26"/>
    <mergeCell ref="M25:M27"/>
    <mergeCell ref="L25:L27"/>
    <mergeCell ref="Q24:V25"/>
    <mergeCell ref="L24:P24"/>
    <mergeCell ref="I24:K25"/>
  </mergeCells>
  <conditionalFormatting sqref="E9:E17">
    <cfRule type="cellIs" dxfId="327" priority="62" operator="lessThan">
      <formula>0</formula>
    </cfRule>
  </conditionalFormatting>
  <conditionalFormatting sqref="E19:E27">
    <cfRule type="cellIs" dxfId="326" priority="58" operator="lessThan">
      <formula>0</formula>
    </cfRule>
  </conditionalFormatting>
  <conditionalFormatting sqref="G17:J17">
    <cfRule type="cellIs" dxfId="325" priority="41" operator="lessThan">
      <formula>0</formula>
    </cfRule>
  </conditionalFormatting>
  <conditionalFormatting sqref="H9:J16">
    <cfRule type="cellIs" dxfId="324" priority="34" operator="lessThan">
      <formula>0</formula>
    </cfRule>
  </conditionalFormatting>
  <conditionalFormatting sqref="H19:J27">
    <cfRule type="cellIs" dxfId="323" priority="30" operator="lessThan">
      <formula>0</formula>
    </cfRule>
  </conditionalFormatting>
  <conditionalFormatting sqref="K29:K37">
    <cfRule type="cellIs" dxfId="322" priority="21" operator="lessThan">
      <formula>0</formula>
    </cfRule>
  </conditionalFormatting>
  <conditionalFormatting sqref="K39:K47">
    <cfRule type="cellIs" dxfId="321" priority="17" operator="lessThan">
      <formula>0</formula>
    </cfRule>
  </conditionalFormatting>
  <conditionalFormatting sqref="L9:L17 L19:L27">
    <cfRule type="cellIs" dxfId="320" priority="44" operator="lessThan">
      <formula>0</formula>
    </cfRule>
  </conditionalFormatting>
  <conditionalFormatting sqref="M37:P37">
    <cfRule type="cellIs" dxfId="319" priority="12" operator="lessThan">
      <formula>0</formula>
    </cfRule>
  </conditionalFormatting>
  <conditionalFormatting sqref="N9:N17 N19:N27">
    <cfRule type="cellIs" dxfId="318" priority="43" operator="lessThan">
      <formula>0</formula>
    </cfRule>
  </conditionalFormatting>
  <conditionalFormatting sqref="N29:P36">
    <cfRule type="cellIs" dxfId="317" priority="5" operator="lessThan">
      <formula>0</formula>
    </cfRule>
  </conditionalFormatting>
  <conditionalFormatting sqref="N39:P47">
    <cfRule type="cellIs" dxfId="316" priority="1" operator="lessThan">
      <formula>0</formula>
    </cfRule>
  </conditionalFormatting>
  <conditionalFormatting sqref="P9:P17 P19:P27">
    <cfRule type="cellIs" dxfId="315" priority="42" operator="lessThan">
      <formula>0</formula>
    </cfRule>
  </conditionalFormatting>
  <conditionalFormatting sqref="R29:R37 R39:R47">
    <cfRule type="cellIs" dxfId="314" priority="15" operator="lessThan">
      <formula>0</formula>
    </cfRule>
  </conditionalFormatting>
  <conditionalFormatting sqref="T29:T37 T39:T47">
    <cfRule type="cellIs" dxfId="313" priority="14" operator="lessThan">
      <formula>0</formula>
    </cfRule>
  </conditionalFormatting>
  <conditionalFormatting sqref="V29:V37 V39:V47">
    <cfRule type="cellIs" dxfId="312" priority="13"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9">
    <tabColor theme="5" tint="0.39997558519241921"/>
    <pageSetUpPr fitToPage="1"/>
  </sheetPr>
  <dimension ref="A1:P29"/>
  <sheetViews>
    <sheetView zoomScale="80" zoomScaleNormal="80" workbookViewId="0">
      <pane xSplit="2" ySplit="7" topLeftCell="H8" activePane="bottomRight" state="frozen"/>
      <selection pane="topRight" activeCell="G17" activeCellId="1" sqref="C27 G17"/>
      <selection pane="bottomLeft" activeCell="G17" activeCellId="1" sqref="C27 G17"/>
      <selection pane="bottomRight" activeCell="H1" sqref="H1"/>
    </sheetView>
  </sheetViews>
  <sheetFormatPr baseColWidth="10" defaultColWidth="11.375" defaultRowHeight="14.25"/>
  <cols>
    <col min="1" max="1" width="26" style="2" customWidth="1"/>
    <col min="2" max="2" width="24.75" style="2" customWidth="1"/>
    <col min="3" max="4" width="20.75" style="240" customWidth="1"/>
    <col min="5" max="5" width="20.125" style="2" bestFit="1" customWidth="1"/>
    <col min="6" max="6" width="43.375" style="2" customWidth="1"/>
    <col min="7" max="7" width="39.625" style="2" customWidth="1"/>
    <col min="8" max="10" width="10.125" style="240"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c r="A1" s="15" t="s">
        <v>0</v>
      </c>
      <c r="B1" s="16"/>
      <c r="C1" s="424"/>
      <c r="D1" s="424"/>
      <c r="E1" s="17"/>
    </row>
    <row r="2" spans="1:16" ht="21" customHeight="1" thickBot="1">
      <c r="A2" s="18" t="s">
        <v>1</v>
      </c>
      <c r="B2" s="813" t="s">
        <v>698</v>
      </c>
      <c r="C2" s="813"/>
      <c r="D2" s="813"/>
      <c r="E2" s="813"/>
      <c r="F2" s="19"/>
      <c r="G2" s="19"/>
      <c r="H2" s="425"/>
      <c r="I2" s="425"/>
      <c r="J2" s="425"/>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89.25">
      <c r="A9" s="41" t="s">
        <v>23</v>
      </c>
      <c r="B9" s="433" t="s">
        <v>24</v>
      </c>
      <c r="C9" s="254">
        <v>57790012903</v>
      </c>
      <c r="D9" s="521">
        <v>51904894266</v>
      </c>
      <c r="E9" s="44">
        <f t="shared" ref="E9:E17" si="0">1-(D9/C9)</f>
        <v>0.10183625753602299</v>
      </c>
      <c r="F9" s="438" t="s">
        <v>699</v>
      </c>
      <c r="G9" s="439" t="s">
        <v>700</v>
      </c>
      <c r="H9" s="676">
        <v>0.05</v>
      </c>
      <c r="I9" s="677" t="s">
        <v>701</v>
      </c>
      <c r="J9" s="677" t="s">
        <v>702</v>
      </c>
      <c r="K9" s="7"/>
      <c r="L9" s="44">
        <f>1-(K9/D9)</f>
        <v>1</v>
      </c>
      <c r="M9" s="7"/>
      <c r="N9" s="44" t="e">
        <f>1-(M9/K9)</f>
        <v>#DIV/0!</v>
      </c>
      <c r="O9" s="7"/>
      <c r="P9" s="44" t="e">
        <f>1-(O9/M9)</f>
        <v>#DIV/0!</v>
      </c>
    </row>
    <row r="10" spans="1:16" ht="89.25">
      <c r="A10" s="41" t="s">
        <v>28</v>
      </c>
      <c r="B10" s="473" t="s">
        <v>108</v>
      </c>
      <c r="C10" s="522">
        <v>31940792</v>
      </c>
      <c r="D10" s="523">
        <v>36676638</v>
      </c>
      <c r="E10" s="44">
        <f t="shared" si="0"/>
        <v>-0.14826952318527353</v>
      </c>
      <c r="F10" s="477" t="s">
        <v>703</v>
      </c>
      <c r="G10" s="478" t="s">
        <v>704</v>
      </c>
      <c r="H10" s="678">
        <v>0.01</v>
      </c>
      <c r="I10" s="679">
        <v>0.01</v>
      </c>
      <c r="J10" s="680">
        <v>0.01</v>
      </c>
      <c r="K10" s="7"/>
      <c r="L10" s="44">
        <f t="shared" ref="L10:L27" si="1">1-(K10/D10)</f>
        <v>1</v>
      </c>
      <c r="M10" s="7"/>
      <c r="N10" s="44" t="e">
        <f t="shared" ref="N10:P27" si="2">1-(M10/K10)</f>
        <v>#DIV/0!</v>
      </c>
      <c r="O10" s="7"/>
      <c r="P10" s="44" t="e">
        <f t="shared" si="2"/>
        <v>#DIV/0!</v>
      </c>
    </row>
    <row r="11" spans="1:16" ht="89.25">
      <c r="A11" s="41" t="s">
        <v>30</v>
      </c>
      <c r="B11" s="476" t="s">
        <v>387</v>
      </c>
      <c r="C11" s="417">
        <v>0</v>
      </c>
      <c r="D11" s="662">
        <v>0</v>
      </c>
      <c r="E11" s="44" t="e">
        <f t="shared" si="0"/>
        <v>#DIV/0!</v>
      </c>
      <c r="F11" s="477" t="s">
        <v>705</v>
      </c>
      <c r="G11" s="477" t="s">
        <v>705</v>
      </c>
      <c r="H11" s="661" t="s">
        <v>64</v>
      </c>
      <c r="I11" s="662" t="s">
        <v>64</v>
      </c>
      <c r="J11" s="681" t="s">
        <v>64</v>
      </c>
      <c r="K11" s="7"/>
      <c r="L11" s="44" t="e">
        <f t="shared" si="1"/>
        <v>#DIV/0!</v>
      </c>
      <c r="M11" s="7"/>
      <c r="N11" s="44" t="e">
        <f t="shared" si="2"/>
        <v>#DIV/0!</v>
      </c>
      <c r="O11" s="7"/>
      <c r="P11" s="44" t="e">
        <f t="shared" si="2"/>
        <v>#DIV/0!</v>
      </c>
    </row>
    <row r="12" spans="1:16" ht="102">
      <c r="A12" s="41" t="s">
        <v>32</v>
      </c>
      <c r="B12" s="476" t="s">
        <v>108</v>
      </c>
      <c r="C12" s="522">
        <v>94280183</v>
      </c>
      <c r="D12" s="523">
        <v>466161054</v>
      </c>
      <c r="E12" s="44">
        <f t="shared" si="0"/>
        <v>-3.9444224562016386</v>
      </c>
      <c r="F12" s="477" t="s">
        <v>706</v>
      </c>
      <c r="G12" s="480" t="s">
        <v>707</v>
      </c>
      <c r="H12" s="678">
        <v>0.02</v>
      </c>
      <c r="I12" s="679">
        <v>0.02</v>
      </c>
      <c r="J12" s="680">
        <v>0.02</v>
      </c>
      <c r="K12" s="7"/>
      <c r="L12" s="44">
        <f t="shared" si="1"/>
        <v>1</v>
      </c>
      <c r="M12" s="7"/>
      <c r="N12" s="44" t="e">
        <f t="shared" si="2"/>
        <v>#DIV/0!</v>
      </c>
      <c r="O12" s="7"/>
      <c r="P12" s="44" t="e">
        <f t="shared" si="2"/>
        <v>#DIV/0!</v>
      </c>
    </row>
    <row r="13" spans="1:16" ht="63.75">
      <c r="A13" s="41" t="s">
        <v>33</v>
      </c>
      <c r="B13" s="476" t="s">
        <v>108</v>
      </c>
      <c r="C13" s="522">
        <v>10560000</v>
      </c>
      <c r="D13" s="523">
        <v>10406700</v>
      </c>
      <c r="E13" s="44">
        <f t="shared" si="0"/>
        <v>1.4517045454545463E-2</v>
      </c>
      <c r="F13" s="477" t="s">
        <v>708</v>
      </c>
      <c r="G13" s="477" t="s">
        <v>709</v>
      </c>
      <c r="H13" s="678">
        <v>0</v>
      </c>
      <c r="I13" s="679">
        <v>0</v>
      </c>
      <c r="J13" s="679">
        <v>0</v>
      </c>
      <c r="K13" s="7"/>
      <c r="L13" s="44">
        <f t="shared" si="1"/>
        <v>1</v>
      </c>
      <c r="M13" s="7"/>
      <c r="N13" s="44" t="e">
        <f t="shared" si="2"/>
        <v>#DIV/0!</v>
      </c>
      <c r="O13" s="7"/>
      <c r="P13" s="44" t="e">
        <f t="shared" si="2"/>
        <v>#DIV/0!</v>
      </c>
    </row>
    <row r="14" spans="1:16" ht="89.25">
      <c r="A14" s="41" t="s">
        <v>34</v>
      </c>
      <c r="B14" s="476" t="s">
        <v>108</v>
      </c>
      <c r="C14" s="522">
        <v>142965910</v>
      </c>
      <c r="D14" s="523">
        <v>104466206</v>
      </c>
      <c r="E14" s="44">
        <f t="shared" si="0"/>
        <v>0.26929289646741661</v>
      </c>
      <c r="F14" s="477" t="s">
        <v>710</v>
      </c>
      <c r="G14" s="480" t="s">
        <v>711</v>
      </c>
      <c r="H14" s="678">
        <v>0.02</v>
      </c>
      <c r="I14" s="679">
        <v>0.02</v>
      </c>
      <c r="J14" s="680">
        <v>0.02</v>
      </c>
      <c r="K14" s="7"/>
      <c r="L14" s="44">
        <f t="shared" si="1"/>
        <v>1</v>
      </c>
      <c r="M14" s="7"/>
      <c r="N14" s="44" t="e">
        <f t="shared" si="2"/>
        <v>#DIV/0!</v>
      </c>
      <c r="O14" s="7"/>
      <c r="P14" s="44" t="e">
        <f t="shared" si="2"/>
        <v>#DIV/0!</v>
      </c>
    </row>
    <row r="15" spans="1:16" ht="127.5">
      <c r="A15" s="41" t="s">
        <v>35</v>
      </c>
      <c r="B15" s="476" t="s">
        <v>108</v>
      </c>
      <c r="C15" s="522">
        <v>349981987</v>
      </c>
      <c r="D15" s="523">
        <v>378051956</v>
      </c>
      <c r="E15" s="44">
        <f t="shared" si="0"/>
        <v>-8.0204039186736686E-2</v>
      </c>
      <c r="F15" s="477" t="s">
        <v>712</v>
      </c>
      <c r="G15" s="478" t="s">
        <v>713</v>
      </c>
      <c r="H15" s="678">
        <v>0</v>
      </c>
      <c r="I15" s="679">
        <v>0</v>
      </c>
      <c r="J15" s="680">
        <v>0</v>
      </c>
      <c r="K15" s="7"/>
      <c r="L15" s="44">
        <f t="shared" si="1"/>
        <v>1</v>
      </c>
      <c r="M15" s="7"/>
      <c r="N15" s="44" t="e">
        <f t="shared" si="2"/>
        <v>#DIV/0!</v>
      </c>
      <c r="O15" s="7"/>
      <c r="P15" s="44" t="e">
        <f t="shared" si="2"/>
        <v>#DIV/0!</v>
      </c>
    </row>
    <row r="16" spans="1:16" ht="140.25">
      <c r="A16" s="41" t="s">
        <v>36</v>
      </c>
      <c r="B16" s="476" t="s">
        <v>387</v>
      </c>
      <c r="C16" s="417">
        <v>0</v>
      </c>
      <c r="D16" s="662">
        <v>0</v>
      </c>
      <c r="E16" s="44" t="e">
        <f t="shared" si="0"/>
        <v>#DIV/0!</v>
      </c>
      <c r="F16" s="477" t="s">
        <v>714</v>
      </c>
      <c r="G16" s="477" t="s">
        <v>715</v>
      </c>
      <c r="H16" s="678">
        <v>0</v>
      </c>
      <c r="I16" s="679">
        <v>0</v>
      </c>
      <c r="J16" s="679">
        <v>0</v>
      </c>
      <c r="K16" s="7"/>
      <c r="L16" s="44" t="e">
        <f t="shared" si="1"/>
        <v>#DIV/0!</v>
      </c>
      <c r="M16" s="7"/>
      <c r="N16" s="44" t="e">
        <f t="shared" si="2"/>
        <v>#DIV/0!</v>
      </c>
      <c r="O16" s="7"/>
      <c r="P16" s="44" t="e">
        <f t="shared" si="2"/>
        <v>#DIV/0!</v>
      </c>
    </row>
    <row r="17" spans="1:16" ht="51">
      <c r="A17" s="41" t="s">
        <v>37</v>
      </c>
      <c r="B17" s="476" t="s">
        <v>387</v>
      </c>
      <c r="C17" s="417">
        <v>0</v>
      </c>
      <c r="D17" s="662">
        <v>0</v>
      </c>
      <c r="E17" s="44" t="e">
        <f t="shared" si="0"/>
        <v>#DIV/0!</v>
      </c>
      <c r="F17" s="477" t="s">
        <v>716</v>
      </c>
      <c r="G17" s="477" t="s">
        <v>716</v>
      </c>
      <c r="H17" s="661" t="s">
        <v>64</v>
      </c>
      <c r="I17" s="662" t="s">
        <v>64</v>
      </c>
      <c r="J17" s="681" t="s">
        <v>64</v>
      </c>
      <c r="K17" s="7"/>
      <c r="L17" s="44" t="e">
        <f t="shared" si="1"/>
        <v>#DIV/0!</v>
      </c>
      <c r="M17" s="7"/>
      <c r="N17" s="44" t="e">
        <f t="shared" si="2"/>
        <v>#DIV/0!</v>
      </c>
      <c r="O17" s="7"/>
      <c r="P17" s="44" t="e">
        <f t="shared" si="2"/>
        <v>#DIV/0!</v>
      </c>
    </row>
    <row r="18" spans="1:16" ht="17.25" customHeight="1">
      <c r="A18" s="42" t="s">
        <v>38</v>
      </c>
      <c r="B18" s="61" t="s">
        <v>31</v>
      </c>
      <c r="C18" s="257" t="s">
        <v>31</v>
      </c>
      <c r="D18" s="258" t="s">
        <v>31</v>
      </c>
      <c r="E18" s="45"/>
      <c r="F18" s="65" t="s">
        <v>31</v>
      </c>
      <c r="G18" s="66" t="s">
        <v>31</v>
      </c>
      <c r="H18" s="682" t="s">
        <v>31</v>
      </c>
      <c r="I18" s="683" t="s">
        <v>31</v>
      </c>
      <c r="J18" s="684" t="s">
        <v>31</v>
      </c>
      <c r="K18" s="30"/>
      <c r="L18" s="46"/>
      <c r="M18" s="30"/>
      <c r="N18" s="46"/>
      <c r="O18" s="30"/>
      <c r="P18" s="46"/>
    </row>
    <row r="19" spans="1:16" ht="140.25">
      <c r="A19" s="41" t="s">
        <v>39</v>
      </c>
      <c r="B19" s="473" t="s">
        <v>717</v>
      </c>
      <c r="C19" s="417" t="s">
        <v>718</v>
      </c>
      <c r="D19" s="662" t="s">
        <v>719</v>
      </c>
      <c r="E19" s="44">
        <f t="shared" ref="E19:E27" si="3">1-(D19/C19)</f>
        <v>-0.13564772590318408</v>
      </c>
      <c r="F19" s="477" t="s">
        <v>720</v>
      </c>
      <c r="G19" s="479" t="s">
        <v>31</v>
      </c>
      <c r="H19" s="678">
        <v>0</v>
      </c>
      <c r="I19" s="679">
        <v>0</v>
      </c>
      <c r="J19" s="680">
        <v>0</v>
      </c>
      <c r="K19" s="7"/>
      <c r="L19" s="44">
        <f t="shared" si="1"/>
        <v>1</v>
      </c>
      <c r="M19" s="7"/>
      <c r="N19" s="44" t="e">
        <f t="shared" si="2"/>
        <v>#DIV/0!</v>
      </c>
      <c r="O19" s="7"/>
      <c r="P19" s="44" t="e">
        <f t="shared" si="2"/>
        <v>#DIV/0!</v>
      </c>
    </row>
    <row r="20" spans="1:16" ht="165.75">
      <c r="A20" s="41" t="s">
        <v>43</v>
      </c>
      <c r="B20" s="473" t="s">
        <v>721</v>
      </c>
      <c r="C20" s="522">
        <v>41453110</v>
      </c>
      <c r="D20" s="523">
        <v>37278394</v>
      </c>
      <c r="E20" s="44">
        <f t="shared" si="3"/>
        <v>0.10070935570334771</v>
      </c>
      <c r="F20" s="477" t="s">
        <v>722</v>
      </c>
      <c r="G20" s="479" t="s">
        <v>723</v>
      </c>
      <c r="H20" s="678">
        <v>0.01</v>
      </c>
      <c r="I20" s="679">
        <v>0.01</v>
      </c>
      <c r="J20" s="680">
        <v>0.01</v>
      </c>
      <c r="K20" s="7"/>
      <c r="L20" s="44">
        <f t="shared" si="1"/>
        <v>1</v>
      </c>
      <c r="M20" s="7"/>
      <c r="N20" s="44" t="e">
        <f t="shared" si="2"/>
        <v>#DIV/0!</v>
      </c>
      <c r="O20" s="7"/>
      <c r="P20" s="44" t="e">
        <f t="shared" si="2"/>
        <v>#DIV/0!</v>
      </c>
    </row>
    <row r="21" spans="1:16" ht="99.75">
      <c r="A21" s="41" t="s">
        <v>47</v>
      </c>
      <c r="B21" s="473" t="s">
        <v>724</v>
      </c>
      <c r="C21" s="417">
        <v>0</v>
      </c>
      <c r="D21" s="662">
        <v>0</v>
      </c>
      <c r="E21" s="44" t="e">
        <f t="shared" si="3"/>
        <v>#DIV/0!</v>
      </c>
      <c r="F21" s="477" t="s">
        <v>387</v>
      </c>
      <c r="G21" s="479" t="s">
        <v>387</v>
      </c>
      <c r="H21" s="661" t="s">
        <v>64</v>
      </c>
      <c r="I21" s="662" t="s">
        <v>64</v>
      </c>
      <c r="J21" s="681" t="s">
        <v>64</v>
      </c>
      <c r="K21" s="7"/>
      <c r="L21" s="44" t="e">
        <f t="shared" si="1"/>
        <v>#DIV/0!</v>
      </c>
      <c r="M21" s="7"/>
      <c r="N21" s="44" t="e">
        <f t="shared" si="2"/>
        <v>#DIV/0!</v>
      </c>
      <c r="O21" s="7"/>
      <c r="P21" s="44" t="e">
        <f t="shared" si="2"/>
        <v>#DIV/0!</v>
      </c>
    </row>
    <row r="22" spans="1:16" ht="114.75">
      <c r="A22" s="41" t="s">
        <v>48</v>
      </c>
      <c r="B22" s="473" t="s">
        <v>725</v>
      </c>
      <c r="C22" s="522">
        <v>10451754</v>
      </c>
      <c r="D22" s="523">
        <v>26148366</v>
      </c>
      <c r="E22" s="44">
        <f t="shared" si="3"/>
        <v>-1.5018160588165395</v>
      </c>
      <c r="F22" s="477" t="s">
        <v>726</v>
      </c>
      <c r="G22" s="477" t="s">
        <v>727</v>
      </c>
      <c r="H22" s="678">
        <v>0.01</v>
      </c>
      <c r="I22" s="679">
        <v>0.01</v>
      </c>
      <c r="J22" s="680">
        <v>0.01</v>
      </c>
      <c r="K22" s="7"/>
      <c r="L22" s="44">
        <f t="shared" si="1"/>
        <v>1</v>
      </c>
      <c r="M22" s="7"/>
      <c r="N22" s="44" t="e">
        <f t="shared" si="2"/>
        <v>#DIV/0!</v>
      </c>
      <c r="O22" s="7"/>
      <c r="P22" s="44" t="e">
        <f t="shared" si="2"/>
        <v>#DIV/0!</v>
      </c>
    </row>
    <row r="23" spans="1:16" ht="42.75">
      <c r="A23" s="41" t="s">
        <v>49</v>
      </c>
      <c r="B23" s="473" t="s">
        <v>728</v>
      </c>
      <c r="C23" s="417">
        <v>0</v>
      </c>
      <c r="D23" s="662">
        <v>0</v>
      </c>
      <c r="E23" s="44" t="e">
        <f t="shared" si="3"/>
        <v>#DIV/0!</v>
      </c>
      <c r="F23" s="477" t="s">
        <v>387</v>
      </c>
      <c r="G23" s="479" t="s">
        <v>387</v>
      </c>
      <c r="H23" s="661" t="s">
        <v>64</v>
      </c>
      <c r="I23" s="662" t="s">
        <v>64</v>
      </c>
      <c r="J23" s="681" t="s">
        <v>64</v>
      </c>
      <c r="K23" s="7"/>
      <c r="L23" s="44" t="e">
        <f t="shared" si="1"/>
        <v>#DIV/0!</v>
      </c>
      <c r="M23" s="7"/>
      <c r="N23" s="44" t="e">
        <f t="shared" si="2"/>
        <v>#DIV/0!</v>
      </c>
      <c r="O23" s="7"/>
      <c r="P23" s="44" t="e">
        <f t="shared" si="2"/>
        <v>#DIV/0!</v>
      </c>
    </row>
    <row r="24" spans="1:16" ht="42.75">
      <c r="A24" s="41" t="s">
        <v>50</v>
      </c>
      <c r="B24" s="473" t="s">
        <v>729</v>
      </c>
      <c r="C24" s="417">
        <v>0</v>
      </c>
      <c r="D24" s="662">
        <v>0</v>
      </c>
      <c r="E24" s="44" t="e">
        <f t="shared" si="3"/>
        <v>#DIV/0!</v>
      </c>
      <c r="F24" s="477" t="s">
        <v>387</v>
      </c>
      <c r="G24" s="479" t="s">
        <v>387</v>
      </c>
      <c r="H24" s="661" t="s">
        <v>64</v>
      </c>
      <c r="I24" s="662" t="s">
        <v>64</v>
      </c>
      <c r="J24" s="681" t="s">
        <v>64</v>
      </c>
      <c r="K24" s="7"/>
      <c r="L24" s="44" t="e">
        <f t="shared" si="1"/>
        <v>#DIV/0!</v>
      </c>
      <c r="M24" s="7"/>
      <c r="N24" s="44" t="e">
        <f t="shared" si="2"/>
        <v>#DIV/0!</v>
      </c>
      <c r="O24" s="7"/>
      <c r="P24" s="44" t="e">
        <f t="shared" si="2"/>
        <v>#DIV/0!</v>
      </c>
    </row>
    <row r="25" spans="1:16" ht="204">
      <c r="A25" s="43" t="s">
        <v>51</v>
      </c>
      <c r="B25" s="473" t="s">
        <v>730</v>
      </c>
      <c r="C25" s="522">
        <v>31993475</v>
      </c>
      <c r="D25" s="523">
        <v>89800000</v>
      </c>
      <c r="E25" s="44">
        <f t="shared" si="3"/>
        <v>-1.8068223286154441</v>
      </c>
      <c r="F25" s="477" t="s">
        <v>731</v>
      </c>
      <c r="G25" s="479" t="s">
        <v>732</v>
      </c>
      <c r="H25" s="661" t="s">
        <v>64</v>
      </c>
      <c r="I25" s="662" t="s">
        <v>64</v>
      </c>
      <c r="J25" s="681" t="s">
        <v>64</v>
      </c>
      <c r="K25" s="7"/>
      <c r="L25" s="44">
        <f t="shared" si="1"/>
        <v>1</v>
      </c>
      <c r="M25" s="7"/>
      <c r="N25" s="44" t="e">
        <f t="shared" si="2"/>
        <v>#DIV/0!</v>
      </c>
      <c r="O25" s="7"/>
      <c r="P25" s="44" t="e">
        <f t="shared" si="2"/>
        <v>#DIV/0!</v>
      </c>
    </row>
    <row r="26" spans="1:16" ht="42.75">
      <c r="A26" s="43" t="s">
        <v>55</v>
      </c>
      <c r="B26" s="473" t="s">
        <v>733</v>
      </c>
      <c r="C26" s="417">
        <v>0</v>
      </c>
      <c r="D26" s="662">
        <v>0</v>
      </c>
      <c r="E26" s="44" t="e">
        <f t="shared" si="3"/>
        <v>#DIV/0!</v>
      </c>
      <c r="F26" s="477" t="s">
        <v>734</v>
      </c>
      <c r="G26" s="477" t="s">
        <v>734</v>
      </c>
      <c r="H26" s="661" t="s">
        <v>64</v>
      </c>
      <c r="I26" s="662" t="s">
        <v>64</v>
      </c>
      <c r="J26" s="681" t="s">
        <v>64</v>
      </c>
      <c r="K26" s="7"/>
      <c r="L26" s="44" t="e">
        <f t="shared" si="1"/>
        <v>#DIV/0!</v>
      </c>
      <c r="M26" s="7"/>
      <c r="N26" s="44" t="e">
        <f t="shared" si="2"/>
        <v>#DIV/0!</v>
      </c>
      <c r="O26" s="7"/>
      <c r="P26" s="44" t="e">
        <f t="shared" si="2"/>
        <v>#DIV/0!</v>
      </c>
    </row>
    <row r="27" spans="1:16" ht="306">
      <c r="A27" s="43" t="s">
        <v>56</v>
      </c>
      <c r="B27" s="473" t="s">
        <v>735</v>
      </c>
      <c r="C27" s="522">
        <v>189532364</v>
      </c>
      <c r="D27" s="523">
        <v>224061540</v>
      </c>
      <c r="E27" s="44">
        <f t="shared" si="3"/>
        <v>-0.18218089655653746</v>
      </c>
      <c r="F27" s="477" t="s">
        <v>736</v>
      </c>
      <c r="G27" s="477" t="s">
        <v>737</v>
      </c>
      <c r="H27" s="661" t="s">
        <v>64</v>
      </c>
      <c r="I27" s="662" t="s">
        <v>64</v>
      </c>
      <c r="J27" s="681" t="s">
        <v>64</v>
      </c>
      <c r="K27" s="7"/>
      <c r="L27" s="44">
        <f t="shared" si="1"/>
        <v>1</v>
      </c>
      <c r="M27" s="7"/>
      <c r="N27" s="44" t="e">
        <f t="shared" si="2"/>
        <v>#DIV/0!</v>
      </c>
      <c r="O27" s="7"/>
      <c r="P27" s="44" t="e">
        <f t="shared" si="2"/>
        <v>#DIV/0!</v>
      </c>
    </row>
    <row r="28" spans="1:16">
      <c r="F28" s="444" t="s">
        <v>31</v>
      </c>
      <c r="G28" s="444" t="s">
        <v>31</v>
      </c>
      <c r="H28" s="685" t="s">
        <v>31</v>
      </c>
      <c r="I28" s="685" t="s">
        <v>31</v>
      </c>
      <c r="J28" s="685" t="s">
        <v>31</v>
      </c>
    </row>
    <row r="29" spans="1:16">
      <c r="F29" s="444" t="s">
        <v>31</v>
      </c>
      <c r="G29" s="444" t="s">
        <v>31</v>
      </c>
      <c r="H29" s="685" t="s">
        <v>31</v>
      </c>
      <c r="I29" s="685" t="s">
        <v>31</v>
      </c>
      <c r="J29" s="685" t="s">
        <v>31</v>
      </c>
    </row>
  </sheetData>
  <sheetProtection algorithmName="SHA-512" hashValue="YVO/F7diDNo1M++uNRTqiahXX9CfcOEudFh9URjr7w0WeanvY7uuU9ibRCP67PQbkT08YCzwxeNgSo5GQVaahA==" saltValue="WYvTfUZ3h7XRU26GAMN4l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311" priority="21" operator="lessThan">
      <formula>0</formula>
    </cfRule>
  </conditionalFormatting>
  <conditionalFormatting sqref="E19:E27">
    <cfRule type="cellIs" dxfId="310" priority="17" operator="lessThan">
      <formula>0</formula>
    </cfRule>
  </conditionalFormatting>
  <conditionalFormatting sqref="L9:L17 L19:L27">
    <cfRule type="cellIs" dxfId="309" priority="3" operator="lessThan">
      <formula>0</formula>
    </cfRule>
  </conditionalFormatting>
  <conditionalFormatting sqref="N9:N17 N19:N27">
    <cfRule type="cellIs" dxfId="308" priority="2" operator="lessThan">
      <formula>0</formula>
    </cfRule>
  </conditionalFormatting>
  <conditionalFormatting sqref="P9:P17 P19:P27">
    <cfRule type="cellIs" dxfId="307"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3">
    <tabColor theme="5" tint="0.39997558519241921"/>
    <pageSetUpPr fitToPage="1"/>
  </sheetPr>
  <dimension ref="A1:P27"/>
  <sheetViews>
    <sheetView zoomScale="80" zoomScaleNormal="80" workbookViewId="0">
      <pane xSplit="2" ySplit="7" topLeftCell="R26" activePane="bottomRight" state="frozen"/>
      <selection pane="topRight" activeCell="G17" activeCellId="1" sqref="C27 G17"/>
      <selection pane="bottomLeft" activeCell="G17" activeCellId="1" sqref="C27 G17"/>
      <selection pane="bottomRight" activeCell="AF26" sqref="AF26"/>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123">
        <v>8793484134</v>
      </c>
      <c r="D9" s="78">
        <v>6054492000</v>
      </c>
      <c r="E9" s="44">
        <f t="shared" ref="E9:E17" si="0">1-(D9/C9)</f>
        <v>0.31147973798118189</v>
      </c>
      <c r="F9" s="9"/>
      <c r="G9" s="10"/>
      <c r="H9" s="11"/>
      <c r="I9" s="11"/>
      <c r="J9" s="8"/>
      <c r="K9" s="7"/>
      <c r="L9" s="44">
        <f>1-(K9/D9)</f>
        <v>1</v>
      </c>
      <c r="M9" s="7"/>
      <c r="N9" s="44" t="e">
        <f>1-(M9/K9)</f>
        <v>#DIV/0!</v>
      </c>
      <c r="O9" s="7"/>
      <c r="P9" s="44" t="e">
        <f>1-(O9/M9)</f>
        <v>#DIV/0!</v>
      </c>
    </row>
    <row r="10" spans="1:16" ht="59.25" customHeight="1">
      <c r="A10" s="41" t="s">
        <v>28</v>
      </c>
      <c r="B10" s="11" t="s">
        <v>64</v>
      </c>
      <c r="C10" s="123">
        <v>0</v>
      </c>
      <c r="D10" s="78">
        <v>0</v>
      </c>
      <c r="E10" s="44" t="e">
        <f t="shared" si="0"/>
        <v>#DIV/0!</v>
      </c>
      <c r="F10" s="11" t="s">
        <v>64</v>
      </c>
      <c r="G10" s="11" t="s">
        <v>64</v>
      </c>
      <c r="H10" s="11" t="s">
        <v>64</v>
      </c>
      <c r="I10" s="11" t="s">
        <v>64</v>
      </c>
      <c r="J10" s="8" t="s">
        <v>64</v>
      </c>
      <c r="K10" s="7"/>
      <c r="L10" s="44" t="e">
        <f t="shared" ref="L10:L27" si="1">1-(K10/D10)</f>
        <v>#DIV/0!</v>
      </c>
      <c r="M10" s="7"/>
      <c r="N10" s="44" t="e">
        <f t="shared" ref="N10:P27" si="2">1-(M10/K10)</f>
        <v>#DIV/0!</v>
      </c>
      <c r="O10" s="7"/>
      <c r="P10" s="44" t="e">
        <f t="shared" si="2"/>
        <v>#DIV/0!</v>
      </c>
    </row>
    <row r="11" spans="1:16" ht="59.25" customHeight="1">
      <c r="A11" s="41" t="s">
        <v>30</v>
      </c>
      <c r="B11" s="11" t="s">
        <v>64</v>
      </c>
      <c r="C11" s="123">
        <v>0</v>
      </c>
      <c r="D11" s="78">
        <v>0</v>
      </c>
      <c r="E11" s="44" t="e">
        <f t="shared" si="0"/>
        <v>#DIV/0!</v>
      </c>
      <c r="F11" s="11" t="s">
        <v>64</v>
      </c>
      <c r="G11" s="11" t="s">
        <v>64</v>
      </c>
      <c r="H11" s="11" t="s">
        <v>64</v>
      </c>
      <c r="I11" s="11" t="s">
        <v>64</v>
      </c>
      <c r="J11" s="8" t="s">
        <v>64</v>
      </c>
      <c r="K11" s="7"/>
      <c r="L11" s="44" t="e">
        <f t="shared" si="1"/>
        <v>#DIV/0!</v>
      </c>
      <c r="M11" s="7"/>
      <c r="N11" s="44" t="e">
        <f t="shared" si="2"/>
        <v>#DIV/0!</v>
      </c>
      <c r="O11" s="7"/>
      <c r="P11" s="44" t="e">
        <f t="shared" si="2"/>
        <v>#DIV/0!</v>
      </c>
    </row>
    <row r="12" spans="1:16" ht="59.25" customHeight="1">
      <c r="A12" s="41" t="s">
        <v>32</v>
      </c>
      <c r="B12" s="11" t="s">
        <v>64</v>
      </c>
      <c r="C12" s="123">
        <v>0</v>
      </c>
      <c r="D12" s="78">
        <v>0</v>
      </c>
      <c r="E12" s="44" t="e">
        <f t="shared" si="0"/>
        <v>#DIV/0!</v>
      </c>
      <c r="F12" s="11" t="s">
        <v>64</v>
      </c>
      <c r="G12" s="11" t="s">
        <v>64</v>
      </c>
      <c r="H12" s="11" t="s">
        <v>64</v>
      </c>
      <c r="I12" s="11" t="s">
        <v>64</v>
      </c>
      <c r="J12" s="8" t="s">
        <v>64</v>
      </c>
      <c r="K12" s="7"/>
      <c r="L12" s="44" t="e">
        <f t="shared" si="1"/>
        <v>#DIV/0!</v>
      </c>
      <c r="M12" s="7"/>
      <c r="N12" s="44" t="e">
        <f t="shared" si="2"/>
        <v>#DIV/0!</v>
      </c>
      <c r="O12" s="7"/>
      <c r="P12" s="44" t="e">
        <f t="shared" si="2"/>
        <v>#DIV/0!</v>
      </c>
    </row>
    <row r="13" spans="1:16" ht="59.25" customHeight="1">
      <c r="A13" s="41" t="s">
        <v>33</v>
      </c>
      <c r="B13" s="11" t="s">
        <v>64</v>
      </c>
      <c r="C13" s="123">
        <v>0</v>
      </c>
      <c r="D13" s="78">
        <v>0</v>
      </c>
      <c r="E13" s="44" t="e">
        <f t="shared" si="0"/>
        <v>#DIV/0!</v>
      </c>
      <c r="F13" s="11" t="s">
        <v>64</v>
      </c>
      <c r="G13" s="11" t="s">
        <v>64</v>
      </c>
      <c r="H13" s="11" t="s">
        <v>64</v>
      </c>
      <c r="I13" s="11" t="s">
        <v>64</v>
      </c>
      <c r="J13" s="8" t="s">
        <v>64</v>
      </c>
      <c r="K13" s="7"/>
      <c r="L13" s="44" t="e">
        <f t="shared" si="1"/>
        <v>#DIV/0!</v>
      </c>
      <c r="M13" s="7"/>
      <c r="N13" s="44" t="e">
        <f t="shared" si="2"/>
        <v>#DIV/0!</v>
      </c>
      <c r="O13" s="7"/>
      <c r="P13" s="44" t="e">
        <f t="shared" si="2"/>
        <v>#DIV/0!</v>
      </c>
    </row>
    <row r="14" spans="1:16" ht="59.25" customHeight="1">
      <c r="A14" s="41" t="s">
        <v>34</v>
      </c>
      <c r="B14" s="11" t="s">
        <v>64</v>
      </c>
      <c r="C14" s="123">
        <v>0</v>
      </c>
      <c r="D14" s="78">
        <v>0</v>
      </c>
      <c r="E14" s="44" t="e">
        <f t="shared" si="0"/>
        <v>#DIV/0!</v>
      </c>
      <c r="F14" s="11" t="s">
        <v>64</v>
      </c>
      <c r="G14" s="11" t="s">
        <v>64</v>
      </c>
      <c r="H14" s="11" t="s">
        <v>64</v>
      </c>
      <c r="I14" s="11" t="s">
        <v>64</v>
      </c>
      <c r="J14" s="8" t="s">
        <v>64</v>
      </c>
      <c r="K14" s="7"/>
      <c r="L14" s="44" t="e">
        <f t="shared" si="1"/>
        <v>#DIV/0!</v>
      </c>
      <c r="M14" s="7"/>
      <c r="N14" s="44" t="e">
        <f t="shared" si="2"/>
        <v>#DIV/0!</v>
      </c>
      <c r="O14" s="7"/>
      <c r="P14" s="44" t="e">
        <f t="shared" si="2"/>
        <v>#DIV/0!</v>
      </c>
    </row>
    <row r="15" spans="1:16" ht="59.25" customHeight="1">
      <c r="A15" s="41" t="s">
        <v>35</v>
      </c>
      <c r="B15" s="11" t="s">
        <v>64</v>
      </c>
      <c r="C15" s="123">
        <v>0</v>
      </c>
      <c r="D15" s="78">
        <v>0</v>
      </c>
      <c r="E15" s="44" t="e">
        <f t="shared" si="0"/>
        <v>#DIV/0!</v>
      </c>
      <c r="F15" s="11" t="s">
        <v>64</v>
      </c>
      <c r="G15" s="11" t="s">
        <v>64</v>
      </c>
      <c r="H15" s="11" t="s">
        <v>64</v>
      </c>
      <c r="I15" s="11" t="s">
        <v>64</v>
      </c>
      <c r="J15" s="8" t="s">
        <v>64</v>
      </c>
      <c r="K15" s="7"/>
      <c r="L15" s="44" t="e">
        <f t="shared" si="1"/>
        <v>#DIV/0!</v>
      </c>
      <c r="M15" s="7"/>
      <c r="N15" s="44" t="e">
        <f t="shared" si="2"/>
        <v>#DIV/0!</v>
      </c>
      <c r="O15" s="7"/>
      <c r="P15" s="44" t="e">
        <f t="shared" si="2"/>
        <v>#DIV/0!</v>
      </c>
    </row>
    <row r="16" spans="1:16" ht="59.25" customHeight="1">
      <c r="A16" s="41" t="s">
        <v>36</v>
      </c>
      <c r="B16" s="11" t="s">
        <v>64</v>
      </c>
      <c r="C16" s="123">
        <v>0</v>
      </c>
      <c r="D16" s="78">
        <v>0</v>
      </c>
      <c r="E16" s="44" t="e">
        <f t="shared" si="0"/>
        <v>#DIV/0!</v>
      </c>
      <c r="F16" s="11" t="s">
        <v>64</v>
      </c>
      <c r="G16" s="11" t="s">
        <v>64</v>
      </c>
      <c r="H16" s="11" t="s">
        <v>64</v>
      </c>
      <c r="I16" s="11" t="s">
        <v>64</v>
      </c>
      <c r="J16" s="8" t="s">
        <v>64</v>
      </c>
      <c r="K16" s="7"/>
      <c r="L16" s="44" t="e">
        <f t="shared" si="1"/>
        <v>#DIV/0!</v>
      </c>
      <c r="M16" s="7"/>
      <c r="N16" s="44" t="e">
        <f t="shared" si="2"/>
        <v>#DIV/0!</v>
      </c>
      <c r="O16" s="7"/>
      <c r="P16" s="44" t="e">
        <f t="shared" si="2"/>
        <v>#DIV/0!</v>
      </c>
    </row>
    <row r="17" spans="1:16" ht="59.25" customHeight="1">
      <c r="A17" s="41" t="s">
        <v>37</v>
      </c>
      <c r="B17" s="11" t="s">
        <v>64</v>
      </c>
      <c r="C17" s="123">
        <v>0</v>
      </c>
      <c r="D17" s="78">
        <v>0</v>
      </c>
      <c r="E17" s="44" t="e">
        <f t="shared" si="0"/>
        <v>#DIV/0!</v>
      </c>
      <c r="F17" s="11" t="s">
        <v>64</v>
      </c>
      <c r="G17" s="11" t="s">
        <v>64</v>
      </c>
      <c r="H17" s="11" t="s">
        <v>64</v>
      </c>
      <c r="I17" s="11" t="s">
        <v>64</v>
      </c>
      <c r="J17" s="8" t="s">
        <v>64</v>
      </c>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2" t="s">
        <v>86</v>
      </c>
      <c r="C19" s="6">
        <v>61400730</v>
      </c>
      <c r="D19" s="7">
        <v>61563920</v>
      </c>
      <c r="E19" s="44">
        <f t="shared" ref="E19:E27" si="3">1-(D19/C19)</f>
        <v>-2.6577859904923784E-3</v>
      </c>
      <c r="F19" s="9" t="s">
        <v>87</v>
      </c>
      <c r="G19" s="10" t="s">
        <v>88</v>
      </c>
      <c r="H19" s="11">
        <v>0</v>
      </c>
      <c r="I19" s="11">
        <v>0</v>
      </c>
      <c r="J19" s="8">
        <v>0</v>
      </c>
      <c r="K19" s="7"/>
      <c r="L19" s="44">
        <f t="shared" si="1"/>
        <v>1</v>
      </c>
      <c r="M19" s="7"/>
      <c r="N19" s="44" t="e">
        <f t="shared" si="2"/>
        <v>#DIV/0!</v>
      </c>
      <c r="O19" s="7"/>
      <c r="P19" s="44" t="e">
        <f t="shared" si="2"/>
        <v>#DIV/0!</v>
      </c>
    </row>
    <row r="20" spans="1:16" ht="57" customHeight="1">
      <c r="A20" s="41" t="s">
        <v>43</v>
      </c>
      <c r="B20" s="106" t="s">
        <v>89</v>
      </c>
      <c r="C20" s="6">
        <v>48720000</v>
      </c>
      <c r="D20" s="7">
        <v>55000000</v>
      </c>
      <c r="E20" s="44">
        <f t="shared" si="3"/>
        <v>-0.12889983579638753</v>
      </c>
      <c r="F20" s="9" t="s">
        <v>90</v>
      </c>
      <c r="G20" s="10" t="s">
        <v>91</v>
      </c>
      <c r="H20" s="11">
        <v>1E-3</v>
      </c>
      <c r="I20" s="11">
        <v>1.5E-3</v>
      </c>
      <c r="J20" s="8">
        <v>1.6999999999999999E-3</v>
      </c>
      <c r="K20" s="7"/>
      <c r="L20" s="44">
        <f t="shared" si="1"/>
        <v>1</v>
      </c>
      <c r="M20" s="7"/>
      <c r="N20" s="44" t="e">
        <f t="shared" si="2"/>
        <v>#DIV/0!</v>
      </c>
      <c r="O20" s="7"/>
      <c r="P20" s="44" t="e">
        <f t="shared" si="2"/>
        <v>#DIV/0!</v>
      </c>
    </row>
    <row r="21" spans="1:16" ht="57" customHeight="1">
      <c r="A21" s="41" t="s">
        <v>47</v>
      </c>
      <c r="B21" s="11" t="s">
        <v>64</v>
      </c>
      <c r="C21" s="6">
        <v>0</v>
      </c>
      <c r="D21" s="7">
        <v>0</v>
      </c>
      <c r="E21" s="44" t="e">
        <f t="shared" si="3"/>
        <v>#DIV/0!</v>
      </c>
      <c r="F21" s="11" t="s">
        <v>64</v>
      </c>
      <c r="G21" s="11" t="s">
        <v>64</v>
      </c>
      <c r="H21" s="11" t="s">
        <v>64</v>
      </c>
      <c r="I21" s="11" t="s">
        <v>64</v>
      </c>
      <c r="J21" s="8" t="s">
        <v>64</v>
      </c>
      <c r="K21" s="7"/>
      <c r="L21" s="44" t="e">
        <f t="shared" si="1"/>
        <v>#DIV/0!</v>
      </c>
      <c r="M21" s="7"/>
      <c r="N21" s="44" t="e">
        <f t="shared" si="2"/>
        <v>#DIV/0!</v>
      </c>
      <c r="O21" s="7"/>
      <c r="P21" s="44" t="e">
        <f t="shared" si="2"/>
        <v>#DIV/0!</v>
      </c>
    </row>
    <row r="22" spans="1:16" ht="57" customHeight="1">
      <c r="A22" s="41" t="s">
        <v>48</v>
      </c>
      <c r="B22" s="12" t="s">
        <v>92</v>
      </c>
      <c r="C22" s="6">
        <v>22500000</v>
      </c>
      <c r="D22" s="7">
        <v>1</v>
      </c>
      <c r="E22" s="44">
        <f t="shared" si="3"/>
        <v>0.99999995555555554</v>
      </c>
      <c r="F22" s="9" t="s">
        <v>93</v>
      </c>
      <c r="G22" s="10" t="s">
        <v>94</v>
      </c>
      <c r="H22" s="11">
        <v>0.01</v>
      </c>
      <c r="I22" s="11">
        <v>0.01</v>
      </c>
      <c r="J22" s="8">
        <v>0.01</v>
      </c>
      <c r="K22" s="7"/>
      <c r="L22" s="44">
        <f t="shared" si="1"/>
        <v>1</v>
      </c>
      <c r="M22" s="7"/>
      <c r="N22" s="44" t="e">
        <f t="shared" si="2"/>
        <v>#DIV/0!</v>
      </c>
      <c r="O22" s="7"/>
      <c r="P22" s="44" t="e">
        <f t="shared" si="2"/>
        <v>#DIV/0!</v>
      </c>
    </row>
    <row r="23" spans="1:16" ht="57" customHeight="1">
      <c r="A23" s="41" t="s">
        <v>49</v>
      </c>
      <c r="B23" s="11" t="s">
        <v>64</v>
      </c>
      <c r="C23" s="6">
        <v>0</v>
      </c>
      <c r="D23" s="7">
        <v>0</v>
      </c>
      <c r="E23" s="44" t="e">
        <f t="shared" si="3"/>
        <v>#DIV/0!</v>
      </c>
      <c r="F23" s="11" t="s">
        <v>64</v>
      </c>
      <c r="G23" s="11" t="s">
        <v>64</v>
      </c>
      <c r="H23" s="11" t="s">
        <v>64</v>
      </c>
      <c r="I23" s="11" t="s">
        <v>64</v>
      </c>
      <c r="J23" s="8" t="s">
        <v>64</v>
      </c>
      <c r="K23" s="7"/>
      <c r="L23" s="44" t="e">
        <f t="shared" si="1"/>
        <v>#DIV/0!</v>
      </c>
      <c r="M23" s="7"/>
      <c r="N23" s="44" t="e">
        <f t="shared" si="2"/>
        <v>#DIV/0!</v>
      </c>
      <c r="O23" s="7"/>
      <c r="P23" s="44" t="e">
        <f t="shared" si="2"/>
        <v>#DIV/0!</v>
      </c>
    </row>
    <row r="24" spans="1:16" ht="57" customHeight="1">
      <c r="A24" s="41" t="s">
        <v>50</v>
      </c>
      <c r="B24" s="11" t="s">
        <v>64</v>
      </c>
      <c r="C24" s="6">
        <v>0</v>
      </c>
      <c r="D24" s="7">
        <v>0</v>
      </c>
      <c r="E24" s="44" t="e">
        <f t="shared" si="3"/>
        <v>#DIV/0!</v>
      </c>
      <c r="F24" s="11" t="s">
        <v>64</v>
      </c>
      <c r="G24" s="11" t="s">
        <v>64</v>
      </c>
      <c r="H24" s="11" t="s">
        <v>64</v>
      </c>
      <c r="I24" s="11" t="s">
        <v>64</v>
      </c>
      <c r="J24" s="8" t="s">
        <v>64</v>
      </c>
      <c r="K24" s="7"/>
      <c r="L24" s="44" t="e">
        <f t="shared" si="1"/>
        <v>#DIV/0!</v>
      </c>
      <c r="M24" s="7"/>
      <c r="N24" s="44" t="e">
        <f t="shared" si="2"/>
        <v>#DIV/0!</v>
      </c>
      <c r="O24" s="7"/>
      <c r="P24" s="44" t="e">
        <f t="shared" si="2"/>
        <v>#DIV/0!</v>
      </c>
    </row>
    <row r="25" spans="1:16" ht="57" customHeight="1">
      <c r="A25" s="43" t="s">
        <v>51</v>
      </c>
      <c r="B25" s="12" t="s">
        <v>95</v>
      </c>
      <c r="C25" s="6">
        <v>193999990</v>
      </c>
      <c r="D25" s="7">
        <v>23124083</v>
      </c>
      <c r="E25" s="44">
        <f t="shared" si="3"/>
        <v>0.88080368973214895</v>
      </c>
      <c r="F25" s="9" t="s">
        <v>96</v>
      </c>
      <c r="G25" s="10" t="s">
        <v>97</v>
      </c>
      <c r="H25" s="11">
        <v>5.0000000000000001E-3</v>
      </c>
      <c r="I25" s="11">
        <v>1E-3</v>
      </c>
      <c r="J25" s="8">
        <v>1.4999999999999999E-2</v>
      </c>
      <c r="K25" s="7"/>
      <c r="L25" s="44">
        <f t="shared" si="1"/>
        <v>1</v>
      </c>
      <c r="M25" s="7"/>
      <c r="N25" s="44" t="e">
        <f t="shared" si="2"/>
        <v>#DIV/0!</v>
      </c>
      <c r="O25" s="7"/>
      <c r="P25" s="44" t="e">
        <f t="shared" si="2"/>
        <v>#DIV/0!</v>
      </c>
    </row>
    <row r="26" spans="1:16" ht="57" customHeight="1">
      <c r="A26" s="43" t="s">
        <v>55</v>
      </c>
      <c r="B26" s="12"/>
      <c r="C26" s="6">
        <v>0</v>
      </c>
      <c r="D26" s="7">
        <v>0</v>
      </c>
      <c r="E26" s="44" t="e">
        <f t="shared" si="3"/>
        <v>#DIV/0!</v>
      </c>
      <c r="F26" s="9" t="s">
        <v>98</v>
      </c>
      <c r="G26" s="10" t="s">
        <v>99</v>
      </c>
      <c r="H26" s="11">
        <v>0</v>
      </c>
      <c r="I26" s="11">
        <v>0</v>
      </c>
      <c r="J26" s="8">
        <v>0</v>
      </c>
      <c r="K26" s="7"/>
      <c r="L26" s="44" t="e">
        <f t="shared" si="1"/>
        <v>#DIV/0!</v>
      </c>
      <c r="M26" s="7"/>
      <c r="N26" s="44" t="e">
        <f t="shared" si="2"/>
        <v>#DIV/0!</v>
      </c>
      <c r="O26" s="7"/>
      <c r="P26" s="44" t="e">
        <f t="shared" si="2"/>
        <v>#DIV/0!</v>
      </c>
    </row>
    <row r="27" spans="1:16" ht="57" customHeight="1">
      <c r="A27" s="43" t="s">
        <v>56</v>
      </c>
      <c r="B27" s="12" t="s">
        <v>100</v>
      </c>
      <c r="C27" s="6">
        <v>94434736</v>
      </c>
      <c r="D27" s="7">
        <v>49642590</v>
      </c>
      <c r="E27" s="44">
        <f t="shared" si="3"/>
        <v>0.47431853889018127</v>
      </c>
      <c r="F27" s="9" t="s">
        <v>101</v>
      </c>
      <c r="G27" s="10" t="s">
        <v>102</v>
      </c>
      <c r="H27" s="11">
        <v>5.0000000000000001E-3</v>
      </c>
      <c r="I27" s="11">
        <v>0.01</v>
      </c>
      <c r="J27" s="8">
        <v>1.4999999999999999E-2</v>
      </c>
      <c r="K27" s="7"/>
      <c r="L27" s="44">
        <f t="shared" si="1"/>
        <v>1</v>
      </c>
      <c r="M27" s="7"/>
      <c r="N27" s="44" t="e">
        <f t="shared" si="2"/>
        <v>#DIV/0!</v>
      </c>
      <c r="O27" s="7"/>
      <c r="P27" s="44" t="e">
        <f t="shared" si="2"/>
        <v>#DIV/0!</v>
      </c>
    </row>
  </sheetData>
  <sheetProtection algorithmName="SHA-512" hashValue="Elzkpji88nhGFYlHF0AkKArJSeGzlJWbejxmgNGejzkG9RyXl7ACoFoM89SW4SAUm/nKiiDh8Q6OQLmyCJl7yQ==" saltValue="ys5TeGtBWY8fK/LLGsoIe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B10:B17">
    <cfRule type="cellIs" dxfId="581" priority="18" operator="lessThan">
      <formula>0</formula>
    </cfRule>
  </conditionalFormatting>
  <conditionalFormatting sqref="B21">
    <cfRule type="cellIs" dxfId="580" priority="9" operator="lessThan">
      <formula>0</formula>
    </cfRule>
  </conditionalFormatting>
  <conditionalFormatting sqref="B23:B24">
    <cfRule type="cellIs" dxfId="579" priority="5" operator="lessThan">
      <formula>0</formula>
    </cfRule>
  </conditionalFormatting>
  <conditionalFormatting sqref="E9:E17">
    <cfRule type="cellIs" dxfId="578" priority="39" operator="lessThan">
      <formula>0</formula>
    </cfRule>
  </conditionalFormatting>
  <conditionalFormatting sqref="E19:E27">
    <cfRule type="cellIs" dxfId="577" priority="35" operator="lessThan">
      <formula>0</formula>
    </cfRule>
  </conditionalFormatting>
  <conditionalFormatting sqref="F10:J17">
    <cfRule type="cellIs" dxfId="576" priority="10" operator="lessThan">
      <formula>0</formula>
    </cfRule>
  </conditionalFormatting>
  <conditionalFormatting sqref="F21:J21">
    <cfRule type="cellIs" dxfId="575" priority="7" operator="lessThan">
      <formula>0</formula>
    </cfRule>
  </conditionalFormatting>
  <conditionalFormatting sqref="F23:J24">
    <cfRule type="cellIs" dxfId="574" priority="1" operator="lessThan">
      <formula>0</formula>
    </cfRule>
  </conditionalFormatting>
  <conditionalFormatting sqref="H9:J9">
    <cfRule type="cellIs" dxfId="573" priority="34" operator="lessThan">
      <formula>0</formula>
    </cfRule>
  </conditionalFormatting>
  <conditionalFormatting sqref="H19:J20">
    <cfRule type="cellIs" dxfId="572" priority="24" operator="lessThan">
      <formula>0</formula>
    </cfRule>
  </conditionalFormatting>
  <conditionalFormatting sqref="H22:J22 H25:J27">
    <cfRule type="cellIs" dxfId="571" priority="22" operator="lessThan">
      <formula>0</formula>
    </cfRule>
  </conditionalFormatting>
  <conditionalFormatting sqref="L9:L17 L19:L27">
    <cfRule type="cellIs" dxfId="570" priority="21" operator="lessThan">
      <formula>0</formula>
    </cfRule>
  </conditionalFormatting>
  <conditionalFormatting sqref="N9:N17 N19:N27">
    <cfRule type="cellIs" dxfId="569" priority="20" operator="lessThan">
      <formula>0</formula>
    </cfRule>
  </conditionalFormatting>
  <conditionalFormatting sqref="P9:P17 P19:P27">
    <cfRule type="cellIs" dxfId="568" priority="19"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1">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A8" sqref="A8"/>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72"/>
      <c r="H8" s="23"/>
      <c r="I8" s="23"/>
      <c r="J8" s="24"/>
      <c r="K8" s="22"/>
      <c r="L8" s="23"/>
      <c r="M8" s="23"/>
      <c r="N8" s="23"/>
      <c r="O8" s="23"/>
      <c r="P8" s="27"/>
    </row>
    <row r="9" spans="1:16" ht="59.25" customHeight="1">
      <c r="A9" s="41" t="s">
        <v>23</v>
      </c>
      <c r="B9" s="5" t="s">
        <v>62</v>
      </c>
      <c r="C9" s="343">
        <v>3809505185</v>
      </c>
      <c r="D9" s="445">
        <v>3577503995</v>
      </c>
      <c r="E9" s="44">
        <f t="shared" ref="E9:E17" si="0">1-(D9/C9)</f>
        <v>6.090061011427661E-2</v>
      </c>
      <c r="F9" s="554" t="s">
        <v>738</v>
      </c>
      <c r="G9" s="555" t="s">
        <v>739</v>
      </c>
      <c r="H9" s="454">
        <v>5.1999999999999998E-2</v>
      </c>
      <c r="I9" s="448">
        <v>3.2300000000000002E-2</v>
      </c>
      <c r="J9" s="519">
        <v>0.03</v>
      </c>
      <c r="K9" s="7"/>
      <c r="L9" s="44">
        <f>1-(K9/D9)</f>
        <v>1</v>
      </c>
      <c r="M9" s="7"/>
      <c r="N9" s="44" t="e">
        <f>1-(M9/K9)</f>
        <v>#DIV/0!</v>
      </c>
      <c r="O9" s="7"/>
      <c r="P9" s="44" t="e">
        <f>1-(O9/M9)</f>
        <v>#DIV/0!</v>
      </c>
    </row>
    <row r="10" spans="1:16" ht="59.25" customHeight="1">
      <c r="A10" s="41" t="s">
        <v>28</v>
      </c>
      <c r="B10" s="540" t="s">
        <v>621</v>
      </c>
      <c r="C10" s="343">
        <v>29811068</v>
      </c>
      <c r="D10" s="348">
        <v>31781611</v>
      </c>
      <c r="E10" s="44">
        <f t="shared" si="0"/>
        <v>-6.6101053474501459E-2</v>
      </c>
      <c r="F10" s="556" t="s">
        <v>740</v>
      </c>
      <c r="G10" s="555" t="s">
        <v>741</v>
      </c>
      <c r="H10" s="454">
        <v>0.02</v>
      </c>
      <c r="I10" s="448">
        <v>0.02</v>
      </c>
      <c r="J10" s="519">
        <v>0.02</v>
      </c>
      <c r="K10" s="7"/>
      <c r="L10" s="44">
        <f t="shared" ref="L10:L27" si="1">1-(K10/D10)</f>
        <v>1</v>
      </c>
      <c r="M10" s="7"/>
      <c r="N10" s="44" t="e">
        <f t="shared" ref="N10:P27" si="2">1-(M10/K10)</f>
        <v>#DIV/0!</v>
      </c>
      <c r="O10" s="7"/>
      <c r="P10" s="44" t="e">
        <f t="shared" si="2"/>
        <v>#DIV/0!</v>
      </c>
    </row>
    <row r="11" spans="1:16" ht="59.25" customHeight="1">
      <c r="A11" s="41" t="s">
        <v>30</v>
      </c>
      <c r="B11" s="540" t="s">
        <v>742</v>
      </c>
      <c r="C11" s="451">
        <v>0</v>
      </c>
      <c r="D11" s="557">
        <v>0</v>
      </c>
      <c r="E11" s="44" t="e">
        <f t="shared" si="0"/>
        <v>#DIV/0!</v>
      </c>
      <c r="F11" s="556" t="s">
        <v>743</v>
      </c>
      <c r="G11" s="555" t="s">
        <v>743</v>
      </c>
      <c r="H11" s="454">
        <v>0</v>
      </c>
      <c r="I11" s="448">
        <v>0</v>
      </c>
      <c r="J11" s="519">
        <v>0</v>
      </c>
      <c r="K11" s="7"/>
      <c r="L11" s="44" t="e">
        <f t="shared" si="1"/>
        <v>#DIV/0!</v>
      </c>
      <c r="M11" s="7"/>
      <c r="N11" s="44" t="e">
        <f t="shared" si="2"/>
        <v>#DIV/0!</v>
      </c>
      <c r="O11" s="7"/>
      <c r="P11" s="44" t="e">
        <f t="shared" si="2"/>
        <v>#DIV/0!</v>
      </c>
    </row>
    <row r="12" spans="1:16" ht="59.25" customHeight="1">
      <c r="A12" s="41" t="s">
        <v>32</v>
      </c>
      <c r="B12" s="540" t="s">
        <v>626</v>
      </c>
      <c r="C12" s="343">
        <v>52824493</v>
      </c>
      <c r="D12" s="348">
        <v>152844456</v>
      </c>
      <c r="E12" s="44">
        <f t="shared" si="0"/>
        <v>-1.8934391476317622</v>
      </c>
      <c r="F12" s="556" t="s">
        <v>744</v>
      </c>
      <c r="G12" s="555" t="s">
        <v>745</v>
      </c>
      <c r="H12" s="454">
        <v>0.01</v>
      </c>
      <c r="I12" s="448">
        <v>0.01</v>
      </c>
      <c r="J12" s="519">
        <v>0.01</v>
      </c>
      <c r="K12" s="7"/>
      <c r="L12" s="44">
        <f t="shared" si="1"/>
        <v>1</v>
      </c>
      <c r="M12" s="7"/>
      <c r="N12" s="44" t="e">
        <f t="shared" si="2"/>
        <v>#DIV/0!</v>
      </c>
      <c r="O12" s="7"/>
      <c r="P12" s="44" t="e">
        <f t="shared" si="2"/>
        <v>#DIV/0!</v>
      </c>
    </row>
    <row r="13" spans="1:16" ht="59.25" customHeight="1">
      <c r="A13" s="41" t="s">
        <v>33</v>
      </c>
      <c r="B13" s="558" t="s">
        <v>746</v>
      </c>
      <c r="C13" s="434">
        <v>4250000</v>
      </c>
      <c r="D13" s="559">
        <v>0</v>
      </c>
      <c r="E13" s="44">
        <f t="shared" si="0"/>
        <v>1</v>
      </c>
      <c r="F13" s="554" t="s">
        <v>747</v>
      </c>
      <c r="G13" s="555" t="s">
        <v>748</v>
      </c>
      <c r="H13" s="454">
        <v>2E-3</v>
      </c>
      <c r="I13" s="448">
        <v>2E-3</v>
      </c>
      <c r="J13" s="519">
        <v>2E-3</v>
      </c>
      <c r="K13" s="7"/>
      <c r="L13" s="44" t="e">
        <f t="shared" si="1"/>
        <v>#DIV/0!</v>
      </c>
      <c r="M13" s="7"/>
      <c r="N13" s="44" t="e">
        <f t="shared" si="2"/>
        <v>#DIV/0!</v>
      </c>
      <c r="O13" s="7"/>
      <c r="P13" s="44" t="e">
        <f t="shared" si="2"/>
        <v>#DIV/0!</v>
      </c>
    </row>
    <row r="14" spans="1:16" ht="59.25" customHeight="1">
      <c r="A14" s="41" t="s">
        <v>34</v>
      </c>
      <c r="B14" s="540" t="s">
        <v>749</v>
      </c>
      <c r="C14" s="343">
        <v>27000000</v>
      </c>
      <c r="D14" s="348">
        <v>29489000</v>
      </c>
      <c r="E14" s="44">
        <f t="shared" si="0"/>
        <v>-9.2185185185185148E-2</v>
      </c>
      <c r="F14" s="554" t="s">
        <v>750</v>
      </c>
      <c r="G14" s="555" t="s">
        <v>751</v>
      </c>
      <c r="H14" s="454">
        <v>1E-3</v>
      </c>
      <c r="I14" s="448">
        <v>1E-3</v>
      </c>
      <c r="J14" s="519">
        <v>1E-3</v>
      </c>
      <c r="K14" s="7"/>
      <c r="L14" s="44">
        <f t="shared" si="1"/>
        <v>1</v>
      </c>
      <c r="M14" s="7"/>
      <c r="N14" s="44" t="e">
        <f t="shared" si="2"/>
        <v>#DIV/0!</v>
      </c>
      <c r="O14" s="7"/>
      <c r="P14" s="44" t="e">
        <f t="shared" si="2"/>
        <v>#DIV/0!</v>
      </c>
    </row>
    <row r="15" spans="1:16" ht="59.25" customHeight="1">
      <c r="A15" s="41" t="s">
        <v>35</v>
      </c>
      <c r="B15" s="558" t="s">
        <v>746</v>
      </c>
      <c r="C15" s="434">
        <v>6251729</v>
      </c>
      <c r="D15" s="445">
        <v>5105454</v>
      </c>
      <c r="E15" s="44">
        <f t="shared" si="0"/>
        <v>0.18335327714940941</v>
      </c>
      <c r="F15" s="554" t="s">
        <v>752</v>
      </c>
      <c r="G15" s="555" t="s">
        <v>753</v>
      </c>
      <c r="H15" s="454">
        <v>1E-3</v>
      </c>
      <c r="I15" s="448">
        <v>1E-3</v>
      </c>
      <c r="J15" s="519">
        <v>1E-3</v>
      </c>
      <c r="K15" s="7"/>
      <c r="L15" s="44">
        <f t="shared" si="1"/>
        <v>1</v>
      </c>
      <c r="M15" s="7"/>
      <c r="N15" s="44" t="e">
        <f t="shared" si="2"/>
        <v>#DIV/0!</v>
      </c>
      <c r="O15" s="7"/>
      <c r="P15" s="44" t="e">
        <f t="shared" si="2"/>
        <v>#DIV/0!</v>
      </c>
    </row>
    <row r="16" spans="1:16" ht="59.25" customHeight="1">
      <c r="A16" s="41" t="s">
        <v>36</v>
      </c>
      <c r="B16" s="558" t="s">
        <v>746</v>
      </c>
      <c r="C16" s="434">
        <v>21398271</v>
      </c>
      <c r="D16" s="445">
        <v>44894546</v>
      </c>
      <c r="E16" s="44">
        <f t="shared" si="0"/>
        <v>-1.0980454916193931</v>
      </c>
      <c r="F16" s="554" t="s">
        <v>754</v>
      </c>
      <c r="G16" s="555" t="s">
        <v>755</v>
      </c>
      <c r="H16" s="454">
        <v>1E-3</v>
      </c>
      <c r="I16" s="448">
        <v>1E-3</v>
      </c>
      <c r="J16" s="519">
        <v>1E-3</v>
      </c>
      <c r="K16" s="7"/>
      <c r="L16" s="44">
        <f t="shared" si="1"/>
        <v>1</v>
      </c>
      <c r="M16" s="7"/>
      <c r="N16" s="44" t="e">
        <f t="shared" si="2"/>
        <v>#DIV/0!</v>
      </c>
      <c r="O16" s="7"/>
      <c r="P16" s="44" t="e">
        <f t="shared" si="2"/>
        <v>#DIV/0!</v>
      </c>
    </row>
    <row r="17" spans="1:16" ht="59.25" customHeight="1">
      <c r="A17" s="41" t="s">
        <v>37</v>
      </c>
      <c r="B17" s="540" t="s">
        <v>756</v>
      </c>
      <c r="C17" s="451">
        <v>0</v>
      </c>
      <c r="D17" s="557">
        <v>0</v>
      </c>
      <c r="E17" s="44" t="e">
        <f t="shared" si="0"/>
        <v>#DIV/0!</v>
      </c>
      <c r="F17" s="556" t="s">
        <v>757</v>
      </c>
      <c r="G17" s="555" t="s">
        <v>757</v>
      </c>
      <c r="H17" s="454">
        <v>0</v>
      </c>
      <c r="I17" s="448">
        <v>0</v>
      </c>
      <c r="J17" s="519">
        <v>0</v>
      </c>
      <c r="K17" s="7"/>
      <c r="L17" s="44" t="e">
        <f t="shared" si="1"/>
        <v>#DIV/0!</v>
      </c>
      <c r="M17" s="7"/>
      <c r="N17" s="44" t="e">
        <f t="shared" si="2"/>
        <v>#DIV/0!</v>
      </c>
      <c r="O17" s="7"/>
      <c r="P17" s="44" t="e">
        <f t="shared" si="2"/>
        <v>#DIV/0!</v>
      </c>
    </row>
    <row r="18" spans="1:16" ht="17.25" customHeight="1">
      <c r="A18" s="42" t="s">
        <v>38</v>
      </c>
      <c r="B18" s="28"/>
      <c r="C18" s="29"/>
      <c r="D18" s="281"/>
      <c r="E18" s="45"/>
      <c r="F18" s="31"/>
      <c r="G18" s="385"/>
      <c r="H18" s="386"/>
      <c r="I18" s="386"/>
      <c r="J18" s="34"/>
      <c r="K18" s="30"/>
      <c r="L18" s="46"/>
      <c r="M18" s="30"/>
      <c r="N18" s="46"/>
      <c r="O18" s="30"/>
      <c r="P18" s="46"/>
    </row>
    <row r="19" spans="1:16" ht="57" customHeight="1">
      <c r="A19" s="41" t="s">
        <v>39</v>
      </c>
      <c r="B19" s="540" t="s">
        <v>758</v>
      </c>
      <c r="C19" s="560">
        <v>0</v>
      </c>
      <c r="D19" s="561">
        <v>0</v>
      </c>
      <c r="E19" s="141" t="e">
        <f t="shared" ref="E19:E27" si="3">1-(D19/C19)</f>
        <v>#DIV/0!</v>
      </c>
      <c r="F19" s="556" t="s">
        <v>759</v>
      </c>
      <c r="G19" s="555" t="s">
        <v>759</v>
      </c>
      <c r="H19" s="562">
        <v>0</v>
      </c>
      <c r="I19" s="562">
        <v>0</v>
      </c>
      <c r="J19" s="510">
        <v>0</v>
      </c>
      <c r="K19" s="7"/>
      <c r="L19" s="44" t="e">
        <f t="shared" si="1"/>
        <v>#DIV/0!</v>
      </c>
      <c r="M19" s="7"/>
      <c r="N19" s="44" t="e">
        <f t="shared" si="2"/>
        <v>#DIV/0!</v>
      </c>
      <c r="O19" s="7"/>
      <c r="P19" s="44" t="e">
        <f t="shared" si="2"/>
        <v>#DIV/0!</v>
      </c>
    </row>
    <row r="20" spans="1:16" ht="57" customHeight="1">
      <c r="A20" s="41" t="s">
        <v>43</v>
      </c>
      <c r="B20" s="540" t="s">
        <v>760</v>
      </c>
      <c r="C20" s="563">
        <v>24552000</v>
      </c>
      <c r="D20" s="564">
        <v>31345359</v>
      </c>
      <c r="E20" s="141">
        <f t="shared" si="3"/>
        <v>-0.27669269305962851</v>
      </c>
      <c r="F20" s="556" t="s">
        <v>761</v>
      </c>
      <c r="G20" s="555" t="s">
        <v>762</v>
      </c>
      <c r="H20" s="562">
        <v>0.03</v>
      </c>
      <c r="I20" s="562">
        <v>0.02</v>
      </c>
      <c r="J20" s="510">
        <v>0.01</v>
      </c>
      <c r="K20" s="7"/>
      <c r="L20" s="44">
        <f t="shared" si="1"/>
        <v>1</v>
      </c>
      <c r="M20" s="7"/>
      <c r="N20" s="44" t="e">
        <f t="shared" si="2"/>
        <v>#DIV/0!</v>
      </c>
      <c r="O20" s="7"/>
      <c r="P20" s="44" t="e">
        <f t="shared" si="2"/>
        <v>#DIV/0!</v>
      </c>
    </row>
    <row r="21" spans="1:16" ht="57" customHeight="1">
      <c r="A21" s="41" t="s">
        <v>47</v>
      </c>
      <c r="B21" s="540" t="s">
        <v>763</v>
      </c>
      <c r="C21" s="560">
        <v>0</v>
      </c>
      <c r="D21" s="561">
        <v>0</v>
      </c>
      <c r="E21" s="141" t="e">
        <f t="shared" si="3"/>
        <v>#DIV/0!</v>
      </c>
      <c r="F21" s="556" t="s">
        <v>764</v>
      </c>
      <c r="G21" s="555" t="s">
        <v>764</v>
      </c>
      <c r="H21" s="562">
        <v>0</v>
      </c>
      <c r="I21" s="562">
        <v>0</v>
      </c>
      <c r="J21" s="510">
        <v>0</v>
      </c>
      <c r="K21" s="7"/>
      <c r="L21" s="44" t="e">
        <f t="shared" si="1"/>
        <v>#DIV/0!</v>
      </c>
      <c r="M21" s="7"/>
      <c r="N21" s="44" t="e">
        <f t="shared" si="2"/>
        <v>#DIV/0!</v>
      </c>
      <c r="O21" s="7"/>
      <c r="P21" s="44" t="e">
        <f t="shared" si="2"/>
        <v>#DIV/0!</v>
      </c>
    </row>
    <row r="22" spans="1:16" ht="57" customHeight="1">
      <c r="A22" s="41" t="s">
        <v>48</v>
      </c>
      <c r="B22" s="540" t="s">
        <v>765</v>
      </c>
      <c r="C22" s="563">
        <v>11471748</v>
      </c>
      <c r="D22" s="564">
        <v>7257000</v>
      </c>
      <c r="E22" s="141">
        <f t="shared" si="3"/>
        <v>0.36740242201973061</v>
      </c>
      <c r="F22" s="556" t="s">
        <v>766</v>
      </c>
      <c r="G22" s="565" t="s">
        <v>767</v>
      </c>
      <c r="H22" s="562">
        <v>0.05</v>
      </c>
      <c r="I22" s="562">
        <v>0.05</v>
      </c>
      <c r="J22" s="510">
        <v>0.05</v>
      </c>
      <c r="K22" s="7"/>
      <c r="L22" s="44">
        <f t="shared" si="1"/>
        <v>1</v>
      </c>
      <c r="M22" s="7"/>
      <c r="N22" s="44" t="e">
        <f t="shared" si="2"/>
        <v>#DIV/0!</v>
      </c>
      <c r="O22" s="7"/>
      <c r="P22" s="44" t="e">
        <f t="shared" si="2"/>
        <v>#DIV/0!</v>
      </c>
    </row>
    <row r="23" spans="1:16" ht="57" customHeight="1">
      <c r="A23" s="41" t="s">
        <v>49</v>
      </c>
      <c r="B23" s="540" t="s">
        <v>742</v>
      </c>
      <c r="C23" s="560">
        <v>0</v>
      </c>
      <c r="D23" s="561">
        <v>0</v>
      </c>
      <c r="E23" s="141" t="e">
        <f t="shared" si="3"/>
        <v>#DIV/0!</v>
      </c>
      <c r="F23" s="556" t="s">
        <v>768</v>
      </c>
      <c r="G23" s="555" t="s">
        <v>768</v>
      </c>
      <c r="H23" s="562">
        <v>0</v>
      </c>
      <c r="I23" s="562">
        <v>0</v>
      </c>
      <c r="J23" s="510">
        <v>0</v>
      </c>
      <c r="K23" s="7"/>
      <c r="L23" s="44" t="e">
        <f t="shared" si="1"/>
        <v>#DIV/0!</v>
      </c>
      <c r="M23" s="7"/>
      <c r="N23" s="44" t="e">
        <f t="shared" si="2"/>
        <v>#DIV/0!</v>
      </c>
      <c r="O23" s="7"/>
      <c r="P23" s="44" t="e">
        <f t="shared" si="2"/>
        <v>#DIV/0!</v>
      </c>
    </row>
    <row r="24" spans="1:16" ht="57" customHeight="1">
      <c r="A24" s="41" t="s">
        <v>50</v>
      </c>
      <c r="B24" s="540" t="s">
        <v>742</v>
      </c>
      <c r="C24" s="560">
        <v>0</v>
      </c>
      <c r="D24" s="561">
        <v>0</v>
      </c>
      <c r="E24" s="141" t="e">
        <f t="shared" si="3"/>
        <v>#DIV/0!</v>
      </c>
      <c r="F24" s="556" t="s">
        <v>769</v>
      </c>
      <c r="G24" s="555" t="s">
        <v>769</v>
      </c>
      <c r="H24" s="562">
        <v>0</v>
      </c>
      <c r="I24" s="562">
        <v>0</v>
      </c>
      <c r="J24" s="510">
        <v>0</v>
      </c>
      <c r="K24" s="7"/>
      <c r="L24" s="44" t="e">
        <f t="shared" si="1"/>
        <v>#DIV/0!</v>
      </c>
      <c r="M24" s="7"/>
      <c r="N24" s="44" t="e">
        <f t="shared" si="2"/>
        <v>#DIV/0!</v>
      </c>
      <c r="O24" s="7"/>
      <c r="P24" s="44" t="e">
        <f t="shared" si="2"/>
        <v>#DIV/0!</v>
      </c>
    </row>
    <row r="25" spans="1:16" ht="57" customHeight="1">
      <c r="A25" s="43" t="s">
        <v>51</v>
      </c>
      <c r="B25" s="540" t="s">
        <v>770</v>
      </c>
      <c r="C25" s="563">
        <v>64482000</v>
      </c>
      <c r="D25" s="564">
        <v>38229936</v>
      </c>
      <c r="E25" s="141">
        <f t="shared" si="3"/>
        <v>0.40712235972829625</v>
      </c>
      <c r="F25" s="556" t="s">
        <v>771</v>
      </c>
      <c r="G25" s="555" t="s">
        <v>772</v>
      </c>
      <c r="H25" s="562">
        <v>0.03</v>
      </c>
      <c r="I25" s="562">
        <v>0.02</v>
      </c>
      <c r="J25" s="510">
        <v>0.01</v>
      </c>
      <c r="K25" s="7"/>
      <c r="L25" s="44">
        <f t="shared" si="1"/>
        <v>1</v>
      </c>
      <c r="M25" s="7"/>
      <c r="N25" s="44" t="e">
        <f t="shared" si="2"/>
        <v>#DIV/0!</v>
      </c>
      <c r="O25" s="7"/>
      <c r="P25" s="44" t="e">
        <f t="shared" si="2"/>
        <v>#DIV/0!</v>
      </c>
    </row>
    <row r="26" spans="1:16" ht="57" customHeight="1">
      <c r="A26" s="43" t="s">
        <v>55</v>
      </c>
      <c r="B26" s="540" t="s">
        <v>742</v>
      </c>
      <c r="C26" s="560">
        <v>0</v>
      </c>
      <c r="D26" s="561">
        <v>0</v>
      </c>
      <c r="E26" s="141" t="e">
        <f t="shared" si="3"/>
        <v>#DIV/0!</v>
      </c>
      <c r="F26" s="556" t="s">
        <v>773</v>
      </c>
      <c r="G26" s="555" t="s">
        <v>773</v>
      </c>
      <c r="H26" s="562">
        <v>0</v>
      </c>
      <c r="I26" s="562">
        <v>0</v>
      </c>
      <c r="J26" s="510">
        <v>0</v>
      </c>
      <c r="K26" s="7"/>
      <c r="L26" s="44" t="e">
        <f t="shared" si="1"/>
        <v>#DIV/0!</v>
      </c>
      <c r="M26" s="7"/>
      <c r="N26" s="44" t="e">
        <f t="shared" si="2"/>
        <v>#DIV/0!</v>
      </c>
      <c r="O26" s="7"/>
      <c r="P26" s="44" t="e">
        <f t="shared" si="2"/>
        <v>#DIV/0!</v>
      </c>
    </row>
    <row r="27" spans="1:16" ht="57" customHeight="1">
      <c r="A27" s="43" t="s">
        <v>56</v>
      </c>
      <c r="B27" s="540" t="s">
        <v>774</v>
      </c>
      <c r="C27" s="563">
        <v>3165052</v>
      </c>
      <c r="D27" s="566">
        <v>3020309</v>
      </c>
      <c r="E27" s="141">
        <f t="shared" si="3"/>
        <v>4.5731634109013042E-2</v>
      </c>
      <c r="F27" s="556" t="s">
        <v>775</v>
      </c>
      <c r="G27" s="565" t="s">
        <v>776</v>
      </c>
      <c r="H27" s="562">
        <v>0.01</v>
      </c>
      <c r="I27" s="562">
        <v>0.01</v>
      </c>
      <c r="J27" s="510">
        <v>0.01</v>
      </c>
      <c r="K27" s="7"/>
      <c r="L27" s="44">
        <f t="shared" si="1"/>
        <v>1</v>
      </c>
      <c r="M27" s="7"/>
      <c r="N27" s="44" t="e">
        <f t="shared" si="2"/>
        <v>#DIV/0!</v>
      </c>
      <c r="O27" s="7"/>
      <c r="P27" s="44" t="e">
        <f t="shared" si="2"/>
        <v>#DIV/0!</v>
      </c>
    </row>
  </sheetData>
  <sheetProtection algorithmName="SHA-512" hashValue="QOrsL8CZnAFPvjDkPrChJPb3ovHbwj+yGYk6/inSfFcWk8hYwUinOhkEw/jui1ZZnkrs1/yDiyBRkmM4x9FSiw==" saltValue="5wB2TLKF6teoNH5qtqRAi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306" priority="21" operator="lessThan">
      <formula>0</formula>
    </cfRule>
  </conditionalFormatting>
  <conditionalFormatting sqref="E19:E27">
    <cfRule type="cellIs" dxfId="305" priority="17" operator="lessThan">
      <formula>0</formula>
    </cfRule>
  </conditionalFormatting>
  <conditionalFormatting sqref="L9:L17 L19:L27">
    <cfRule type="cellIs" dxfId="304" priority="3" operator="lessThan">
      <formula>0</formula>
    </cfRule>
  </conditionalFormatting>
  <conditionalFormatting sqref="N9:N17 N19:N27">
    <cfRule type="cellIs" dxfId="303" priority="2" operator="lessThan">
      <formula>0</formula>
    </cfRule>
  </conditionalFormatting>
  <conditionalFormatting sqref="P9:P17 P19:P27">
    <cfRule type="cellIs" dxfId="302"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0">
    <tabColor theme="5" tint="0.39997558519241921"/>
    <pageSetUpPr fitToPage="1"/>
  </sheetPr>
  <dimension ref="A1:P27"/>
  <sheetViews>
    <sheetView zoomScale="80" zoomScaleNormal="80" workbookViewId="0">
      <pane xSplit="2" ySplit="7" topLeftCell="C12" activePane="bottomRight" state="frozen"/>
      <selection pane="topRight" activeCell="G17" activeCellId="1" sqref="C27 G17"/>
      <selection pane="bottomLeft" activeCell="G17" activeCellId="1" sqref="C27 G17"/>
      <selection pane="bottomRight" activeCell="B12" sqref="B12"/>
    </sheetView>
  </sheetViews>
  <sheetFormatPr baseColWidth="10" defaultColWidth="11.375" defaultRowHeight="14.25"/>
  <cols>
    <col min="1" max="1" width="26" style="2" customWidth="1"/>
    <col min="2" max="2" width="42"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v>311163766341</v>
      </c>
      <c r="D9" s="7">
        <v>363324204100</v>
      </c>
      <c r="E9" s="44">
        <f t="shared" ref="E9:E17" si="0">1-(D9/C9)</f>
        <v>-0.16763017870736951</v>
      </c>
      <c r="F9" s="430" t="s">
        <v>777</v>
      </c>
      <c r="G9" s="431" t="s">
        <v>778</v>
      </c>
      <c r="H9" s="454">
        <v>-5.1999999999999998E-2</v>
      </c>
      <c r="I9" s="448">
        <v>-3.2300000000000002E-2</v>
      </c>
      <c r="J9" s="519">
        <v>-0.03</v>
      </c>
      <c r="K9" s="7"/>
      <c r="L9" s="44">
        <f>1-(K9/D9)</f>
        <v>1</v>
      </c>
      <c r="M9" s="7"/>
      <c r="N9" s="44" t="e">
        <f>1-(M9/K9)</f>
        <v>#DIV/0!</v>
      </c>
      <c r="O9" s="7"/>
      <c r="P9" s="44" t="e">
        <f>1-(O9/M9)</f>
        <v>#DIV/0!</v>
      </c>
    </row>
    <row r="10" spans="1:16" ht="59.25" customHeight="1">
      <c r="A10" s="41" t="s">
        <v>28</v>
      </c>
      <c r="B10" s="74" t="s">
        <v>779</v>
      </c>
      <c r="C10" s="6">
        <v>3090213990</v>
      </c>
      <c r="D10" s="7">
        <v>2991920791</v>
      </c>
      <c r="E10" s="44">
        <f t="shared" si="0"/>
        <v>3.1807893989891589E-2</v>
      </c>
      <c r="F10" s="432" t="s">
        <v>780</v>
      </c>
      <c r="G10" s="91" t="s">
        <v>781</v>
      </c>
      <c r="H10" s="454">
        <v>-5.1999999999999998E-2</v>
      </c>
      <c r="I10" s="448">
        <v>-3.2300000000000002E-2</v>
      </c>
      <c r="J10" s="519">
        <v>-0.03</v>
      </c>
      <c r="K10" s="7"/>
      <c r="L10" s="44">
        <f t="shared" ref="L10:L27" si="1">1-(K10/D10)</f>
        <v>1</v>
      </c>
      <c r="M10" s="7"/>
      <c r="N10" s="44" t="e">
        <f t="shared" ref="N10:P27" si="2">1-(M10/K10)</f>
        <v>#DIV/0!</v>
      </c>
      <c r="O10" s="7"/>
      <c r="P10" s="44" t="e">
        <f t="shared" si="2"/>
        <v>#DIV/0!</v>
      </c>
    </row>
    <row r="11" spans="1:16" ht="59.25" customHeight="1">
      <c r="A11" s="41" t="s">
        <v>30</v>
      </c>
      <c r="B11" s="59" t="s">
        <v>782</v>
      </c>
      <c r="C11" s="6">
        <v>19382225</v>
      </c>
      <c r="D11" s="7">
        <v>23652318</v>
      </c>
      <c r="E11" s="44">
        <f t="shared" si="0"/>
        <v>-0.22030974256051605</v>
      </c>
      <c r="F11" s="432" t="s">
        <v>783</v>
      </c>
      <c r="G11" s="91" t="s">
        <v>784</v>
      </c>
      <c r="H11" s="454">
        <v>-5.1999999999999998E-2</v>
      </c>
      <c r="I11" s="448">
        <v>-3.2300000000000002E-2</v>
      </c>
      <c r="J11" s="519">
        <v>-0.03</v>
      </c>
      <c r="K11" s="7"/>
      <c r="L11" s="44">
        <f t="shared" si="1"/>
        <v>1</v>
      </c>
      <c r="M11" s="7"/>
      <c r="N11" s="44" t="e">
        <f t="shared" si="2"/>
        <v>#DIV/0!</v>
      </c>
      <c r="O11" s="7"/>
      <c r="P11" s="44" t="e">
        <f t="shared" si="2"/>
        <v>#DIV/0!</v>
      </c>
    </row>
    <row r="12" spans="1:16" ht="59.25" customHeight="1">
      <c r="A12" s="41" t="s">
        <v>32</v>
      </c>
      <c r="B12" s="59" t="s">
        <v>785</v>
      </c>
      <c r="C12" s="6">
        <v>617895599</v>
      </c>
      <c r="D12" s="7">
        <v>856076026</v>
      </c>
      <c r="E12" s="44">
        <f t="shared" si="0"/>
        <v>-0.38547034059713381</v>
      </c>
      <c r="F12" s="432" t="s">
        <v>786</v>
      </c>
      <c r="G12" s="91" t="s">
        <v>787</v>
      </c>
      <c r="H12" s="454">
        <v>-5.1999999999999998E-2</v>
      </c>
      <c r="I12" s="448">
        <v>-3.2300000000000002E-2</v>
      </c>
      <c r="J12" s="519">
        <v>-0.03</v>
      </c>
      <c r="K12" s="7"/>
      <c r="L12" s="44">
        <f t="shared" si="1"/>
        <v>1</v>
      </c>
      <c r="M12" s="7"/>
      <c r="N12" s="44" t="e">
        <f t="shared" si="2"/>
        <v>#DIV/0!</v>
      </c>
      <c r="O12" s="7"/>
      <c r="P12" s="44" t="e">
        <f t="shared" si="2"/>
        <v>#DIV/0!</v>
      </c>
    </row>
    <row r="13" spans="1:16" ht="59.25" customHeight="1">
      <c r="A13" s="41" t="s">
        <v>33</v>
      </c>
      <c r="B13" s="59" t="s">
        <v>788</v>
      </c>
      <c r="C13" s="6">
        <v>95335000</v>
      </c>
      <c r="D13" s="7">
        <v>64376070</v>
      </c>
      <c r="E13" s="44">
        <f t="shared" si="0"/>
        <v>0.32473834373524935</v>
      </c>
      <c r="F13" s="432" t="s">
        <v>789</v>
      </c>
      <c r="G13" s="91" t="s">
        <v>790</v>
      </c>
      <c r="H13" s="454">
        <v>-5.1999999999999998E-2</v>
      </c>
      <c r="I13" s="448">
        <v>-3.2300000000000002E-2</v>
      </c>
      <c r="J13" s="519">
        <v>-0.03</v>
      </c>
      <c r="K13" s="7"/>
      <c r="L13" s="44">
        <f t="shared" si="1"/>
        <v>1</v>
      </c>
      <c r="M13" s="7"/>
      <c r="N13" s="44" t="e">
        <f t="shared" si="2"/>
        <v>#DIV/0!</v>
      </c>
      <c r="O13" s="7"/>
      <c r="P13" s="44" t="e">
        <f t="shared" si="2"/>
        <v>#DIV/0!</v>
      </c>
    </row>
    <row r="14" spans="1:16" ht="59.25" customHeight="1">
      <c r="A14" s="41" t="s">
        <v>34</v>
      </c>
      <c r="B14" s="59" t="s">
        <v>791</v>
      </c>
      <c r="C14" s="6">
        <v>514275036</v>
      </c>
      <c r="D14" s="7">
        <v>566983000</v>
      </c>
      <c r="E14" s="44">
        <f t="shared" si="0"/>
        <v>-0.10248983580840187</v>
      </c>
      <c r="F14" s="432" t="s">
        <v>792</v>
      </c>
      <c r="G14" s="91" t="s">
        <v>793</v>
      </c>
      <c r="H14" s="454">
        <v>-5.1999999999999998E-2</v>
      </c>
      <c r="I14" s="448">
        <v>-3.2300000000000002E-2</v>
      </c>
      <c r="J14" s="519">
        <v>-0.03</v>
      </c>
      <c r="K14" s="7"/>
      <c r="L14" s="44">
        <f t="shared" si="1"/>
        <v>1</v>
      </c>
      <c r="M14" s="7"/>
      <c r="N14" s="44" t="e">
        <f t="shared" si="2"/>
        <v>#DIV/0!</v>
      </c>
      <c r="O14" s="7"/>
      <c r="P14" s="44" t="e">
        <f t="shared" si="2"/>
        <v>#DIV/0!</v>
      </c>
    </row>
    <row r="15" spans="1:16" ht="59.25" customHeight="1">
      <c r="A15" s="41" t="s">
        <v>35</v>
      </c>
      <c r="B15" s="59" t="s">
        <v>794</v>
      </c>
      <c r="C15" s="6">
        <v>1231708206</v>
      </c>
      <c r="D15" s="7">
        <v>1361125109</v>
      </c>
      <c r="E15" s="44">
        <f t="shared" si="0"/>
        <v>-0.10507107314019137</v>
      </c>
      <c r="F15" s="432" t="s">
        <v>795</v>
      </c>
      <c r="G15" s="91" t="s">
        <v>796</v>
      </c>
      <c r="H15" s="454">
        <v>-5.1999999999999998E-2</v>
      </c>
      <c r="I15" s="448">
        <v>-3.2300000000000002E-2</v>
      </c>
      <c r="J15" s="519">
        <v>-0.03</v>
      </c>
      <c r="K15" s="7"/>
      <c r="L15" s="44">
        <f t="shared" si="1"/>
        <v>1</v>
      </c>
      <c r="M15" s="7"/>
      <c r="N15" s="44" t="e">
        <f t="shared" si="2"/>
        <v>#DIV/0!</v>
      </c>
      <c r="O15" s="7"/>
      <c r="P15" s="44" t="e">
        <f t="shared" si="2"/>
        <v>#DIV/0!</v>
      </c>
    </row>
    <row r="16" spans="1:16" ht="59.25" customHeight="1">
      <c r="A16" s="41" t="s">
        <v>36</v>
      </c>
      <c r="B16" s="59" t="s">
        <v>797</v>
      </c>
      <c r="C16" s="6">
        <v>478308346</v>
      </c>
      <c r="D16" s="7">
        <v>448467867</v>
      </c>
      <c r="E16" s="44">
        <f t="shared" si="0"/>
        <v>6.2387535675574424E-2</v>
      </c>
      <c r="F16" s="432" t="s">
        <v>798</v>
      </c>
      <c r="G16" s="91" t="s">
        <v>799</v>
      </c>
      <c r="H16" s="454">
        <v>-5.1999999999999998E-2</v>
      </c>
      <c r="I16" s="448">
        <v>-3.2300000000000002E-2</v>
      </c>
      <c r="J16" s="519">
        <v>-0.03</v>
      </c>
      <c r="K16" s="7"/>
      <c r="L16" s="44">
        <f t="shared" si="1"/>
        <v>1</v>
      </c>
      <c r="M16" s="7"/>
      <c r="N16" s="44" t="e">
        <f t="shared" si="2"/>
        <v>#DIV/0!</v>
      </c>
      <c r="O16" s="7"/>
      <c r="P16" s="44" t="e">
        <f t="shared" si="2"/>
        <v>#DIV/0!</v>
      </c>
    </row>
    <row r="17" spans="1:16" ht="59.25" customHeight="1">
      <c r="A17" s="41" t="s">
        <v>37</v>
      </c>
      <c r="B17" s="60" t="s">
        <v>64</v>
      </c>
      <c r="C17" s="6"/>
      <c r="D17" s="7"/>
      <c r="E17" s="44" t="e">
        <f t="shared" si="0"/>
        <v>#DIV/0!</v>
      </c>
      <c r="F17" s="432" t="s">
        <v>800</v>
      </c>
      <c r="G17" s="91" t="s">
        <v>31</v>
      </c>
      <c r="H17" s="454"/>
      <c r="I17" s="448"/>
      <c r="J17" s="519"/>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74" t="s">
        <v>801</v>
      </c>
      <c r="C19" s="6">
        <v>875161416</v>
      </c>
      <c r="D19" s="7">
        <v>689630728</v>
      </c>
      <c r="E19" s="44">
        <f t="shared" ref="E19:E27" si="3">1-(D19/C19)</f>
        <v>0.21199596395369424</v>
      </c>
      <c r="F19" s="430" t="s">
        <v>802</v>
      </c>
      <c r="G19" s="431" t="s">
        <v>803</v>
      </c>
      <c r="H19" s="454">
        <v>-5.1999999999999998E-2</v>
      </c>
      <c r="I19" s="448">
        <v>-3.2300000000000002E-2</v>
      </c>
      <c r="J19" s="519">
        <v>-0.03</v>
      </c>
      <c r="K19" s="7"/>
      <c r="L19" s="44">
        <f t="shared" si="1"/>
        <v>1</v>
      </c>
      <c r="M19" s="7"/>
      <c r="N19" s="44" t="e">
        <f t="shared" si="2"/>
        <v>#DIV/0!</v>
      </c>
      <c r="O19" s="7"/>
      <c r="P19" s="44" t="e">
        <f t="shared" si="2"/>
        <v>#DIV/0!</v>
      </c>
    </row>
    <row r="20" spans="1:16" ht="57" customHeight="1">
      <c r="A20" s="41" t="s">
        <v>43</v>
      </c>
      <c r="B20" s="59" t="s">
        <v>804</v>
      </c>
      <c r="C20" s="6">
        <v>769439252</v>
      </c>
      <c r="D20" s="7">
        <v>1181969052</v>
      </c>
      <c r="E20" s="44">
        <f t="shared" si="3"/>
        <v>-0.53614343033282119</v>
      </c>
      <c r="F20" s="432" t="s">
        <v>805</v>
      </c>
      <c r="G20" s="91" t="s">
        <v>806</v>
      </c>
      <c r="H20" s="454">
        <v>-5.1999999999999998E-2</v>
      </c>
      <c r="I20" s="448">
        <v>-3.2300000000000002E-2</v>
      </c>
      <c r="J20" s="519">
        <v>-0.03</v>
      </c>
      <c r="K20" s="7"/>
      <c r="L20" s="44">
        <f t="shared" si="1"/>
        <v>1</v>
      </c>
      <c r="M20" s="7"/>
      <c r="N20" s="44" t="e">
        <f t="shared" si="2"/>
        <v>#DIV/0!</v>
      </c>
      <c r="O20" s="7"/>
      <c r="P20" s="44" t="e">
        <f t="shared" si="2"/>
        <v>#DIV/0!</v>
      </c>
    </row>
    <row r="21" spans="1:16" ht="57" customHeight="1">
      <c r="A21" s="41" t="s">
        <v>47</v>
      </c>
      <c r="B21" s="60" t="s">
        <v>64</v>
      </c>
      <c r="C21" s="6"/>
      <c r="D21" s="7"/>
      <c r="E21" s="44" t="e">
        <f t="shared" si="3"/>
        <v>#DIV/0!</v>
      </c>
      <c r="F21" s="432" t="s">
        <v>807</v>
      </c>
      <c r="G21" s="91" t="s">
        <v>31</v>
      </c>
      <c r="H21" s="454"/>
      <c r="I21" s="448"/>
      <c r="J21" s="519"/>
      <c r="K21" s="7"/>
      <c r="L21" s="44" t="e">
        <f t="shared" si="1"/>
        <v>#DIV/0!</v>
      </c>
      <c r="M21" s="7"/>
      <c r="N21" s="44" t="e">
        <f t="shared" si="2"/>
        <v>#DIV/0!</v>
      </c>
      <c r="O21" s="7"/>
      <c r="P21" s="44" t="e">
        <f t="shared" si="2"/>
        <v>#DIV/0!</v>
      </c>
    </row>
    <row r="22" spans="1:16" ht="57" customHeight="1">
      <c r="A22" s="41" t="s">
        <v>48</v>
      </c>
      <c r="B22" s="122" t="s">
        <v>808</v>
      </c>
      <c r="C22" s="6">
        <v>367233272</v>
      </c>
      <c r="D22" s="7">
        <v>336644312</v>
      </c>
      <c r="E22" s="44">
        <f t="shared" si="3"/>
        <v>8.3295720546802787E-2</v>
      </c>
      <c r="F22" s="430" t="s">
        <v>809</v>
      </c>
      <c r="G22" s="431" t="s">
        <v>810</v>
      </c>
      <c r="H22" s="454">
        <v>-5.1999999999999998E-2</v>
      </c>
      <c r="I22" s="448">
        <v>-3.2300000000000002E-2</v>
      </c>
      <c r="J22" s="519">
        <v>-0.03</v>
      </c>
      <c r="K22" s="7"/>
      <c r="L22" s="44">
        <f t="shared" si="1"/>
        <v>1</v>
      </c>
      <c r="M22" s="7"/>
      <c r="N22" s="44" t="e">
        <f t="shared" si="2"/>
        <v>#DIV/0!</v>
      </c>
      <c r="O22" s="7"/>
      <c r="P22" s="44" t="e">
        <f t="shared" si="2"/>
        <v>#DIV/0!</v>
      </c>
    </row>
    <row r="23" spans="1:16" ht="57" customHeight="1">
      <c r="A23" s="41" t="s">
        <v>49</v>
      </c>
      <c r="B23" s="60" t="s">
        <v>64</v>
      </c>
      <c r="C23" s="6"/>
      <c r="D23" s="7"/>
      <c r="E23" s="44" t="e">
        <f t="shared" si="3"/>
        <v>#DIV/0!</v>
      </c>
      <c r="F23" s="432" t="s">
        <v>811</v>
      </c>
      <c r="G23" s="91" t="s">
        <v>31</v>
      </c>
      <c r="H23" s="454"/>
      <c r="I23" s="448"/>
      <c r="J23" s="519"/>
      <c r="K23" s="7"/>
      <c r="L23" s="44" t="e">
        <f t="shared" si="1"/>
        <v>#DIV/0!</v>
      </c>
      <c r="M23" s="7"/>
      <c r="N23" s="44" t="e">
        <f t="shared" si="2"/>
        <v>#DIV/0!</v>
      </c>
      <c r="O23" s="7"/>
      <c r="P23" s="44" t="e">
        <f t="shared" si="2"/>
        <v>#DIV/0!</v>
      </c>
    </row>
    <row r="24" spans="1:16" ht="57" customHeight="1">
      <c r="A24" s="41" t="s">
        <v>50</v>
      </c>
      <c r="B24" s="59" t="s">
        <v>812</v>
      </c>
      <c r="C24" s="6">
        <v>725471157</v>
      </c>
      <c r="D24" s="7">
        <v>710821011</v>
      </c>
      <c r="E24" s="44">
        <f t="shared" si="3"/>
        <v>2.0193974438049267E-2</v>
      </c>
      <c r="F24" s="430" t="s">
        <v>813</v>
      </c>
      <c r="G24" s="431" t="s">
        <v>814</v>
      </c>
      <c r="H24" s="454">
        <v>-5.1999999999999998E-2</v>
      </c>
      <c r="I24" s="448">
        <v>-3.2300000000000002E-2</v>
      </c>
      <c r="J24" s="519">
        <v>-0.03</v>
      </c>
      <c r="K24" s="7"/>
      <c r="L24" s="44">
        <f t="shared" si="1"/>
        <v>1</v>
      </c>
      <c r="M24" s="7"/>
      <c r="N24" s="44" t="e">
        <f t="shared" si="2"/>
        <v>#DIV/0!</v>
      </c>
      <c r="O24" s="7"/>
      <c r="P24" s="44" t="e">
        <f t="shared" si="2"/>
        <v>#DIV/0!</v>
      </c>
    </row>
    <row r="25" spans="1:16" ht="57" customHeight="1">
      <c r="A25" s="43" t="s">
        <v>51</v>
      </c>
      <c r="B25" s="59" t="s">
        <v>815</v>
      </c>
      <c r="C25" s="6">
        <v>20120578834</v>
      </c>
      <c r="D25" s="7">
        <v>12090293634</v>
      </c>
      <c r="E25" s="44">
        <f t="shared" si="3"/>
        <v>0.39910806076961991</v>
      </c>
      <c r="F25" s="430" t="s">
        <v>816</v>
      </c>
      <c r="G25" s="431" t="s">
        <v>817</v>
      </c>
      <c r="H25" s="454">
        <v>-5.1999999999999998E-2</v>
      </c>
      <c r="I25" s="448">
        <v>-3.2300000000000002E-2</v>
      </c>
      <c r="J25" s="519">
        <v>-0.03</v>
      </c>
      <c r="K25" s="7"/>
      <c r="L25" s="44">
        <f t="shared" si="1"/>
        <v>1</v>
      </c>
      <c r="M25" s="7"/>
      <c r="N25" s="44" t="e">
        <f t="shared" si="2"/>
        <v>#DIV/0!</v>
      </c>
      <c r="O25" s="7"/>
      <c r="P25" s="44" t="e">
        <f t="shared" si="2"/>
        <v>#DIV/0!</v>
      </c>
    </row>
    <row r="26" spans="1:16" ht="57" customHeight="1">
      <c r="A26" s="43" t="s">
        <v>55</v>
      </c>
      <c r="B26" s="59" t="s">
        <v>818</v>
      </c>
      <c r="C26" s="6">
        <v>767900</v>
      </c>
      <c r="D26" s="7">
        <v>845000</v>
      </c>
      <c r="E26" s="44">
        <f t="shared" si="3"/>
        <v>-0.10040369839822905</v>
      </c>
      <c r="F26" s="430" t="s">
        <v>819</v>
      </c>
      <c r="G26" s="431" t="s">
        <v>820</v>
      </c>
      <c r="H26" s="454">
        <v>-5.1999999999999998E-2</v>
      </c>
      <c r="I26" s="448">
        <v>-3.2300000000000002E-2</v>
      </c>
      <c r="J26" s="519">
        <v>-0.03</v>
      </c>
      <c r="K26" s="7"/>
      <c r="L26" s="44">
        <f t="shared" si="1"/>
        <v>1</v>
      </c>
      <c r="M26" s="7"/>
      <c r="N26" s="44" t="e">
        <f t="shared" si="2"/>
        <v>#DIV/0!</v>
      </c>
      <c r="O26" s="7"/>
      <c r="P26" s="44" t="e">
        <f t="shared" si="2"/>
        <v>#DIV/0!</v>
      </c>
    </row>
    <row r="27" spans="1:16" ht="96.75" customHeight="1">
      <c r="A27" s="43" t="s">
        <v>56</v>
      </c>
      <c r="B27" s="59" t="s">
        <v>821</v>
      </c>
      <c r="C27" s="6">
        <v>12122896013</v>
      </c>
      <c r="D27" s="7">
        <v>12909788138</v>
      </c>
      <c r="E27" s="44">
        <f t="shared" si="3"/>
        <v>-6.4909583003613713E-2</v>
      </c>
      <c r="F27" s="430" t="s">
        <v>822</v>
      </c>
      <c r="G27" s="431" t="s">
        <v>823</v>
      </c>
      <c r="H27" s="454">
        <v>-5.1999999999999998E-2</v>
      </c>
      <c r="I27" s="448">
        <v>-3.2300000000000002E-2</v>
      </c>
      <c r="J27" s="519">
        <v>-0.03</v>
      </c>
      <c r="K27" s="7"/>
      <c r="L27" s="44">
        <f t="shared" si="1"/>
        <v>1</v>
      </c>
      <c r="M27" s="7"/>
      <c r="N27" s="44" t="e">
        <f t="shared" si="2"/>
        <v>#DIV/0!</v>
      </c>
      <c r="O27" s="7"/>
      <c r="P27" s="44" t="e">
        <f t="shared" si="2"/>
        <v>#DIV/0!</v>
      </c>
    </row>
  </sheetData>
  <sheetProtection algorithmName="SHA-512" hashValue="MYEs+yMnmJYl1mDBn2/38W6P4zcTFht/JvBPvJ2I0Wf5yhm77JssTGvIBiqQocuFjIyrlqV9ta490g+fDTi2dw==" saltValue="KzqPyWd2tWOSVT6weCQ5O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301" priority="21" operator="lessThan">
      <formula>0</formula>
    </cfRule>
  </conditionalFormatting>
  <conditionalFormatting sqref="E19:E27">
    <cfRule type="cellIs" dxfId="300" priority="17" operator="lessThan">
      <formula>0</formula>
    </cfRule>
  </conditionalFormatting>
  <conditionalFormatting sqref="L9:L17 L19:L27">
    <cfRule type="cellIs" dxfId="299" priority="3" operator="lessThan">
      <formula>0</formula>
    </cfRule>
  </conditionalFormatting>
  <conditionalFormatting sqref="N9:N17 N19:N27">
    <cfRule type="cellIs" dxfId="298" priority="2" operator="lessThan">
      <formula>0</formula>
    </cfRule>
  </conditionalFormatting>
  <conditionalFormatting sqref="P9:P17 P19:P27">
    <cfRule type="cellIs" dxfId="297"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2">
    <tabColor theme="5" tint="0.39997558519241921"/>
    <pageSetUpPr fitToPage="1"/>
  </sheetPr>
  <dimension ref="A1:P27"/>
  <sheetViews>
    <sheetView zoomScale="80" zoomScaleNormal="80" workbookViewId="0">
      <pane xSplit="2" ySplit="7" topLeftCell="G12" activePane="bottomRight" state="frozen"/>
      <selection pane="topRight" activeCell="G17" activeCellId="1" sqref="C27 G17"/>
      <selection pane="bottomLeft" activeCell="G17" activeCellId="1" sqref="C27 G17"/>
      <selection pane="bottomRight" activeCell="G12" sqref="G12"/>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824</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343">
        <v>74969182646</v>
      </c>
      <c r="D9" s="348">
        <v>68846564189</v>
      </c>
      <c r="E9" s="44">
        <f t="shared" ref="E9:E17" si="0">1-(D9/C9)</f>
        <v>8.1668470175413788E-2</v>
      </c>
      <c r="F9" s="353" t="s">
        <v>825</v>
      </c>
      <c r="G9" s="89" t="s">
        <v>826</v>
      </c>
      <c r="H9" s="11">
        <v>-5.1999999999999998E-2</v>
      </c>
      <c r="I9" s="11">
        <v>-0.03</v>
      </c>
      <c r="J9" s="8">
        <v>-0.03</v>
      </c>
      <c r="K9" s="7"/>
      <c r="L9" s="44">
        <f>1-(K9/D9)</f>
        <v>1</v>
      </c>
      <c r="M9" s="7"/>
      <c r="N9" s="44" t="e">
        <f>1-(M9/K9)</f>
        <v>#DIV/0!</v>
      </c>
      <c r="O9" s="7"/>
      <c r="P9" s="44" t="e">
        <f>1-(O9/M9)</f>
        <v>#DIV/0!</v>
      </c>
    </row>
    <row r="10" spans="1:16" ht="59.25" customHeight="1">
      <c r="A10" s="41" t="s">
        <v>28</v>
      </c>
      <c r="B10" s="74" t="s">
        <v>827</v>
      </c>
      <c r="C10" s="343">
        <v>207674682</v>
      </c>
      <c r="D10" s="348">
        <v>178292211</v>
      </c>
      <c r="E10" s="44">
        <f t="shared" si="0"/>
        <v>0.14148316355674018</v>
      </c>
      <c r="F10" s="90" t="s">
        <v>828</v>
      </c>
      <c r="G10" s="64" t="s">
        <v>829</v>
      </c>
      <c r="H10" s="11">
        <v>-0.63470000000000004</v>
      </c>
      <c r="I10" s="11">
        <v>-0.03</v>
      </c>
      <c r="J10" s="8">
        <v>-0.03</v>
      </c>
      <c r="K10" s="7"/>
      <c r="L10" s="44">
        <f t="shared" ref="L10:L27" si="1">1-(K10/D10)</f>
        <v>1</v>
      </c>
      <c r="M10" s="7"/>
      <c r="N10" s="44" t="e">
        <f t="shared" ref="N10:P27" si="2">1-(M10/K10)</f>
        <v>#DIV/0!</v>
      </c>
      <c r="O10" s="7"/>
      <c r="P10" s="44" t="e">
        <f t="shared" si="2"/>
        <v>#DIV/0!</v>
      </c>
    </row>
    <row r="11" spans="1:16" ht="59.25" customHeight="1">
      <c r="A11" s="41" t="s">
        <v>30</v>
      </c>
      <c r="B11" s="59" t="s">
        <v>830</v>
      </c>
      <c r="C11" s="346">
        <v>28893084</v>
      </c>
      <c r="D11" s="349">
        <v>27102856</v>
      </c>
      <c r="E11" s="44">
        <f t="shared" si="0"/>
        <v>6.1960433161098338E-2</v>
      </c>
      <c r="F11" s="90" t="s">
        <v>831</v>
      </c>
      <c r="G11" s="64" t="s">
        <v>832</v>
      </c>
      <c r="H11" s="11">
        <v>0</v>
      </c>
      <c r="I11" s="11">
        <v>0</v>
      </c>
      <c r="J11" s="8">
        <v>0</v>
      </c>
      <c r="K11" s="7"/>
      <c r="L11" s="44">
        <f t="shared" si="1"/>
        <v>1</v>
      </c>
      <c r="M11" s="7"/>
      <c r="N11" s="44" t="e">
        <f t="shared" si="2"/>
        <v>#DIV/0!</v>
      </c>
      <c r="O11" s="7"/>
      <c r="P11" s="44" t="e">
        <f t="shared" si="2"/>
        <v>#DIV/0!</v>
      </c>
    </row>
    <row r="12" spans="1:16" ht="59.25" customHeight="1">
      <c r="A12" s="41" t="s">
        <v>32</v>
      </c>
      <c r="B12" s="59" t="s">
        <v>833</v>
      </c>
      <c r="C12" s="346">
        <v>610034064</v>
      </c>
      <c r="D12" s="349">
        <v>828751821</v>
      </c>
      <c r="E12" s="44">
        <f t="shared" si="0"/>
        <v>-0.35853367853897411</v>
      </c>
      <c r="F12" s="99" t="s">
        <v>834</v>
      </c>
      <c r="G12" s="64" t="s">
        <v>835</v>
      </c>
      <c r="H12" s="11">
        <v>0.1149</v>
      </c>
      <c r="I12" s="11">
        <v>0</v>
      </c>
      <c r="J12" s="8">
        <v>0</v>
      </c>
      <c r="K12" s="7"/>
      <c r="L12" s="44">
        <f t="shared" si="1"/>
        <v>1</v>
      </c>
      <c r="M12" s="7"/>
      <c r="N12" s="44" t="e">
        <f t="shared" si="2"/>
        <v>#DIV/0!</v>
      </c>
      <c r="O12" s="7"/>
      <c r="P12" s="44" t="e">
        <f t="shared" si="2"/>
        <v>#DIV/0!</v>
      </c>
    </row>
    <row r="13" spans="1:16" ht="59.25" customHeight="1">
      <c r="A13" s="41" t="s">
        <v>33</v>
      </c>
      <c r="B13" s="59" t="s">
        <v>836</v>
      </c>
      <c r="C13" s="345">
        <v>0</v>
      </c>
      <c r="D13" s="567" t="s">
        <v>837</v>
      </c>
      <c r="E13" s="44" t="e">
        <f t="shared" si="0"/>
        <v>#DIV/0!</v>
      </c>
      <c r="F13" s="90" t="s">
        <v>838</v>
      </c>
      <c r="G13" s="100" t="s">
        <v>839</v>
      </c>
      <c r="H13" s="11">
        <v>-0.1236</v>
      </c>
      <c r="I13" s="11">
        <v>0</v>
      </c>
      <c r="J13" s="8">
        <v>0</v>
      </c>
      <c r="K13" s="7"/>
      <c r="L13" s="44">
        <f t="shared" si="1"/>
        <v>1</v>
      </c>
      <c r="M13" s="7"/>
      <c r="N13" s="44" t="e">
        <f t="shared" si="2"/>
        <v>#DIV/0!</v>
      </c>
      <c r="O13" s="7"/>
      <c r="P13" s="44" t="e">
        <f t="shared" si="2"/>
        <v>#DIV/0!</v>
      </c>
    </row>
    <row r="14" spans="1:16" ht="59.25" customHeight="1">
      <c r="A14" s="41" t="s">
        <v>34</v>
      </c>
      <c r="B14" s="59" t="s">
        <v>840</v>
      </c>
      <c r="C14" s="346">
        <v>220410000</v>
      </c>
      <c r="D14" s="348">
        <v>78400000</v>
      </c>
      <c r="E14" s="44">
        <f t="shared" si="0"/>
        <v>0.64429926046912578</v>
      </c>
      <c r="F14" s="90" t="s">
        <v>841</v>
      </c>
      <c r="G14" s="64" t="s">
        <v>842</v>
      </c>
      <c r="H14" s="11">
        <v>-6.4000000000000001E-2</v>
      </c>
      <c r="I14" s="11">
        <v>-3.2300000000000002E-2</v>
      </c>
      <c r="J14" s="8">
        <v>-0.03</v>
      </c>
      <c r="K14" s="7"/>
      <c r="L14" s="44">
        <f t="shared" si="1"/>
        <v>1</v>
      </c>
      <c r="M14" s="7"/>
      <c r="N14" s="44" t="e">
        <f t="shared" si="2"/>
        <v>#DIV/0!</v>
      </c>
      <c r="O14" s="7"/>
      <c r="P14" s="44" t="e">
        <f t="shared" si="2"/>
        <v>#DIV/0!</v>
      </c>
    </row>
    <row r="15" spans="1:16" ht="59.25" customHeight="1">
      <c r="A15" s="41" t="s">
        <v>35</v>
      </c>
      <c r="B15" s="59" t="s">
        <v>843</v>
      </c>
      <c r="C15" s="346">
        <v>298099000</v>
      </c>
      <c r="D15" s="349">
        <v>318109346</v>
      </c>
      <c r="E15" s="44">
        <f t="shared" si="0"/>
        <v>-6.7126511662233046E-2</v>
      </c>
      <c r="F15" s="99" t="s">
        <v>844</v>
      </c>
      <c r="G15" s="64" t="s">
        <v>845</v>
      </c>
      <c r="H15" s="11">
        <v>-5.1999999999999998E-2</v>
      </c>
      <c r="I15" s="11">
        <v>0</v>
      </c>
      <c r="J15" s="8">
        <v>0</v>
      </c>
      <c r="K15" s="7"/>
      <c r="L15" s="44">
        <f t="shared" si="1"/>
        <v>1</v>
      </c>
      <c r="M15" s="7"/>
      <c r="N15" s="44" t="e">
        <f t="shared" si="2"/>
        <v>#DIV/0!</v>
      </c>
      <c r="O15" s="7"/>
      <c r="P15" s="44" t="e">
        <f t="shared" si="2"/>
        <v>#DIV/0!</v>
      </c>
    </row>
    <row r="16" spans="1:16" ht="59.25" customHeight="1">
      <c r="A16" s="41" t="s">
        <v>36</v>
      </c>
      <c r="B16" s="59" t="s">
        <v>846</v>
      </c>
      <c r="C16" s="346">
        <v>975512434</v>
      </c>
      <c r="D16" s="349">
        <v>454176484</v>
      </c>
      <c r="E16" s="44">
        <f t="shared" si="0"/>
        <v>0.53442266016262785</v>
      </c>
      <c r="F16" s="90" t="s">
        <v>847</v>
      </c>
      <c r="G16" s="100" t="s">
        <v>848</v>
      </c>
      <c r="H16" s="11">
        <v>0</v>
      </c>
      <c r="I16" s="11">
        <v>0</v>
      </c>
      <c r="J16" s="8">
        <v>0</v>
      </c>
      <c r="K16" s="7"/>
      <c r="L16" s="44">
        <f t="shared" si="1"/>
        <v>1</v>
      </c>
      <c r="M16" s="7"/>
      <c r="N16" s="44" t="e">
        <f t="shared" si="2"/>
        <v>#DIV/0!</v>
      </c>
      <c r="O16" s="7"/>
      <c r="P16" s="44" t="e">
        <f t="shared" si="2"/>
        <v>#DIV/0!</v>
      </c>
    </row>
    <row r="17" spans="1:16" ht="59.25" customHeight="1">
      <c r="A17" s="41" t="s">
        <v>37</v>
      </c>
      <c r="B17" s="59" t="s">
        <v>836</v>
      </c>
      <c r="C17" s="346">
        <v>6000000</v>
      </c>
      <c r="D17" s="349">
        <v>7000000</v>
      </c>
      <c r="E17" s="44">
        <f t="shared" si="0"/>
        <v>-0.16666666666666674</v>
      </c>
      <c r="F17" s="381" t="s">
        <v>849</v>
      </c>
      <c r="G17" s="99" t="s">
        <v>850</v>
      </c>
      <c r="H17" s="11">
        <v>0</v>
      </c>
      <c r="I17" s="11">
        <v>0</v>
      </c>
      <c r="J17" s="8">
        <v>0</v>
      </c>
      <c r="K17" s="7"/>
      <c r="L17" s="44">
        <f t="shared" si="1"/>
        <v>1</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74" t="s">
        <v>851</v>
      </c>
      <c r="C19" s="343">
        <v>97467806</v>
      </c>
      <c r="D19" s="344">
        <v>57627288</v>
      </c>
      <c r="E19" s="44">
        <f t="shared" ref="E19:E27" si="3">1-(D19/C19)</f>
        <v>0.40875566646077988</v>
      </c>
      <c r="F19" s="97" t="s">
        <v>852</v>
      </c>
      <c r="G19" s="58" t="s">
        <v>853</v>
      </c>
      <c r="H19" s="448">
        <v>0</v>
      </c>
      <c r="I19" s="454">
        <v>0</v>
      </c>
      <c r="J19" s="510">
        <v>0</v>
      </c>
      <c r="K19" s="7"/>
      <c r="L19" s="44">
        <f t="shared" si="1"/>
        <v>1</v>
      </c>
      <c r="M19" s="7"/>
      <c r="N19" s="44" t="e">
        <f t="shared" si="2"/>
        <v>#DIV/0!</v>
      </c>
      <c r="O19" s="7"/>
      <c r="P19" s="44" t="e">
        <f t="shared" si="2"/>
        <v>#DIV/0!</v>
      </c>
    </row>
    <row r="20" spans="1:16" ht="57" customHeight="1">
      <c r="A20" s="41" t="s">
        <v>43</v>
      </c>
      <c r="B20" s="59" t="s">
        <v>854</v>
      </c>
      <c r="C20" s="346">
        <v>71715208</v>
      </c>
      <c r="D20" s="347">
        <v>54457776</v>
      </c>
      <c r="E20" s="44">
        <f t="shared" si="3"/>
        <v>0.24063838732783149</v>
      </c>
      <c r="F20" s="99" t="s">
        <v>855</v>
      </c>
      <c r="G20" s="374" t="s">
        <v>856</v>
      </c>
      <c r="H20" s="62">
        <v>-5.1999999999999998E-2</v>
      </c>
      <c r="I20" s="62">
        <v>-0.03</v>
      </c>
      <c r="J20" s="63">
        <v>-0.03</v>
      </c>
      <c r="K20" s="7"/>
      <c r="L20" s="44">
        <f t="shared" si="1"/>
        <v>1</v>
      </c>
      <c r="M20" s="7"/>
      <c r="N20" s="44" t="e">
        <f t="shared" si="2"/>
        <v>#DIV/0!</v>
      </c>
      <c r="O20" s="7"/>
      <c r="P20" s="44" t="e">
        <f t="shared" si="2"/>
        <v>#DIV/0!</v>
      </c>
    </row>
    <row r="21" spans="1:16" ht="57" customHeight="1">
      <c r="A21" s="41" t="s">
        <v>47</v>
      </c>
      <c r="B21" s="60" t="s">
        <v>64</v>
      </c>
      <c r="C21" s="345">
        <v>0</v>
      </c>
      <c r="D21" s="57">
        <v>0</v>
      </c>
      <c r="E21" s="44" t="e">
        <f t="shared" si="3"/>
        <v>#DIV/0!</v>
      </c>
      <c r="F21" s="99" t="s">
        <v>857</v>
      </c>
      <c r="G21" s="383" t="s">
        <v>858</v>
      </c>
      <c r="H21" s="449">
        <v>0</v>
      </c>
      <c r="I21" s="459">
        <v>0</v>
      </c>
      <c r="J21" s="460">
        <v>0</v>
      </c>
      <c r="K21" s="7"/>
      <c r="L21" s="44" t="e">
        <f t="shared" si="1"/>
        <v>#DIV/0!</v>
      </c>
      <c r="M21" s="7"/>
      <c r="N21" s="44" t="e">
        <f t="shared" si="2"/>
        <v>#DIV/0!</v>
      </c>
      <c r="O21" s="7"/>
      <c r="P21" s="44" t="e">
        <f t="shared" si="2"/>
        <v>#DIV/0!</v>
      </c>
    </row>
    <row r="22" spans="1:16" ht="57" customHeight="1">
      <c r="A22" s="41" t="s">
        <v>48</v>
      </c>
      <c r="B22" s="59" t="s">
        <v>526</v>
      </c>
      <c r="C22" s="346">
        <v>9524760</v>
      </c>
      <c r="D22" s="347">
        <v>2876296</v>
      </c>
      <c r="E22" s="44">
        <f t="shared" si="3"/>
        <v>0.69801905769804173</v>
      </c>
      <c r="F22" s="90" t="s">
        <v>859</v>
      </c>
      <c r="G22" s="374" t="s">
        <v>860</v>
      </c>
      <c r="H22" s="449">
        <v>0</v>
      </c>
      <c r="I22" s="459">
        <v>0</v>
      </c>
      <c r="J22" s="460">
        <v>0</v>
      </c>
      <c r="K22" s="7"/>
      <c r="L22" s="44">
        <f t="shared" si="1"/>
        <v>1</v>
      </c>
      <c r="M22" s="7"/>
      <c r="N22" s="44" t="e">
        <f t="shared" si="2"/>
        <v>#DIV/0!</v>
      </c>
      <c r="O22" s="7"/>
      <c r="P22" s="44" t="e">
        <f t="shared" si="2"/>
        <v>#DIV/0!</v>
      </c>
    </row>
    <row r="23" spans="1:16" ht="57" customHeight="1">
      <c r="A23" s="41" t="s">
        <v>49</v>
      </c>
      <c r="B23" s="59" t="s">
        <v>861</v>
      </c>
      <c r="C23" s="345">
        <v>0</v>
      </c>
      <c r="D23" s="57">
        <v>0</v>
      </c>
      <c r="E23" s="44" t="e">
        <f t="shared" si="3"/>
        <v>#DIV/0!</v>
      </c>
      <c r="F23" s="90" t="s">
        <v>862</v>
      </c>
      <c r="G23" s="374" t="s">
        <v>863</v>
      </c>
      <c r="H23" s="449">
        <v>0</v>
      </c>
      <c r="I23" s="459">
        <v>0</v>
      </c>
      <c r="J23" s="460">
        <v>0</v>
      </c>
      <c r="K23" s="7"/>
      <c r="L23" s="44" t="e">
        <f t="shared" si="1"/>
        <v>#DIV/0!</v>
      </c>
      <c r="M23" s="7"/>
      <c r="N23" s="44" t="e">
        <f t="shared" si="2"/>
        <v>#DIV/0!</v>
      </c>
      <c r="O23" s="7"/>
      <c r="P23" s="44" t="e">
        <f t="shared" si="2"/>
        <v>#DIV/0!</v>
      </c>
    </row>
    <row r="24" spans="1:16" ht="57" customHeight="1">
      <c r="A24" s="41" t="s">
        <v>50</v>
      </c>
      <c r="B24" s="59" t="s">
        <v>864</v>
      </c>
      <c r="C24" s="346">
        <v>3427912</v>
      </c>
      <c r="D24" s="347">
        <v>1057195</v>
      </c>
      <c r="E24" s="44">
        <f t="shared" si="3"/>
        <v>0.69159214122182833</v>
      </c>
      <c r="F24" s="99" t="s">
        <v>865</v>
      </c>
      <c r="G24" s="374" t="s">
        <v>866</v>
      </c>
      <c r="H24" s="449">
        <v>0</v>
      </c>
      <c r="I24" s="459">
        <v>0</v>
      </c>
      <c r="J24" s="460">
        <v>0</v>
      </c>
      <c r="K24" s="7"/>
      <c r="L24" s="44">
        <f t="shared" si="1"/>
        <v>1</v>
      </c>
      <c r="M24" s="7"/>
      <c r="N24" s="44" t="e">
        <f t="shared" si="2"/>
        <v>#DIV/0!</v>
      </c>
      <c r="O24" s="7"/>
      <c r="P24" s="44" t="e">
        <f t="shared" si="2"/>
        <v>#DIV/0!</v>
      </c>
    </row>
    <row r="25" spans="1:16" ht="57" customHeight="1">
      <c r="A25" s="43" t="s">
        <v>51</v>
      </c>
      <c r="B25" s="59" t="s">
        <v>867</v>
      </c>
      <c r="C25" s="346">
        <v>252316200</v>
      </c>
      <c r="D25" s="347">
        <v>2636239251</v>
      </c>
      <c r="E25" s="44">
        <f t="shared" si="3"/>
        <v>-9.4481569197697173</v>
      </c>
      <c r="F25" s="99" t="s">
        <v>868</v>
      </c>
      <c r="G25" s="374" t="s">
        <v>869</v>
      </c>
      <c r="H25" s="62">
        <v>-5.1999999999999998E-2</v>
      </c>
      <c r="I25" s="62">
        <v>-0.03</v>
      </c>
      <c r="J25" s="63">
        <v>-0.03</v>
      </c>
      <c r="K25" s="7"/>
      <c r="L25" s="44">
        <f t="shared" si="1"/>
        <v>1</v>
      </c>
      <c r="M25" s="7"/>
      <c r="N25" s="44" t="e">
        <f t="shared" si="2"/>
        <v>#DIV/0!</v>
      </c>
      <c r="O25" s="7"/>
      <c r="P25" s="44" t="e">
        <f t="shared" si="2"/>
        <v>#DIV/0!</v>
      </c>
    </row>
    <row r="26" spans="1:16" ht="57" customHeight="1">
      <c r="A26" s="43" t="s">
        <v>55</v>
      </c>
      <c r="B26" s="59" t="s">
        <v>64</v>
      </c>
      <c r="C26" s="345">
        <v>0</v>
      </c>
      <c r="D26" s="57">
        <v>0</v>
      </c>
      <c r="E26" s="44" t="e">
        <f t="shared" si="3"/>
        <v>#DIV/0!</v>
      </c>
      <c r="F26" s="99" t="s">
        <v>870</v>
      </c>
      <c r="G26" s="374" t="s">
        <v>31</v>
      </c>
      <c r="H26" s="449">
        <v>0</v>
      </c>
      <c r="I26" s="459">
        <v>0</v>
      </c>
      <c r="J26" s="460">
        <v>0</v>
      </c>
      <c r="K26" s="7"/>
      <c r="L26" s="44" t="e">
        <f t="shared" si="1"/>
        <v>#DIV/0!</v>
      </c>
      <c r="M26" s="7"/>
      <c r="N26" s="44" t="e">
        <f t="shared" si="2"/>
        <v>#DIV/0!</v>
      </c>
      <c r="O26" s="7"/>
      <c r="P26" s="44" t="e">
        <f t="shared" si="2"/>
        <v>#DIV/0!</v>
      </c>
    </row>
    <row r="27" spans="1:16" ht="57" customHeight="1">
      <c r="A27" s="43" t="s">
        <v>56</v>
      </c>
      <c r="B27" s="59" t="s">
        <v>871</v>
      </c>
      <c r="C27" s="346">
        <v>414286816</v>
      </c>
      <c r="D27" s="347">
        <v>467193469</v>
      </c>
      <c r="E27" s="44">
        <f t="shared" si="3"/>
        <v>-0.12770537452970743</v>
      </c>
      <c r="F27" s="99" t="s">
        <v>872</v>
      </c>
      <c r="G27" s="383" t="s">
        <v>873</v>
      </c>
      <c r="H27" s="449">
        <v>0</v>
      </c>
      <c r="I27" s="459">
        <v>0</v>
      </c>
      <c r="J27" s="460">
        <v>0</v>
      </c>
      <c r="K27" s="7"/>
      <c r="L27" s="44">
        <f t="shared" si="1"/>
        <v>1</v>
      </c>
      <c r="M27" s="7"/>
      <c r="N27" s="44" t="e">
        <f t="shared" si="2"/>
        <v>#DIV/0!</v>
      </c>
      <c r="O27" s="7"/>
      <c r="P27" s="44" t="e">
        <f t="shared" si="2"/>
        <v>#DIV/0!</v>
      </c>
    </row>
  </sheetData>
  <sheetProtection algorithmName="SHA-512" hashValue="r7jKYqgf2O9lnx1rrpOTsBvr5qnnLhpAanxbPrdCxB0GqlnHVDJdTexUUEPEMzR2CYCneeIaFOOOtlG4trJ/Mw==" saltValue="lKaOW1cu6KE+aq/Pp+4ZJ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296" priority="21" operator="lessThan">
      <formula>0</formula>
    </cfRule>
  </conditionalFormatting>
  <conditionalFormatting sqref="E19:E27">
    <cfRule type="cellIs" dxfId="295" priority="17" operator="lessThan">
      <formula>0</formula>
    </cfRule>
  </conditionalFormatting>
  <conditionalFormatting sqref="H9:J17">
    <cfRule type="cellIs" dxfId="294" priority="8" operator="lessThan">
      <formula>0</formula>
    </cfRule>
  </conditionalFormatting>
  <conditionalFormatting sqref="L9:L17 L19:L27">
    <cfRule type="cellIs" dxfId="293" priority="3" operator="lessThan">
      <formula>0</formula>
    </cfRule>
  </conditionalFormatting>
  <conditionalFormatting sqref="N9:N17 N19:N27">
    <cfRule type="cellIs" dxfId="292" priority="2" operator="lessThan">
      <formula>0</formula>
    </cfRule>
  </conditionalFormatting>
  <conditionalFormatting sqref="P9:P17 P19:P27">
    <cfRule type="cellIs" dxfId="291"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3">
    <tabColor theme="5" tint="0.39997558519241921"/>
    <pageSetUpPr fitToPage="1"/>
  </sheetPr>
  <dimension ref="A1:P27"/>
  <sheetViews>
    <sheetView zoomScale="80" zoomScaleNormal="80" workbookViewId="0">
      <pane xSplit="2" ySplit="7" topLeftCell="E8" activePane="bottomRight" state="frozen"/>
      <selection pane="topRight" activeCell="G17" activeCellId="1" sqref="C27 G17"/>
      <selection pane="bottomLeft" activeCell="G17" activeCellId="1" sqref="C27 G17"/>
      <selection pane="bottomRight" activeCell="F20" sqref="F20"/>
    </sheetView>
  </sheetViews>
  <sheetFormatPr baseColWidth="10" defaultColWidth="11.375" defaultRowHeight="14.25"/>
  <cols>
    <col min="1" max="1" width="26" style="2" customWidth="1"/>
    <col min="2" max="2" width="75.125" style="2" customWidth="1"/>
    <col min="3" max="4" width="20.75" style="2" customWidth="1"/>
    <col min="5" max="5" width="20.125" style="2" bestFit="1" customWidth="1"/>
    <col min="6" max="6" width="59.75" style="2" customWidth="1"/>
    <col min="7" max="7" width="53.1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66" customHeight="1">
      <c r="A9" s="41" t="s">
        <v>23</v>
      </c>
      <c r="B9" s="5" t="s">
        <v>62</v>
      </c>
      <c r="C9" s="6">
        <v>19795997318</v>
      </c>
      <c r="D9" s="7">
        <v>19103610605</v>
      </c>
      <c r="E9" s="44">
        <f t="shared" ref="E9:E17" si="0">1-(D9/C9)</f>
        <v>3.497609652484801E-2</v>
      </c>
      <c r="F9" s="9" t="s">
        <v>874</v>
      </c>
      <c r="G9" s="10" t="s">
        <v>875</v>
      </c>
      <c r="H9" s="11">
        <v>0</v>
      </c>
      <c r="I9" s="11">
        <v>0</v>
      </c>
      <c r="J9" s="8">
        <v>0</v>
      </c>
      <c r="K9" s="7"/>
      <c r="L9" s="44">
        <f>1-(K9/D9)</f>
        <v>1</v>
      </c>
      <c r="M9" s="7"/>
      <c r="N9" s="44" t="e">
        <f>1-(M9/K9)</f>
        <v>#DIV/0!</v>
      </c>
      <c r="O9" s="7"/>
      <c r="P9" s="44" t="e">
        <f>1-(O9/M9)</f>
        <v>#DIV/0!</v>
      </c>
    </row>
    <row r="10" spans="1:16" ht="59.25" customHeight="1">
      <c r="A10" s="41" t="s">
        <v>28</v>
      </c>
      <c r="B10" s="12" t="s">
        <v>576</v>
      </c>
      <c r="C10" s="6">
        <v>10123668</v>
      </c>
      <c r="D10" s="7">
        <v>4209431</v>
      </c>
      <c r="E10" s="44">
        <f t="shared" si="0"/>
        <v>0.5841990274671196</v>
      </c>
      <c r="F10" s="9" t="s">
        <v>876</v>
      </c>
      <c r="G10" s="10" t="s">
        <v>877</v>
      </c>
      <c r="H10" s="11">
        <v>0.02</v>
      </c>
      <c r="I10" s="11">
        <v>0.02</v>
      </c>
      <c r="J10" s="8">
        <v>0.02</v>
      </c>
      <c r="K10" s="7"/>
      <c r="L10" s="44">
        <f t="shared" ref="L10:L27" si="1">1-(K10/D10)</f>
        <v>1</v>
      </c>
      <c r="M10" s="7"/>
      <c r="N10" s="44" t="e">
        <f t="shared" ref="N10:P27" si="2">1-(M10/K10)</f>
        <v>#DIV/0!</v>
      </c>
      <c r="O10" s="7"/>
      <c r="P10" s="44" t="e">
        <f t="shared" si="2"/>
        <v>#DIV/0!</v>
      </c>
    </row>
    <row r="11" spans="1:16" ht="118.5" customHeight="1">
      <c r="A11" s="41" t="s">
        <v>30</v>
      </c>
      <c r="B11" s="106" t="s">
        <v>878</v>
      </c>
      <c r="C11" s="6">
        <v>20081727</v>
      </c>
      <c r="D11" s="7">
        <v>2128498</v>
      </c>
      <c r="E11" s="44">
        <f t="shared" si="0"/>
        <v>0.89400821951219633</v>
      </c>
      <c r="F11" s="9" t="s">
        <v>879</v>
      </c>
      <c r="G11" s="9" t="s">
        <v>880</v>
      </c>
      <c r="H11" s="11">
        <v>0</v>
      </c>
      <c r="I11" s="11">
        <v>0</v>
      </c>
      <c r="J11" s="8">
        <v>0</v>
      </c>
      <c r="K11" s="7"/>
      <c r="L11" s="44">
        <f t="shared" si="1"/>
        <v>1</v>
      </c>
      <c r="M11" s="7"/>
      <c r="N11" s="44" t="e">
        <f t="shared" si="2"/>
        <v>#DIV/0!</v>
      </c>
      <c r="O11" s="7"/>
      <c r="P11" s="44" t="e">
        <f t="shared" si="2"/>
        <v>#DIV/0!</v>
      </c>
    </row>
    <row r="12" spans="1:16" ht="59.25" customHeight="1">
      <c r="A12" s="41" t="s">
        <v>32</v>
      </c>
      <c r="B12" s="13" t="s">
        <v>582</v>
      </c>
      <c r="C12" s="6">
        <v>47939675</v>
      </c>
      <c r="D12" s="7">
        <v>261195089</v>
      </c>
      <c r="E12" s="44">
        <f t="shared" si="0"/>
        <v>-4.4484117591535615</v>
      </c>
      <c r="F12" s="9" t="s">
        <v>881</v>
      </c>
      <c r="G12" s="10" t="s">
        <v>882</v>
      </c>
      <c r="H12" s="11">
        <v>0.5</v>
      </c>
      <c r="I12" s="11">
        <v>0.1</v>
      </c>
      <c r="J12" s="8">
        <v>0.1</v>
      </c>
      <c r="K12" s="7"/>
      <c r="L12" s="44">
        <f t="shared" si="1"/>
        <v>1</v>
      </c>
      <c r="M12" s="7"/>
      <c r="N12" s="44" t="e">
        <f t="shared" si="2"/>
        <v>#DIV/0!</v>
      </c>
      <c r="O12" s="7"/>
      <c r="P12" s="44" t="e">
        <f t="shared" si="2"/>
        <v>#DIV/0!</v>
      </c>
    </row>
    <row r="13" spans="1:16" ht="78.75" customHeight="1">
      <c r="A13" s="41" t="s">
        <v>33</v>
      </c>
      <c r="B13" s="13" t="s">
        <v>883</v>
      </c>
      <c r="C13" s="6">
        <v>6714000</v>
      </c>
      <c r="D13" s="7">
        <v>7273500</v>
      </c>
      <c r="E13" s="44">
        <f t="shared" si="0"/>
        <v>-8.3333333333333259E-2</v>
      </c>
      <c r="F13" s="9" t="s">
        <v>884</v>
      </c>
      <c r="G13" s="10" t="s">
        <v>885</v>
      </c>
      <c r="H13" s="11">
        <v>0</v>
      </c>
      <c r="I13" s="11">
        <v>0</v>
      </c>
      <c r="J13" s="8">
        <v>0</v>
      </c>
      <c r="K13" s="7"/>
      <c r="L13" s="44">
        <f t="shared" si="1"/>
        <v>1</v>
      </c>
      <c r="M13" s="7"/>
      <c r="N13" s="44" t="e">
        <f t="shared" si="2"/>
        <v>#DIV/0!</v>
      </c>
      <c r="O13" s="7"/>
      <c r="P13" s="44" t="e">
        <f t="shared" si="2"/>
        <v>#DIV/0!</v>
      </c>
    </row>
    <row r="14" spans="1:16" ht="88.5" customHeight="1">
      <c r="A14" s="41" t="s">
        <v>34</v>
      </c>
      <c r="B14" s="13" t="s">
        <v>588</v>
      </c>
      <c r="C14" s="6">
        <v>31607913</v>
      </c>
      <c r="D14" s="7">
        <v>0</v>
      </c>
      <c r="E14" s="44">
        <f t="shared" si="0"/>
        <v>1</v>
      </c>
      <c r="F14" s="9" t="s">
        <v>886</v>
      </c>
      <c r="G14" s="10" t="s">
        <v>887</v>
      </c>
      <c r="H14" s="11">
        <v>0</v>
      </c>
      <c r="I14" s="11">
        <v>0.05</v>
      </c>
      <c r="J14" s="8">
        <v>0.05</v>
      </c>
      <c r="K14" s="7"/>
      <c r="L14" s="44" t="e">
        <f t="shared" si="1"/>
        <v>#DIV/0!</v>
      </c>
      <c r="M14" s="7"/>
      <c r="N14" s="44" t="e">
        <f t="shared" si="2"/>
        <v>#DIV/0!</v>
      </c>
      <c r="O14" s="7"/>
      <c r="P14" s="44" t="e">
        <f t="shared" si="2"/>
        <v>#DIV/0!</v>
      </c>
    </row>
    <row r="15" spans="1:16" ht="104.25" customHeight="1">
      <c r="A15" s="41" t="s">
        <v>35</v>
      </c>
      <c r="B15" s="13" t="s">
        <v>883</v>
      </c>
      <c r="C15" s="6">
        <v>33043978</v>
      </c>
      <c r="D15" s="7">
        <v>46094222</v>
      </c>
      <c r="E15" s="44">
        <f t="shared" si="0"/>
        <v>-0.39493562185521358</v>
      </c>
      <c r="F15" s="9" t="s">
        <v>888</v>
      </c>
      <c r="G15" s="10" t="s">
        <v>889</v>
      </c>
      <c r="H15" s="11">
        <v>0.05</v>
      </c>
      <c r="I15" s="11">
        <v>0.05</v>
      </c>
      <c r="J15" s="8">
        <v>0.05</v>
      </c>
      <c r="K15" s="7"/>
      <c r="L15" s="44">
        <f t="shared" si="1"/>
        <v>1</v>
      </c>
      <c r="M15" s="7"/>
      <c r="N15" s="44" t="e">
        <f t="shared" si="2"/>
        <v>#DIV/0!</v>
      </c>
      <c r="O15" s="7"/>
      <c r="P15" s="44" t="e">
        <f t="shared" si="2"/>
        <v>#DIV/0!</v>
      </c>
    </row>
    <row r="16" spans="1:16" ht="59.25" customHeight="1">
      <c r="A16" s="41" t="s">
        <v>36</v>
      </c>
      <c r="B16" s="13"/>
      <c r="C16" s="6">
        <v>0</v>
      </c>
      <c r="D16" s="7">
        <v>0</v>
      </c>
      <c r="E16" s="44" t="e">
        <f t="shared" si="0"/>
        <v>#DIV/0!</v>
      </c>
      <c r="F16" s="9" t="s">
        <v>890</v>
      </c>
      <c r="G16" s="10" t="s">
        <v>891</v>
      </c>
      <c r="H16" s="11">
        <v>0</v>
      </c>
      <c r="I16" s="11">
        <v>0</v>
      </c>
      <c r="J16" s="8">
        <v>0</v>
      </c>
      <c r="K16" s="7"/>
      <c r="L16" s="44" t="e">
        <f t="shared" si="1"/>
        <v>#DIV/0!</v>
      </c>
      <c r="M16" s="7"/>
      <c r="N16" s="44" t="e">
        <f t="shared" si="2"/>
        <v>#DIV/0!</v>
      </c>
      <c r="O16" s="7"/>
      <c r="P16" s="44" t="e">
        <f t="shared" si="2"/>
        <v>#DIV/0!</v>
      </c>
    </row>
    <row r="17" spans="1:16" ht="59.25" customHeight="1">
      <c r="A17" s="41" t="s">
        <v>37</v>
      </c>
      <c r="B17" s="13"/>
      <c r="C17" s="6">
        <v>0</v>
      </c>
      <c r="D17" s="7">
        <v>0</v>
      </c>
      <c r="E17" s="44" t="e">
        <f t="shared" si="0"/>
        <v>#DIV/0!</v>
      </c>
      <c r="F17" s="9" t="s">
        <v>892</v>
      </c>
      <c r="G17" s="10" t="s">
        <v>893</v>
      </c>
      <c r="H17" s="11">
        <v>0</v>
      </c>
      <c r="I17" s="11">
        <v>0</v>
      </c>
      <c r="J17" s="8">
        <v>0</v>
      </c>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113.25" customHeight="1">
      <c r="A19" s="41" t="s">
        <v>39</v>
      </c>
      <c r="B19" s="12" t="s">
        <v>894</v>
      </c>
      <c r="C19" s="6">
        <v>1308554</v>
      </c>
      <c r="D19" s="7">
        <v>1147688</v>
      </c>
      <c r="E19" s="44">
        <f t="shared" ref="E19:E27" si="3">1-(D19/C19)</f>
        <v>0.12293417008392471</v>
      </c>
      <c r="F19" s="9" t="s">
        <v>895</v>
      </c>
      <c r="G19" s="10" t="s">
        <v>896</v>
      </c>
      <c r="H19" s="11">
        <v>0.02</v>
      </c>
      <c r="I19" s="11">
        <v>0.02</v>
      </c>
      <c r="J19" s="8">
        <v>0.02</v>
      </c>
      <c r="K19" s="7"/>
      <c r="L19" s="44">
        <f t="shared" si="1"/>
        <v>1</v>
      </c>
      <c r="M19" s="7"/>
      <c r="N19" s="44" t="e">
        <f t="shared" si="2"/>
        <v>#DIV/0!</v>
      </c>
      <c r="O19" s="7"/>
      <c r="P19" s="44" t="e">
        <f t="shared" si="2"/>
        <v>#DIV/0!</v>
      </c>
    </row>
    <row r="20" spans="1:16" ht="76.5" customHeight="1">
      <c r="A20" s="41" t="s">
        <v>43</v>
      </c>
      <c r="B20" s="106" t="s">
        <v>897</v>
      </c>
      <c r="C20" s="6">
        <v>11244664</v>
      </c>
      <c r="D20" s="7">
        <v>6400879</v>
      </c>
      <c r="E20" s="44">
        <f t="shared" si="3"/>
        <v>0.43076298233544374</v>
      </c>
      <c r="F20" s="9" t="s">
        <v>898</v>
      </c>
      <c r="G20" s="10" t="s">
        <v>899</v>
      </c>
      <c r="H20" s="11">
        <v>0.1</v>
      </c>
      <c r="I20" s="11">
        <v>0.02</v>
      </c>
      <c r="J20" s="8">
        <v>0.02</v>
      </c>
      <c r="K20" s="7"/>
      <c r="L20" s="44">
        <f t="shared" si="1"/>
        <v>1</v>
      </c>
      <c r="M20" s="7"/>
      <c r="N20" s="44" t="e">
        <f t="shared" si="2"/>
        <v>#DIV/0!</v>
      </c>
      <c r="O20" s="7"/>
      <c r="P20" s="44" t="e">
        <f t="shared" si="2"/>
        <v>#DIV/0!</v>
      </c>
    </row>
    <row r="21" spans="1:16" ht="57" customHeight="1">
      <c r="A21" s="41" t="s">
        <v>47</v>
      </c>
      <c r="B21" s="14"/>
      <c r="C21" s="6">
        <v>0</v>
      </c>
      <c r="D21" s="7">
        <v>0</v>
      </c>
      <c r="E21" s="44" t="e">
        <f t="shared" si="3"/>
        <v>#DIV/0!</v>
      </c>
      <c r="F21" s="9" t="s">
        <v>900</v>
      </c>
      <c r="G21" s="10" t="s">
        <v>893</v>
      </c>
      <c r="H21" s="11">
        <v>0</v>
      </c>
      <c r="I21" s="11">
        <v>0</v>
      </c>
      <c r="J21" s="8">
        <v>0</v>
      </c>
      <c r="K21" s="7"/>
      <c r="L21" s="44" t="e">
        <f t="shared" si="1"/>
        <v>#DIV/0!</v>
      </c>
      <c r="M21" s="7"/>
      <c r="N21" s="44" t="e">
        <f t="shared" si="2"/>
        <v>#DIV/0!</v>
      </c>
      <c r="O21" s="7"/>
      <c r="P21" s="44" t="e">
        <f t="shared" si="2"/>
        <v>#DIV/0!</v>
      </c>
    </row>
    <row r="22" spans="1:16" ht="87" customHeight="1">
      <c r="A22" s="41" t="s">
        <v>48</v>
      </c>
      <c r="B22" s="12" t="s">
        <v>901</v>
      </c>
      <c r="C22" s="6">
        <v>323071</v>
      </c>
      <c r="D22" s="7">
        <v>0</v>
      </c>
      <c r="E22" s="44">
        <f t="shared" si="3"/>
        <v>1</v>
      </c>
      <c r="F22" s="9" t="s">
        <v>902</v>
      </c>
      <c r="G22" s="10" t="s">
        <v>893</v>
      </c>
      <c r="H22" s="11">
        <v>0</v>
      </c>
      <c r="I22" s="11">
        <v>0</v>
      </c>
      <c r="J22" s="8">
        <v>0</v>
      </c>
      <c r="K22" s="7"/>
      <c r="L22" s="44" t="e">
        <f t="shared" si="1"/>
        <v>#DIV/0!</v>
      </c>
      <c r="M22" s="7"/>
      <c r="N22" s="44" t="e">
        <f t="shared" si="2"/>
        <v>#DIV/0!</v>
      </c>
      <c r="O22" s="7"/>
      <c r="P22" s="44" t="e">
        <f t="shared" si="2"/>
        <v>#DIV/0!</v>
      </c>
    </row>
    <row r="23" spans="1:16" ht="57" customHeight="1">
      <c r="A23" s="41" t="s">
        <v>49</v>
      </c>
      <c r="B23" s="12"/>
      <c r="C23" s="6">
        <v>0</v>
      </c>
      <c r="D23" s="7">
        <v>0</v>
      </c>
      <c r="E23" s="44" t="e">
        <f t="shared" si="3"/>
        <v>#DIV/0!</v>
      </c>
      <c r="F23" s="9" t="s">
        <v>903</v>
      </c>
      <c r="G23" s="10" t="s">
        <v>893</v>
      </c>
      <c r="H23" s="11">
        <v>0</v>
      </c>
      <c r="I23" s="11">
        <v>0</v>
      </c>
      <c r="J23" s="8">
        <v>0</v>
      </c>
      <c r="K23" s="7"/>
      <c r="L23" s="44" t="e">
        <f t="shared" si="1"/>
        <v>#DIV/0!</v>
      </c>
      <c r="M23" s="7"/>
      <c r="N23" s="44" t="e">
        <f t="shared" si="2"/>
        <v>#DIV/0!</v>
      </c>
      <c r="O23" s="7"/>
      <c r="P23" s="44" t="e">
        <f t="shared" si="2"/>
        <v>#DIV/0!</v>
      </c>
    </row>
    <row r="24" spans="1:16" ht="178.5" customHeight="1">
      <c r="A24" s="41" t="s">
        <v>50</v>
      </c>
      <c r="B24" s="12" t="s">
        <v>904</v>
      </c>
      <c r="C24" s="6">
        <v>3794695</v>
      </c>
      <c r="D24" s="7">
        <v>1946252</v>
      </c>
      <c r="E24" s="44">
        <f t="shared" si="3"/>
        <v>0.48711240297309799</v>
      </c>
      <c r="F24" s="9" t="s">
        <v>905</v>
      </c>
      <c r="G24" s="10" t="s">
        <v>906</v>
      </c>
      <c r="H24" s="11">
        <v>0.02</v>
      </c>
      <c r="I24" s="11">
        <v>0.02</v>
      </c>
      <c r="J24" s="8">
        <v>0.02</v>
      </c>
      <c r="K24" s="7"/>
      <c r="L24" s="44">
        <f t="shared" si="1"/>
        <v>1</v>
      </c>
      <c r="M24" s="7"/>
      <c r="N24" s="44" t="e">
        <f t="shared" si="2"/>
        <v>#DIV/0!</v>
      </c>
      <c r="O24" s="7"/>
      <c r="P24" s="44" t="e">
        <f t="shared" si="2"/>
        <v>#DIV/0!</v>
      </c>
    </row>
    <row r="25" spans="1:16" ht="57" customHeight="1">
      <c r="A25" s="43" t="s">
        <v>51</v>
      </c>
      <c r="B25" s="12" t="s">
        <v>907</v>
      </c>
      <c r="C25" s="6">
        <v>8957449</v>
      </c>
      <c r="D25" s="7">
        <v>5552747</v>
      </c>
      <c r="E25" s="44">
        <f t="shared" si="3"/>
        <v>0.38009727992869402</v>
      </c>
      <c r="F25" s="9" t="s">
        <v>908</v>
      </c>
      <c r="G25" s="10" t="s">
        <v>909</v>
      </c>
      <c r="H25" s="11">
        <v>0</v>
      </c>
      <c r="I25" s="11">
        <v>0</v>
      </c>
      <c r="J25" s="8">
        <v>0</v>
      </c>
      <c r="K25" s="7"/>
      <c r="L25" s="44">
        <f t="shared" si="1"/>
        <v>1</v>
      </c>
      <c r="M25" s="7"/>
      <c r="N25" s="44" t="e">
        <f t="shared" si="2"/>
        <v>#DIV/0!</v>
      </c>
      <c r="O25" s="7"/>
      <c r="P25" s="44" t="e">
        <f t="shared" si="2"/>
        <v>#DIV/0!</v>
      </c>
    </row>
    <row r="26" spans="1:16" ht="57" customHeight="1">
      <c r="A26" s="43" t="s">
        <v>55</v>
      </c>
      <c r="B26" s="12"/>
      <c r="C26" s="6">
        <v>0</v>
      </c>
      <c r="D26" s="7">
        <v>0</v>
      </c>
      <c r="E26" s="44" t="e">
        <f t="shared" si="3"/>
        <v>#DIV/0!</v>
      </c>
      <c r="F26" s="9" t="s">
        <v>910</v>
      </c>
      <c r="G26" s="10" t="s">
        <v>893</v>
      </c>
      <c r="H26" s="11"/>
      <c r="I26" s="11"/>
      <c r="J26" s="8"/>
      <c r="K26" s="7"/>
      <c r="L26" s="44" t="e">
        <f t="shared" si="1"/>
        <v>#DIV/0!</v>
      </c>
      <c r="M26" s="7"/>
      <c r="N26" s="44" t="e">
        <f t="shared" si="2"/>
        <v>#DIV/0!</v>
      </c>
      <c r="O26" s="7"/>
      <c r="P26" s="44" t="e">
        <f t="shared" si="2"/>
        <v>#DIV/0!</v>
      </c>
    </row>
    <row r="27" spans="1:16" ht="135" customHeight="1">
      <c r="A27" s="43" t="s">
        <v>56</v>
      </c>
      <c r="B27" s="12" t="s">
        <v>911</v>
      </c>
      <c r="C27" s="6">
        <v>5345940</v>
      </c>
      <c r="D27" s="7">
        <v>5228340</v>
      </c>
      <c r="E27" s="44">
        <f t="shared" si="3"/>
        <v>2.1998002222247126E-2</v>
      </c>
      <c r="F27" s="9" t="s">
        <v>912</v>
      </c>
      <c r="G27" s="9" t="s">
        <v>913</v>
      </c>
      <c r="H27" s="11">
        <v>0</v>
      </c>
      <c r="I27" s="11">
        <v>0</v>
      </c>
      <c r="J27" s="8">
        <v>0</v>
      </c>
      <c r="K27" s="7"/>
      <c r="L27" s="44">
        <f t="shared" si="1"/>
        <v>1</v>
      </c>
      <c r="M27" s="7"/>
      <c r="N27" s="44" t="e">
        <f t="shared" si="2"/>
        <v>#DIV/0!</v>
      </c>
      <c r="O27" s="7"/>
      <c r="P27" s="44" t="e">
        <f t="shared" si="2"/>
        <v>#DIV/0!</v>
      </c>
    </row>
  </sheetData>
  <sheetProtection algorithmName="SHA-512" hashValue="o8WCGTU/rR9x7zhlx/LxixE76zWFEjkwdXZMQ8fBtuphsgRrXF31AJ4JeeSFkeIst/9+yV5DI6X7eOXQ1m4Uqg==" saltValue="8v+hAKPNekPbOdBDYHUWW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290" priority="21" operator="lessThan">
      <formula>0</formula>
    </cfRule>
  </conditionalFormatting>
  <conditionalFormatting sqref="E19:E27">
    <cfRule type="cellIs" dxfId="289" priority="17" operator="lessThan">
      <formula>0</formula>
    </cfRule>
  </conditionalFormatting>
  <conditionalFormatting sqref="H9:J17">
    <cfRule type="cellIs" dxfId="288" priority="8" operator="lessThan">
      <formula>0</formula>
    </cfRule>
  </conditionalFormatting>
  <conditionalFormatting sqref="H19:J27">
    <cfRule type="cellIs" dxfId="287" priority="4" operator="lessThan">
      <formula>0</formula>
    </cfRule>
  </conditionalFormatting>
  <conditionalFormatting sqref="L9:L17 L19:L27">
    <cfRule type="cellIs" dxfId="286" priority="3" operator="lessThan">
      <formula>0</formula>
    </cfRule>
  </conditionalFormatting>
  <conditionalFormatting sqref="N9:N17 N19:N27">
    <cfRule type="cellIs" dxfId="285" priority="2" operator="lessThan">
      <formula>0</formula>
    </cfRule>
  </conditionalFormatting>
  <conditionalFormatting sqref="P9:P17 P19:P27">
    <cfRule type="cellIs" dxfId="284"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4">
    <tabColor theme="5" tint="0.39997558519241921"/>
    <pageSetUpPr fitToPage="1"/>
  </sheetPr>
  <dimension ref="A1:P27"/>
  <sheetViews>
    <sheetView zoomScale="80" zoomScaleNormal="80" workbookViewId="0">
      <pane xSplit="2" ySplit="7" topLeftCell="G17" activePane="bottomRight" state="frozen"/>
      <selection pane="topRight" activeCell="G17" activeCellId="1" sqref="C27 G17"/>
      <selection pane="bottomLeft" activeCell="G17" activeCellId="1" sqref="C27 G17"/>
      <selection pane="bottomRight" activeCell="G17" sqref="G17"/>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28</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30</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32</v>
      </c>
      <c r="B12" s="13" t="s">
        <v>502</v>
      </c>
      <c r="C12" s="6">
        <v>149787749</v>
      </c>
      <c r="D12" s="7">
        <v>126637787</v>
      </c>
      <c r="E12" s="44">
        <f t="shared" si="0"/>
        <v>0.1545517717874243</v>
      </c>
      <c r="F12" s="9" t="s">
        <v>914</v>
      </c>
      <c r="G12" s="10" t="s">
        <v>915</v>
      </c>
      <c r="H12" s="11">
        <v>0.05</v>
      </c>
      <c r="I12" s="11"/>
      <c r="J12" s="8"/>
      <c r="K12" s="7"/>
      <c r="L12" s="44">
        <f t="shared" si="1"/>
        <v>1</v>
      </c>
      <c r="M12" s="7"/>
      <c r="N12" s="44" t="e">
        <f t="shared" si="2"/>
        <v>#DIV/0!</v>
      </c>
      <c r="O12" s="7"/>
      <c r="P12" s="44" t="e">
        <f t="shared" si="2"/>
        <v>#DIV/0!</v>
      </c>
    </row>
    <row r="13" spans="1:16" ht="59.25" customHeight="1">
      <c r="A13" s="41" t="s">
        <v>33</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34</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35</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36</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37</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2" t="s">
        <v>916</v>
      </c>
      <c r="C19" s="6">
        <f>84368974+6400446</f>
        <v>90769420</v>
      </c>
      <c r="D19" s="7">
        <f>71697356+18836236</f>
        <v>90533592</v>
      </c>
      <c r="E19" s="44">
        <f t="shared" ref="E19:E27" si="3">1-(D19/C19)</f>
        <v>2.5980996683684365E-3</v>
      </c>
      <c r="F19" s="9" t="s">
        <v>917</v>
      </c>
      <c r="G19" s="10" t="s">
        <v>918</v>
      </c>
      <c r="H19" s="11" t="s">
        <v>919</v>
      </c>
      <c r="I19" s="11" t="s">
        <v>919</v>
      </c>
      <c r="J19" s="8" t="s">
        <v>919</v>
      </c>
      <c r="K19" s="7"/>
      <c r="L19" s="44">
        <f t="shared" si="1"/>
        <v>1</v>
      </c>
      <c r="M19" s="7"/>
      <c r="N19" s="44" t="e">
        <f t="shared" si="2"/>
        <v>#DIV/0!</v>
      </c>
      <c r="O19" s="7"/>
      <c r="P19" s="44" t="e">
        <f t="shared" si="2"/>
        <v>#DIV/0!</v>
      </c>
    </row>
    <row r="20" spans="1:16" ht="57" customHeight="1">
      <c r="A20" s="41" t="s">
        <v>43</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47</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48</v>
      </c>
      <c r="B22" s="12" t="s">
        <v>920</v>
      </c>
      <c r="C22" s="6">
        <v>151557887</v>
      </c>
      <c r="D22" s="7">
        <v>277238499</v>
      </c>
      <c r="E22" s="44">
        <f t="shared" si="3"/>
        <v>-0.8292581434577535</v>
      </c>
      <c r="F22" s="9"/>
      <c r="G22" s="10"/>
      <c r="H22" s="11"/>
      <c r="I22" s="11"/>
      <c r="J22" s="8"/>
      <c r="K22" s="7"/>
      <c r="L22" s="44">
        <f t="shared" si="1"/>
        <v>1</v>
      </c>
      <c r="M22" s="7"/>
      <c r="N22" s="44" t="e">
        <f t="shared" si="2"/>
        <v>#DIV/0!</v>
      </c>
      <c r="O22" s="7"/>
      <c r="P22" s="44" t="e">
        <f t="shared" si="2"/>
        <v>#DIV/0!</v>
      </c>
    </row>
    <row r="23" spans="1:16" ht="57" customHeight="1">
      <c r="A23" s="41" t="s">
        <v>49</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50</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51</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55</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259.5" customHeight="1">
      <c r="A27" s="43" t="s">
        <v>56</v>
      </c>
      <c r="B27" s="12" t="s">
        <v>921</v>
      </c>
      <c r="C27" s="6">
        <f>805687310+252498455+187808617</f>
        <v>1245994382</v>
      </c>
      <c r="D27" s="7">
        <f>894700000+206801994+128103130</f>
        <v>1229605124</v>
      </c>
      <c r="E27" s="44">
        <f t="shared" si="3"/>
        <v>1.3153556899424323E-2</v>
      </c>
      <c r="F27" s="9" t="s">
        <v>922</v>
      </c>
      <c r="G27" s="10" t="s">
        <v>923</v>
      </c>
      <c r="H27" s="11">
        <v>0.01</v>
      </c>
      <c r="I27" s="11">
        <v>0.01</v>
      </c>
      <c r="J27" s="8">
        <v>0.01</v>
      </c>
      <c r="K27" s="7"/>
      <c r="L27" s="44">
        <f t="shared" si="1"/>
        <v>1</v>
      </c>
      <c r="M27" s="7"/>
      <c r="N27" s="44" t="e">
        <f t="shared" si="2"/>
        <v>#DIV/0!</v>
      </c>
      <c r="O27" s="7"/>
      <c r="P27" s="44" t="e">
        <f t="shared" si="2"/>
        <v>#DIV/0!</v>
      </c>
    </row>
  </sheetData>
  <sheetProtection algorithmName="SHA-512" hashValue="E+bpkwLzUzq/w4VJr+Wa2FDVrnDUTc7kDQVGmOCivoBt7zdztxf0ez7MWkt1GcDYQsr9oaHcWHIcYIW0Pjqf6A==" saltValue="675LDVAAUmQD3/2m5LGYk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283" priority="21" operator="lessThan">
      <formula>0</formula>
    </cfRule>
  </conditionalFormatting>
  <conditionalFormatting sqref="E19:E27">
    <cfRule type="cellIs" dxfId="282" priority="17" operator="lessThan">
      <formula>0</formula>
    </cfRule>
  </conditionalFormatting>
  <conditionalFormatting sqref="H9:J17">
    <cfRule type="cellIs" dxfId="281" priority="8" operator="lessThan">
      <formula>0</formula>
    </cfRule>
  </conditionalFormatting>
  <conditionalFormatting sqref="H19:J27">
    <cfRule type="cellIs" dxfId="280" priority="4" operator="lessThan">
      <formula>0</formula>
    </cfRule>
  </conditionalFormatting>
  <conditionalFormatting sqref="L9:L17 L19:L27">
    <cfRule type="cellIs" dxfId="279" priority="3" operator="lessThan">
      <formula>0</formula>
    </cfRule>
  </conditionalFormatting>
  <conditionalFormatting sqref="N9:N17 N19:N27">
    <cfRule type="cellIs" dxfId="278" priority="2" operator="lessThan">
      <formula>0</formula>
    </cfRule>
  </conditionalFormatting>
  <conditionalFormatting sqref="P9:P17 P19:P27">
    <cfRule type="cellIs" dxfId="277"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5">
    <tabColor theme="5" tint="0.39997558519241921"/>
    <pageSetUpPr fitToPage="1"/>
  </sheetPr>
  <dimension ref="A1:P27"/>
  <sheetViews>
    <sheetView zoomScale="80" zoomScaleNormal="80" workbookViewId="0">
      <pane xSplit="2" ySplit="7" topLeftCell="J20" activePane="bottomRight" state="frozen"/>
      <selection pane="topRight" activeCell="G17" activeCellId="1" sqref="C27 G17"/>
      <selection pane="bottomLeft" activeCell="G17" activeCellId="1" sqref="C27 G17"/>
      <selection pane="bottomRight" activeCell="J20" sqref="J20"/>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204">
      <c r="A9" s="41" t="s">
        <v>23</v>
      </c>
      <c r="B9" s="5" t="s">
        <v>924</v>
      </c>
      <c r="C9" s="308">
        <v>7914771659</v>
      </c>
      <c r="D9" s="309">
        <v>7649340616</v>
      </c>
      <c r="E9" s="44">
        <f t="shared" ref="E9:E17" si="0">1-(D9/C9)</f>
        <v>3.3536159277339883E-2</v>
      </c>
      <c r="F9" s="9" t="s">
        <v>925</v>
      </c>
      <c r="G9" s="10" t="s">
        <v>926</v>
      </c>
      <c r="H9" s="11">
        <v>0.01</v>
      </c>
      <c r="I9" s="11">
        <v>0</v>
      </c>
      <c r="J9" s="8">
        <v>0</v>
      </c>
      <c r="K9" s="7"/>
      <c r="L9" s="44">
        <f>1-(K9/D9)</f>
        <v>1</v>
      </c>
      <c r="M9" s="7"/>
      <c r="N9" s="44" t="e">
        <f>1-(M9/K9)</f>
        <v>#DIV/0!</v>
      </c>
      <c r="O9" s="7"/>
      <c r="P9" s="44" t="e">
        <f>1-(O9/M9)</f>
        <v>#DIV/0!</v>
      </c>
    </row>
    <row r="10" spans="1:16" ht="57" customHeight="1">
      <c r="A10" s="41" t="s">
        <v>28</v>
      </c>
      <c r="B10" s="12" t="s">
        <v>330</v>
      </c>
      <c r="C10" s="6">
        <v>48920211</v>
      </c>
      <c r="D10" s="7">
        <v>59589350</v>
      </c>
      <c r="E10" s="44">
        <f t="shared" si="0"/>
        <v>-0.21809266112936432</v>
      </c>
      <c r="F10" s="9" t="s">
        <v>927</v>
      </c>
      <c r="G10" s="10" t="s">
        <v>928</v>
      </c>
      <c r="H10" s="11">
        <v>0</v>
      </c>
      <c r="I10" s="11">
        <v>0</v>
      </c>
      <c r="J10" s="8">
        <v>0</v>
      </c>
      <c r="K10" s="7"/>
      <c r="L10" s="44">
        <f t="shared" ref="L10:L27" si="1">1-(K10/D10)</f>
        <v>1</v>
      </c>
      <c r="M10" s="7"/>
      <c r="N10" s="44" t="e">
        <f t="shared" ref="N10:P27" si="2">1-(M10/K10)</f>
        <v>#DIV/0!</v>
      </c>
      <c r="O10" s="7"/>
      <c r="P10" s="44" t="e">
        <f t="shared" si="2"/>
        <v>#DIV/0!</v>
      </c>
    </row>
    <row r="11" spans="1:16" ht="59.25" customHeight="1">
      <c r="A11" s="41" t="s">
        <v>30</v>
      </c>
      <c r="B11" s="13" t="s">
        <v>333</v>
      </c>
      <c r="C11" s="6">
        <v>14063671</v>
      </c>
      <c r="D11" s="7">
        <v>1713087</v>
      </c>
      <c r="E11" s="44">
        <f t="shared" si="0"/>
        <v>0.87819062320214969</v>
      </c>
      <c r="F11" s="9" t="s">
        <v>929</v>
      </c>
      <c r="G11" s="10" t="s">
        <v>930</v>
      </c>
      <c r="H11" s="11">
        <v>0</v>
      </c>
      <c r="I11" s="11">
        <v>0</v>
      </c>
      <c r="J11" s="8">
        <v>0</v>
      </c>
      <c r="K11" s="7"/>
      <c r="L11" s="44">
        <f t="shared" si="1"/>
        <v>1</v>
      </c>
      <c r="M11" s="7"/>
      <c r="N11" s="44" t="e">
        <f t="shared" si="2"/>
        <v>#DIV/0!</v>
      </c>
      <c r="O11" s="7"/>
      <c r="P11" s="44" t="e">
        <f t="shared" si="2"/>
        <v>#DIV/0!</v>
      </c>
    </row>
    <row r="12" spans="1:16" ht="59.25" customHeight="1">
      <c r="A12" s="41" t="s">
        <v>32</v>
      </c>
      <c r="B12" s="13" t="s">
        <v>931</v>
      </c>
      <c r="C12" s="6">
        <v>131702278</v>
      </c>
      <c r="D12" s="7">
        <v>538314240</v>
      </c>
      <c r="E12" s="44">
        <f t="shared" si="0"/>
        <v>-3.0873570918796105</v>
      </c>
      <c r="F12" s="9" t="s">
        <v>932</v>
      </c>
      <c r="G12" s="10" t="s">
        <v>933</v>
      </c>
      <c r="H12" s="11">
        <v>0</v>
      </c>
      <c r="I12" s="11">
        <v>0</v>
      </c>
      <c r="J12" s="8">
        <v>0</v>
      </c>
      <c r="K12" s="7"/>
      <c r="L12" s="44">
        <f t="shared" si="1"/>
        <v>1</v>
      </c>
      <c r="M12" s="7"/>
      <c r="N12" s="44" t="e">
        <f t="shared" si="2"/>
        <v>#DIV/0!</v>
      </c>
      <c r="O12" s="7"/>
      <c r="P12" s="44" t="e">
        <f t="shared" si="2"/>
        <v>#DIV/0!</v>
      </c>
    </row>
    <row r="13" spans="1:16" ht="59.25" customHeight="1">
      <c r="A13" s="41" t="s">
        <v>33</v>
      </c>
      <c r="B13" s="13" t="s">
        <v>311</v>
      </c>
      <c r="C13" s="6">
        <v>0</v>
      </c>
      <c r="D13" s="7">
        <v>0</v>
      </c>
      <c r="E13" s="44" t="e">
        <f t="shared" si="0"/>
        <v>#DIV/0!</v>
      </c>
      <c r="F13" s="9" t="s">
        <v>934</v>
      </c>
      <c r="G13" s="10" t="s">
        <v>934</v>
      </c>
      <c r="H13" s="11">
        <v>0</v>
      </c>
      <c r="I13" s="11">
        <v>0</v>
      </c>
      <c r="J13" s="8">
        <v>0</v>
      </c>
      <c r="K13" s="7"/>
      <c r="L13" s="44" t="e">
        <f t="shared" si="1"/>
        <v>#DIV/0!</v>
      </c>
      <c r="M13" s="7"/>
      <c r="N13" s="44" t="e">
        <f t="shared" si="2"/>
        <v>#DIV/0!</v>
      </c>
      <c r="O13" s="7"/>
      <c r="P13" s="44" t="e">
        <f t="shared" si="2"/>
        <v>#DIV/0!</v>
      </c>
    </row>
    <row r="14" spans="1:16" ht="59.25" customHeight="1">
      <c r="A14" s="41" t="s">
        <v>34</v>
      </c>
      <c r="B14" s="13" t="s">
        <v>390</v>
      </c>
      <c r="C14" s="6">
        <v>165741530</v>
      </c>
      <c r="D14" s="7">
        <v>99717648</v>
      </c>
      <c r="E14" s="44">
        <f t="shared" si="0"/>
        <v>0.3983544860482463</v>
      </c>
      <c r="F14" s="9" t="s">
        <v>935</v>
      </c>
      <c r="G14" s="10" t="s">
        <v>936</v>
      </c>
      <c r="H14" s="11">
        <v>0</v>
      </c>
      <c r="I14" s="11">
        <v>0</v>
      </c>
      <c r="J14" s="8">
        <v>0</v>
      </c>
      <c r="K14" s="7"/>
      <c r="L14" s="44">
        <f t="shared" si="1"/>
        <v>1</v>
      </c>
      <c r="M14" s="7"/>
      <c r="N14" s="44" t="e">
        <f t="shared" si="2"/>
        <v>#DIV/0!</v>
      </c>
      <c r="O14" s="7"/>
      <c r="P14" s="44" t="e">
        <f t="shared" si="2"/>
        <v>#DIV/0!</v>
      </c>
    </row>
    <row r="15" spans="1:16" ht="59.25" customHeight="1">
      <c r="A15" s="41" t="s">
        <v>35</v>
      </c>
      <c r="B15" s="5" t="s">
        <v>937</v>
      </c>
      <c r="C15" s="6">
        <v>225221633</v>
      </c>
      <c r="D15" s="7">
        <v>301112815</v>
      </c>
      <c r="E15" s="44">
        <f t="shared" si="0"/>
        <v>-0.33696222245222773</v>
      </c>
      <c r="F15" s="9" t="s">
        <v>938</v>
      </c>
      <c r="G15" s="10" t="s">
        <v>939</v>
      </c>
      <c r="H15" s="11">
        <v>0</v>
      </c>
      <c r="I15" s="11">
        <v>0</v>
      </c>
      <c r="J15" s="8">
        <v>0</v>
      </c>
      <c r="K15" s="7"/>
      <c r="L15" s="44">
        <f t="shared" si="1"/>
        <v>1</v>
      </c>
      <c r="M15" s="7"/>
      <c r="N15" s="44" t="e">
        <f t="shared" si="2"/>
        <v>#DIV/0!</v>
      </c>
      <c r="O15" s="7"/>
      <c r="P15" s="44" t="e">
        <f t="shared" si="2"/>
        <v>#DIV/0!</v>
      </c>
    </row>
    <row r="16" spans="1:16" ht="59.25" customHeight="1">
      <c r="A16" s="41" t="s">
        <v>36</v>
      </c>
      <c r="B16" s="13"/>
      <c r="C16" s="6">
        <v>0</v>
      </c>
      <c r="D16" s="7">
        <v>0</v>
      </c>
      <c r="E16" s="44" t="e">
        <f t="shared" si="0"/>
        <v>#DIV/0!</v>
      </c>
      <c r="F16" s="9" t="s">
        <v>311</v>
      </c>
      <c r="G16" s="10" t="s">
        <v>311</v>
      </c>
      <c r="H16" s="11">
        <v>0</v>
      </c>
      <c r="I16" s="11">
        <v>0</v>
      </c>
      <c r="J16" s="8">
        <v>0</v>
      </c>
      <c r="K16" s="7"/>
      <c r="L16" s="44" t="e">
        <f t="shared" si="1"/>
        <v>#DIV/0!</v>
      </c>
      <c r="M16" s="7"/>
      <c r="N16" s="44" t="e">
        <f t="shared" si="2"/>
        <v>#DIV/0!</v>
      </c>
      <c r="O16" s="7"/>
      <c r="P16" s="44" t="e">
        <f t="shared" si="2"/>
        <v>#DIV/0!</v>
      </c>
    </row>
    <row r="17" spans="1:16" ht="59.25" customHeight="1">
      <c r="A17" s="41" t="s">
        <v>37</v>
      </c>
      <c r="B17" s="13"/>
      <c r="C17" s="6">
        <v>0</v>
      </c>
      <c r="D17" s="7">
        <v>0</v>
      </c>
      <c r="E17" s="44" t="e">
        <f t="shared" si="0"/>
        <v>#DIV/0!</v>
      </c>
      <c r="F17" s="9" t="s">
        <v>311</v>
      </c>
      <c r="G17" s="10" t="s">
        <v>311</v>
      </c>
      <c r="H17" s="11">
        <v>0</v>
      </c>
      <c r="I17" s="11">
        <v>0</v>
      </c>
      <c r="J17" s="8">
        <v>0</v>
      </c>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2" t="s">
        <v>940</v>
      </c>
      <c r="C19" s="6">
        <v>3320060</v>
      </c>
      <c r="D19" s="7">
        <v>1247796</v>
      </c>
      <c r="E19" s="44">
        <f t="shared" ref="E19:E27" si="3">1-(D19/C19)</f>
        <v>0.62416462353089996</v>
      </c>
      <c r="F19" s="9" t="s">
        <v>941</v>
      </c>
      <c r="G19" s="10" t="s">
        <v>942</v>
      </c>
      <c r="H19" s="11">
        <v>1</v>
      </c>
      <c r="I19" s="11">
        <v>0</v>
      </c>
      <c r="J19" s="8">
        <v>0</v>
      </c>
      <c r="K19" s="7"/>
      <c r="L19" s="44">
        <f t="shared" si="1"/>
        <v>1</v>
      </c>
      <c r="M19" s="7"/>
      <c r="N19" s="44" t="e">
        <f t="shared" si="2"/>
        <v>#DIV/0!</v>
      </c>
      <c r="O19" s="7"/>
      <c r="P19" s="44" t="e">
        <f t="shared" si="2"/>
        <v>#DIV/0!</v>
      </c>
    </row>
    <row r="20" spans="1:16" ht="57" customHeight="1">
      <c r="A20" s="41" t="s">
        <v>43</v>
      </c>
      <c r="B20" s="5" t="s">
        <v>943</v>
      </c>
      <c r="C20" s="6">
        <v>38342071</v>
      </c>
      <c r="D20" s="7">
        <v>36730972</v>
      </c>
      <c r="E20" s="44">
        <f t="shared" si="3"/>
        <v>4.2019091769977646E-2</v>
      </c>
      <c r="F20" s="9" t="s">
        <v>944</v>
      </c>
      <c r="G20" s="10" t="s">
        <v>945</v>
      </c>
      <c r="H20" s="11">
        <v>0</v>
      </c>
      <c r="I20" s="11">
        <v>0</v>
      </c>
      <c r="J20" s="8">
        <v>0</v>
      </c>
      <c r="K20" s="7"/>
      <c r="L20" s="44">
        <f t="shared" si="1"/>
        <v>1</v>
      </c>
      <c r="M20" s="7"/>
      <c r="N20" s="44" t="e">
        <f t="shared" si="2"/>
        <v>#DIV/0!</v>
      </c>
      <c r="O20" s="7"/>
      <c r="P20" s="44" t="e">
        <f t="shared" si="2"/>
        <v>#DIV/0!</v>
      </c>
    </row>
    <row r="21" spans="1:16" ht="57" customHeight="1">
      <c r="A21" s="41" t="s">
        <v>47</v>
      </c>
      <c r="B21" s="14"/>
      <c r="C21" s="6">
        <v>0</v>
      </c>
      <c r="D21" s="7">
        <v>0</v>
      </c>
      <c r="E21" s="44" t="e">
        <f t="shared" si="3"/>
        <v>#DIV/0!</v>
      </c>
      <c r="F21" s="9" t="s">
        <v>311</v>
      </c>
      <c r="G21" s="10"/>
      <c r="H21" s="11">
        <v>0</v>
      </c>
      <c r="I21" s="11">
        <v>0</v>
      </c>
      <c r="J21" s="8">
        <v>0</v>
      </c>
      <c r="K21" s="7"/>
      <c r="L21" s="44" t="e">
        <f t="shared" si="1"/>
        <v>#DIV/0!</v>
      </c>
      <c r="M21" s="7"/>
      <c r="N21" s="44" t="e">
        <f t="shared" si="2"/>
        <v>#DIV/0!</v>
      </c>
      <c r="O21" s="7"/>
      <c r="P21" s="44" t="e">
        <f t="shared" si="2"/>
        <v>#DIV/0!</v>
      </c>
    </row>
    <row r="22" spans="1:16" ht="57" customHeight="1">
      <c r="A22" s="41" t="s">
        <v>48</v>
      </c>
      <c r="B22" s="12" t="s">
        <v>946</v>
      </c>
      <c r="C22" s="6">
        <v>10413403</v>
      </c>
      <c r="D22" s="7">
        <v>6217771</v>
      </c>
      <c r="E22" s="44">
        <f t="shared" si="3"/>
        <v>0.40290690756902425</v>
      </c>
      <c r="F22" s="9" t="s">
        <v>947</v>
      </c>
      <c r="G22" s="10" t="s">
        <v>948</v>
      </c>
      <c r="H22" s="11" t="s">
        <v>949</v>
      </c>
      <c r="I22" s="11">
        <v>0.03</v>
      </c>
      <c r="J22" s="8">
        <v>0.03</v>
      </c>
      <c r="K22" s="7"/>
      <c r="L22" s="44">
        <f t="shared" si="1"/>
        <v>1</v>
      </c>
      <c r="M22" s="7"/>
      <c r="N22" s="44" t="e">
        <f t="shared" si="2"/>
        <v>#DIV/0!</v>
      </c>
      <c r="O22" s="7"/>
      <c r="P22" s="44" t="e">
        <f t="shared" si="2"/>
        <v>#DIV/0!</v>
      </c>
    </row>
    <row r="23" spans="1:16" ht="57" customHeight="1">
      <c r="A23" s="41" t="s">
        <v>49</v>
      </c>
      <c r="B23" s="12"/>
      <c r="C23" s="6">
        <v>0</v>
      </c>
      <c r="D23" s="7">
        <v>0</v>
      </c>
      <c r="E23" s="44" t="e">
        <f t="shared" si="3"/>
        <v>#DIV/0!</v>
      </c>
      <c r="F23" s="9" t="s">
        <v>311</v>
      </c>
      <c r="G23" s="10" t="s">
        <v>311</v>
      </c>
      <c r="H23" s="11">
        <v>0</v>
      </c>
      <c r="I23" s="11">
        <v>0</v>
      </c>
      <c r="J23" s="8">
        <v>0</v>
      </c>
      <c r="K23" s="7"/>
      <c r="L23" s="44" t="e">
        <f t="shared" si="1"/>
        <v>#DIV/0!</v>
      </c>
      <c r="M23" s="7"/>
      <c r="N23" s="44" t="e">
        <f t="shared" si="2"/>
        <v>#DIV/0!</v>
      </c>
      <c r="O23" s="7"/>
      <c r="P23" s="44" t="e">
        <f t="shared" si="2"/>
        <v>#DIV/0!</v>
      </c>
    </row>
    <row r="24" spans="1:16" ht="57" customHeight="1">
      <c r="A24" s="41" t="s">
        <v>50</v>
      </c>
      <c r="B24" s="12" t="s">
        <v>950</v>
      </c>
      <c r="C24" s="6">
        <v>907221</v>
      </c>
      <c r="D24" s="7">
        <v>147600</v>
      </c>
      <c r="E24" s="44">
        <f t="shared" si="3"/>
        <v>0.83730535338137013</v>
      </c>
      <c r="F24" s="9" t="s">
        <v>951</v>
      </c>
      <c r="G24" s="10" t="s">
        <v>952</v>
      </c>
      <c r="H24" s="11">
        <v>0</v>
      </c>
      <c r="I24" s="11">
        <v>0</v>
      </c>
      <c r="J24" s="8">
        <v>0</v>
      </c>
      <c r="K24" s="7"/>
      <c r="L24" s="44">
        <f t="shared" si="1"/>
        <v>1</v>
      </c>
      <c r="M24" s="7"/>
      <c r="N24" s="44" t="e">
        <f t="shared" si="2"/>
        <v>#DIV/0!</v>
      </c>
      <c r="O24" s="7"/>
      <c r="P24" s="44" t="e">
        <f t="shared" si="2"/>
        <v>#DIV/0!</v>
      </c>
    </row>
    <row r="25" spans="1:16" ht="57" customHeight="1">
      <c r="A25" s="43" t="s">
        <v>51</v>
      </c>
      <c r="B25" s="12"/>
      <c r="C25" s="6">
        <v>0</v>
      </c>
      <c r="D25" s="7">
        <v>0</v>
      </c>
      <c r="E25" s="44" t="e">
        <f t="shared" si="3"/>
        <v>#DIV/0!</v>
      </c>
      <c r="F25" s="9" t="s">
        <v>311</v>
      </c>
      <c r="G25" s="10" t="s">
        <v>311</v>
      </c>
      <c r="H25" s="11">
        <v>0</v>
      </c>
      <c r="I25" s="11">
        <v>0</v>
      </c>
      <c r="J25" s="8">
        <v>0</v>
      </c>
      <c r="K25" s="7"/>
      <c r="L25" s="44" t="e">
        <f t="shared" si="1"/>
        <v>#DIV/0!</v>
      </c>
      <c r="M25" s="7"/>
      <c r="N25" s="44" t="e">
        <f t="shared" si="2"/>
        <v>#DIV/0!</v>
      </c>
      <c r="O25" s="7"/>
      <c r="P25" s="44" t="e">
        <f t="shared" si="2"/>
        <v>#DIV/0!</v>
      </c>
    </row>
    <row r="26" spans="1:16" ht="57" customHeight="1">
      <c r="A26" s="43" t="s">
        <v>55</v>
      </c>
      <c r="B26" s="12" t="s">
        <v>953</v>
      </c>
      <c r="C26" s="6">
        <v>563900</v>
      </c>
      <c r="D26" s="7">
        <v>8170000</v>
      </c>
      <c r="E26" s="44">
        <f t="shared" si="3"/>
        <v>-13.488384465330732</v>
      </c>
      <c r="F26" s="9" t="s">
        <v>954</v>
      </c>
      <c r="G26" s="10" t="s">
        <v>955</v>
      </c>
      <c r="H26" s="11">
        <v>0.01</v>
      </c>
      <c r="I26" s="11">
        <v>0</v>
      </c>
      <c r="J26" s="8">
        <v>0</v>
      </c>
      <c r="K26" s="7"/>
      <c r="L26" s="44">
        <f t="shared" si="1"/>
        <v>1</v>
      </c>
      <c r="M26" s="7"/>
      <c r="N26" s="44" t="e">
        <f t="shared" si="2"/>
        <v>#DIV/0!</v>
      </c>
      <c r="O26" s="7"/>
      <c r="P26" s="44" t="e">
        <f t="shared" si="2"/>
        <v>#DIV/0!</v>
      </c>
    </row>
    <row r="27" spans="1:16" ht="57" customHeight="1">
      <c r="A27" s="43" t="s">
        <v>56</v>
      </c>
      <c r="B27" s="12"/>
      <c r="C27" s="6">
        <v>0</v>
      </c>
      <c r="D27" s="7">
        <v>0</v>
      </c>
      <c r="E27" s="44" t="e">
        <f t="shared" si="3"/>
        <v>#DIV/0!</v>
      </c>
      <c r="F27" s="9" t="s">
        <v>311</v>
      </c>
      <c r="G27" s="10" t="s">
        <v>311</v>
      </c>
      <c r="H27" s="11">
        <v>0</v>
      </c>
      <c r="I27" s="11">
        <v>0</v>
      </c>
      <c r="J27" s="8">
        <v>0</v>
      </c>
      <c r="K27" s="7"/>
      <c r="L27" s="44" t="e">
        <f t="shared" si="1"/>
        <v>#DIV/0!</v>
      </c>
      <c r="M27" s="7"/>
      <c r="N27" s="44" t="e">
        <f t="shared" si="2"/>
        <v>#DIV/0!</v>
      </c>
      <c r="O27" s="7"/>
      <c r="P27" s="44" t="e">
        <f t="shared" si="2"/>
        <v>#DIV/0!</v>
      </c>
    </row>
  </sheetData>
  <sheetProtection algorithmName="SHA-512" hashValue="bJ5wfiysojjAmg/GcgWpd54AiF2WQ8p86SCbg2TacA9OczV88i3fiAAbB3u5j9Hp9KdyP2kde/oDDEkOk8Zd8w==" saltValue="axj/BW6MZWvbQC3HX6hm9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276" priority="21" operator="lessThan">
      <formula>0</formula>
    </cfRule>
  </conditionalFormatting>
  <conditionalFormatting sqref="E19:E27">
    <cfRule type="cellIs" dxfId="275" priority="17" operator="lessThan">
      <formula>0</formula>
    </cfRule>
  </conditionalFormatting>
  <conditionalFormatting sqref="H9:J17">
    <cfRule type="cellIs" dxfId="274" priority="8" operator="lessThan">
      <formula>0</formula>
    </cfRule>
  </conditionalFormatting>
  <conditionalFormatting sqref="H19:J27">
    <cfRule type="cellIs" dxfId="273" priority="4" operator="lessThan">
      <formula>0</formula>
    </cfRule>
  </conditionalFormatting>
  <conditionalFormatting sqref="L9:L17 L19:L27">
    <cfRule type="cellIs" dxfId="272" priority="3" operator="lessThan">
      <formula>0</formula>
    </cfRule>
  </conditionalFormatting>
  <conditionalFormatting sqref="N9:N17 N19:N27">
    <cfRule type="cellIs" dxfId="271" priority="2" operator="lessThan">
      <formula>0</formula>
    </cfRule>
  </conditionalFormatting>
  <conditionalFormatting sqref="P9:P17 P19:P27">
    <cfRule type="cellIs" dxfId="270"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6">
    <tabColor theme="5" tint="0.39997558519241921"/>
    <pageSetUpPr fitToPage="1"/>
  </sheetPr>
  <dimension ref="A1:P27"/>
  <sheetViews>
    <sheetView zoomScale="80" zoomScaleNormal="80" workbookViewId="0">
      <pane xSplit="2" ySplit="7" topLeftCell="C27" activePane="bottomRight" state="frozen"/>
      <selection pane="topRight" activeCell="G17" activeCellId="1" sqref="C27 G17"/>
      <selection pane="bottomLeft" activeCell="G17" activeCellId="1" sqref="C27 G17"/>
      <selection pane="bottomRight" activeCell="B27" sqref="B27"/>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956</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343">
        <v>82086382613</v>
      </c>
      <c r="D9" s="344">
        <v>78450088572</v>
      </c>
      <c r="E9" s="44">
        <f t="shared" ref="E9:E17" si="0">1-(D9/C9)</f>
        <v>4.4298383303640887E-2</v>
      </c>
      <c r="F9" s="353" t="s">
        <v>957</v>
      </c>
      <c r="G9" s="89" t="s">
        <v>958</v>
      </c>
      <c r="H9" s="448">
        <v>3.2300000000000002E-2</v>
      </c>
      <c r="I9" s="454">
        <v>0.03</v>
      </c>
      <c r="J9" s="510">
        <v>0.03</v>
      </c>
      <c r="K9" s="348">
        <v>80984026433</v>
      </c>
      <c r="L9" s="44">
        <f>1-(K9/D9)</f>
        <v>-3.2300000001585616E-2</v>
      </c>
      <c r="M9" s="348">
        <v>83413547226</v>
      </c>
      <c r="N9" s="44">
        <f>1-(M9/K9)</f>
        <v>-3.0000000000123483E-2</v>
      </c>
      <c r="O9" s="348">
        <v>85915953643</v>
      </c>
      <c r="P9" s="44">
        <f>1-(O9/M9)</f>
        <v>-3.0000000002637472E-2</v>
      </c>
    </row>
    <row r="10" spans="1:16" ht="59.25" customHeight="1">
      <c r="A10" s="41" t="s">
        <v>28</v>
      </c>
      <c r="B10" s="74" t="s">
        <v>330</v>
      </c>
      <c r="C10" s="343">
        <v>9020657961</v>
      </c>
      <c r="D10" s="344">
        <v>10033526612</v>
      </c>
      <c r="E10" s="44">
        <f t="shared" si="0"/>
        <v>-0.11228323425841502</v>
      </c>
      <c r="F10" s="90" t="s">
        <v>959</v>
      </c>
      <c r="G10" s="64" t="s">
        <v>960</v>
      </c>
      <c r="H10" s="449">
        <v>3.2300000000000002E-2</v>
      </c>
      <c r="I10" s="459">
        <v>0.03</v>
      </c>
      <c r="J10" s="460">
        <v>0.03</v>
      </c>
      <c r="K10" s="349">
        <v>10357609522</v>
      </c>
      <c r="L10" s="44">
        <f t="shared" ref="L10:L27" si="1">1-(K10/D10)</f>
        <v>-3.2300000043095523E-2</v>
      </c>
      <c r="M10" s="349">
        <v>10668337807</v>
      </c>
      <c r="N10" s="44">
        <f t="shared" ref="N10:P27" si="2">1-(M10/K10)</f>
        <v>-2.9999999936278776E-2</v>
      </c>
      <c r="O10" s="349">
        <v>10988387941</v>
      </c>
      <c r="P10" s="44">
        <f t="shared" si="2"/>
        <v>-2.999999998031555E-2</v>
      </c>
    </row>
    <row r="11" spans="1:16" ht="59.25" customHeight="1">
      <c r="A11" s="41" t="s">
        <v>30</v>
      </c>
      <c r="B11" s="60" t="s">
        <v>333</v>
      </c>
      <c r="C11" s="346">
        <v>16873740</v>
      </c>
      <c r="D11" s="347">
        <v>87318484</v>
      </c>
      <c r="E11" s="44">
        <f t="shared" si="0"/>
        <v>-4.174815067673201</v>
      </c>
      <c r="F11" s="90" t="s">
        <v>961</v>
      </c>
      <c r="G11" s="64" t="s">
        <v>962</v>
      </c>
      <c r="H11" s="449">
        <v>3.2300000000000002E-2</v>
      </c>
      <c r="I11" s="459">
        <v>0.03</v>
      </c>
      <c r="J11" s="460">
        <v>0.03</v>
      </c>
      <c r="K11" s="349">
        <v>90138871</v>
      </c>
      <c r="L11" s="44">
        <f t="shared" si="1"/>
        <v>-3.2299999619782582E-2</v>
      </c>
      <c r="M11" s="349">
        <v>92843037</v>
      </c>
      <c r="N11" s="44">
        <f t="shared" si="2"/>
        <v>-2.9999998557781016E-2</v>
      </c>
      <c r="O11" s="349">
        <v>95628328</v>
      </c>
      <c r="P11" s="44">
        <f t="shared" si="2"/>
        <v>-2.9999998815204654E-2</v>
      </c>
    </row>
    <row r="12" spans="1:16" ht="59.25" customHeight="1">
      <c r="A12" s="41" t="s">
        <v>32</v>
      </c>
      <c r="B12" s="60" t="s">
        <v>502</v>
      </c>
      <c r="C12" s="346">
        <v>276963649</v>
      </c>
      <c r="D12" s="347">
        <v>639425609</v>
      </c>
      <c r="E12" s="44">
        <f t="shared" si="0"/>
        <v>-1.3086986733049577</v>
      </c>
      <c r="F12" s="90" t="s">
        <v>963</v>
      </c>
      <c r="G12" s="64" t="s">
        <v>964</v>
      </c>
      <c r="H12" s="449">
        <v>3.2300000000000002E-2</v>
      </c>
      <c r="I12" s="459">
        <v>0.03</v>
      </c>
      <c r="J12" s="460">
        <v>0.03</v>
      </c>
      <c r="K12" s="349">
        <v>660079056</v>
      </c>
      <c r="L12" s="44">
        <f t="shared" si="1"/>
        <v>-3.2299999733041762E-2</v>
      </c>
      <c r="M12" s="349">
        <v>679881428</v>
      </c>
      <c r="N12" s="44">
        <f t="shared" si="2"/>
        <v>-3.0000000484790457E-2</v>
      </c>
      <c r="O12" s="349">
        <v>700277871</v>
      </c>
      <c r="P12" s="44">
        <f t="shared" si="2"/>
        <v>-3.0000000235335111E-2</v>
      </c>
    </row>
    <row r="13" spans="1:16" ht="59.25" customHeight="1">
      <c r="A13" s="41" t="s">
        <v>33</v>
      </c>
      <c r="B13" s="60" t="s">
        <v>493</v>
      </c>
      <c r="C13" s="346">
        <v>58500000</v>
      </c>
      <c r="D13" s="347">
        <v>79896600</v>
      </c>
      <c r="E13" s="44">
        <f t="shared" si="0"/>
        <v>-0.3657538461538461</v>
      </c>
      <c r="F13" s="90" t="s">
        <v>965</v>
      </c>
      <c r="G13" s="64" t="s">
        <v>966</v>
      </c>
      <c r="H13" s="449">
        <v>3.2300000000000002E-2</v>
      </c>
      <c r="I13" s="459">
        <v>0.03</v>
      </c>
      <c r="J13" s="460">
        <v>0.03</v>
      </c>
      <c r="K13" s="349">
        <v>82477260</v>
      </c>
      <c r="L13" s="44">
        <f t="shared" si="1"/>
        <v>-3.2299997747088138E-2</v>
      </c>
      <c r="M13" s="349">
        <v>84951578</v>
      </c>
      <c r="N13" s="44">
        <f t="shared" si="2"/>
        <v>-3.0000002424910743E-2</v>
      </c>
      <c r="O13" s="349">
        <v>87500125</v>
      </c>
      <c r="P13" s="44">
        <f t="shared" si="2"/>
        <v>-2.9999995997719964E-2</v>
      </c>
    </row>
    <row r="14" spans="1:16" ht="59.25" customHeight="1">
      <c r="A14" s="41" t="s">
        <v>34</v>
      </c>
      <c r="B14" s="60" t="s">
        <v>667</v>
      </c>
      <c r="C14" s="346">
        <v>486437718</v>
      </c>
      <c r="D14" s="57">
        <v>0</v>
      </c>
      <c r="E14" s="44">
        <f t="shared" si="0"/>
        <v>1</v>
      </c>
      <c r="F14" s="90" t="s">
        <v>967</v>
      </c>
      <c r="G14" s="64" t="s">
        <v>968</v>
      </c>
      <c r="H14" s="449">
        <v>3.2300000000000002E-2</v>
      </c>
      <c r="I14" s="459">
        <v>0.03</v>
      </c>
      <c r="J14" s="460">
        <v>0.03</v>
      </c>
      <c r="K14" s="111">
        <v>0</v>
      </c>
      <c r="L14" s="44" t="e">
        <f t="shared" si="1"/>
        <v>#DIV/0!</v>
      </c>
      <c r="M14" s="111">
        <v>0</v>
      </c>
      <c r="N14" s="44" t="e">
        <f t="shared" si="2"/>
        <v>#DIV/0!</v>
      </c>
      <c r="O14" s="111">
        <v>0</v>
      </c>
      <c r="P14" s="44" t="e">
        <f t="shared" si="2"/>
        <v>#DIV/0!</v>
      </c>
    </row>
    <row r="15" spans="1:16" ht="59.25" customHeight="1">
      <c r="A15" s="41" t="s">
        <v>35</v>
      </c>
      <c r="B15" s="60" t="s">
        <v>493</v>
      </c>
      <c r="C15" s="346">
        <v>280965780</v>
      </c>
      <c r="D15" s="347">
        <v>513638895</v>
      </c>
      <c r="E15" s="44">
        <f t="shared" si="0"/>
        <v>-0.82811905065449598</v>
      </c>
      <c r="F15" s="90" t="s">
        <v>969</v>
      </c>
      <c r="G15" s="64" t="s">
        <v>970</v>
      </c>
      <c r="H15" s="449">
        <v>3.2300000000000002E-2</v>
      </c>
      <c r="I15" s="459">
        <v>0.03</v>
      </c>
      <c r="J15" s="460">
        <v>0.03</v>
      </c>
      <c r="K15" s="349">
        <v>530229431</v>
      </c>
      <c r="L15" s="44">
        <f t="shared" si="1"/>
        <v>-3.229999939938355E-2</v>
      </c>
      <c r="M15" s="349">
        <v>546136314</v>
      </c>
      <c r="N15" s="44">
        <f t="shared" si="2"/>
        <v>-3.0000000132018423E-2</v>
      </c>
      <c r="O15" s="349">
        <v>562520404</v>
      </c>
      <c r="P15" s="44">
        <f t="shared" si="2"/>
        <v>-3.0000001062005843E-2</v>
      </c>
    </row>
    <row r="16" spans="1:16" ht="59.25" customHeight="1">
      <c r="A16" s="41" t="s">
        <v>36</v>
      </c>
      <c r="B16" s="60" t="s">
        <v>493</v>
      </c>
      <c r="C16" s="346">
        <v>160522496</v>
      </c>
      <c r="D16" s="347">
        <v>53218672</v>
      </c>
      <c r="E16" s="44">
        <f t="shared" si="0"/>
        <v>0.66846595756896288</v>
      </c>
      <c r="F16" s="90" t="s">
        <v>971</v>
      </c>
      <c r="G16" s="64" t="s">
        <v>972</v>
      </c>
      <c r="H16" s="449">
        <v>3.2300000000000002E-2</v>
      </c>
      <c r="I16" s="459">
        <v>0.03</v>
      </c>
      <c r="J16" s="460">
        <v>0.03</v>
      </c>
      <c r="K16" s="349">
        <v>54937635</v>
      </c>
      <c r="L16" s="44">
        <f t="shared" si="1"/>
        <v>-3.2299998015734133E-2</v>
      </c>
      <c r="M16" s="349">
        <v>56585764</v>
      </c>
      <c r="N16" s="44">
        <f t="shared" si="2"/>
        <v>-2.9999999089877161E-2</v>
      </c>
      <c r="O16" s="349">
        <v>58283337</v>
      </c>
      <c r="P16" s="44">
        <f t="shared" si="2"/>
        <v>-3.0000001413783117E-2</v>
      </c>
    </row>
    <row r="17" spans="1:16" ht="59.25" customHeight="1">
      <c r="A17" s="41" t="s">
        <v>37</v>
      </c>
      <c r="B17" s="59" t="s">
        <v>973</v>
      </c>
      <c r="C17" s="346">
        <v>287628132</v>
      </c>
      <c r="D17" s="347">
        <v>298562825</v>
      </c>
      <c r="E17" s="44">
        <f t="shared" si="0"/>
        <v>-3.8016771600074328E-2</v>
      </c>
      <c r="F17" s="90" t="s">
        <v>974</v>
      </c>
      <c r="G17" s="64" t="s">
        <v>975</v>
      </c>
      <c r="H17" s="449">
        <v>3.2300000000000002E-2</v>
      </c>
      <c r="I17" s="459">
        <v>0.03</v>
      </c>
      <c r="J17" s="460">
        <v>0.03</v>
      </c>
      <c r="K17" s="349">
        <v>308206404</v>
      </c>
      <c r="L17" s="44">
        <f t="shared" si="1"/>
        <v>-3.2299999171028659E-2</v>
      </c>
      <c r="M17" s="349">
        <v>317452596</v>
      </c>
      <c r="N17" s="44">
        <f t="shared" si="2"/>
        <v>-2.9999999610650585E-2</v>
      </c>
      <c r="O17" s="349">
        <v>326976174</v>
      </c>
      <c r="P17" s="44">
        <f t="shared" si="2"/>
        <v>-3.0000000378009206E-2</v>
      </c>
    </row>
    <row r="18" spans="1:16" ht="17.25" customHeight="1">
      <c r="A18" s="42" t="s">
        <v>38</v>
      </c>
      <c r="B18" s="61" t="s">
        <v>31</v>
      </c>
      <c r="C18" s="436" t="s">
        <v>31</v>
      </c>
      <c r="D18" s="437" t="s">
        <v>31</v>
      </c>
      <c r="E18" s="45"/>
      <c r="F18" s="65" t="s">
        <v>31</v>
      </c>
      <c r="G18" s="66" t="s">
        <v>31</v>
      </c>
      <c r="H18" s="67" t="s">
        <v>31</v>
      </c>
      <c r="I18" s="68" t="s">
        <v>31</v>
      </c>
      <c r="J18" s="69" t="s">
        <v>31</v>
      </c>
      <c r="K18" s="437" t="s">
        <v>31</v>
      </c>
      <c r="L18" s="46"/>
      <c r="M18" s="437" t="s">
        <v>31</v>
      </c>
      <c r="N18" s="46"/>
      <c r="O18" s="437" t="s">
        <v>31</v>
      </c>
      <c r="P18" s="46"/>
    </row>
    <row r="19" spans="1:16" ht="57" customHeight="1">
      <c r="A19" s="41" t="s">
        <v>39</v>
      </c>
      <c r="B19" s="59" t="s">
        <v>976</v>
      </c>
      <c r="C19" s="346">
        <v>352440235</v>
      </c>
      <c r="D19" s="347">
        <v>387964543</v>
      </c>
      <c r="E19" s="44">
        <f t="shared" ref="E19:E27" si="3">1-(D19/C19)</f>
        <v>-0.10079526816794915</v>
      </c>
      <c r="F19" s="90" t="s">
        <v>977</v>
      </c>
      <c r="G19" s="64" t="s">
        <v>978</v>
      </c>
      <c r="H19" s="449">
        <v>3.2000000000000001E-2</v>
      </c>
      <c r="I19" s="459">
        <v>0.03</v>
      </c>
      <c r="J19" s="459">
        <v>0.03</v>
      </c>
      <c r="K19" s="349">
        <v>400495798</v>
      </c>
      <c r="L19" s="44">
        <f t="shared" si="1"/>
        <v>-3.2300000672999651E-2</v>
      </c>
      <c r="M19" s="349">
        <v>412510672</v>
      </c>
      <c r="N19" s="44">
        <f t="shared" si="2"/>
        <v>-3.000000014981441E-2</v>
      </c>
      <c r="O19" s="349">
        <v>424885992</v>
      </c>
      <c r="P19" s="44">
        <f t="shared" si="2"/>
        <v>-2.9999999612131178E-2</v>
      </c>
    </row>
    <row r="20" spans="1:16" ht="57" customHeight="1">
      <c r="A20" s="41" t="s">
        <v>43</v>
      </c>
      <c r="B20" s="60" t="s">
        <v>387</v>
      </c>
      <c r="C20" s="345">
        <v>0</v>
      </c>
      <c r="D20" s="57">
        <v>0</v>
      </c>
      <c r="E20" s="44" t="e">
        <f t="shared" si="3"/>
        <v>#DIV/0!</v>
      </c>
      <c r="F20" s="374" t="s">
        <v>979</v>
      </c>
      <c r="G20" s="374" t="s">
        <v>980</v>
      </c>
      <c r="H20" s="449">
        <v>0</v>
      </c>
      <c r="I20" s="459">
        <v>0</v>
      </c>
      <c r="J20" s="459">
        <v>0</v>
      </c>
      <c r="K20" s="111">
        <v>0</v>
      </c>
      <c r="L20" s="44" t="e">
        <f t="shared" si="1"/>
        <v>#DIV/0!</v>
      </c>
      <c r="M20" s="111">
        <v>0</v>
      </c>
      <c r="N20" s="44" t="e">
        <f t="shared" si="2"/>
        <v>#DIV/0!</v>
      </c>
      <c r="O20" s="111">
        <v>0</v>
      </c>
      <c r="P20" s="44" t="e">
        <f t="shared" si="2"/>
        <v>#DIV/0!</v>
      </c>
    </row>
    <row r="21" spans="1:16" ht="57" customHeight="1">
      <c r="A21" s="41" t="s">
        <v>47</v>
      </c>
      <c r="B21" s="60" t="s">
        <v>387</v>
      </c>
      <c r="C21" s="345">
        <v>0</v>
      </c>
      <c r="D21" s="57">
        <v>0</v>
      </c>
      <c r="E21" s="44" t="e">
        <f t="shared" si="3"/>
        <v>#DIV/0!</v>
      </c>
      <c r="F21" s="90" t="s">
        <v>981</v>
      </c>
      <c r="G21" s="64" t="s">
        <v>982</v>
      </c>
      <c r="H21" s="449">
        <v>0</v>
      </c>
      <c r="I21" s="459">
        <v>0</v>
      </c>
      <c r="J21" s="460">
        <v>0</v>
      </c>
      <c r="K21" s="111">
        <v>0</v>
      </c>
      <c r="L21" s="44" t="e">
        <f t="shared" si="1"/>
        <v>#DIV/0!</v>
      </c>
      <c r="M21" s="111">
        <v>0</v>
      </c>
      <c r="N21" s="44" t="e">
        <f t="shared" si="2"/>
        <v>#DIV/0!</v>
      </c>
      <c r="O21" s="111">
        <v>0</v>
      </c>
      <c r="P21" s="44" t="e">
        <f t="shared" si="2"/>
        <v>#DIV/0!</v>
      </c>
    </row>
    <row r="22" spans="1:16" ht="57" customHeight="1">
      <c r="A22" s="41" t="s">
        <v>48</v>
      </c>
      <c r="B22" s="59" t="s">
        <v>983</v>
      </c>
      <c r="C22" s="346">
        <v>149979309</v>
      </c>
      <c r="D22" s="347">
        <v>85615066</v>
      </c>
      <c r="E22" s="44">
        <f t="shared" si="3"/>
        <v>0.42915415085690256</v>
      </c>
      <c r="F22" s="90" t="s">
        <v>984</v>
      </c>
      <c r="G22" s="64" t="s">
        <v>985</v>
      </c>
      <c r="H22" s="449">
        <v>3.2000000000000001E-2</v>
      </c>
      <c r="I22" s="459">
        <v>0.03</v>
      </c>
      <c r="J22" s="459">
        <v>0.03</v>
      </c>
      <c r="K22" s="349">
        <v>88380433</v>
      </c>
      <c r="L22" s="44">
        <f t="shared" si="1"/>
        <v>-3.2300004300644947E-2</v>
      </c>
      <c r="M22" s="349">
        <v>91031846</v>
      </c>
      <c r="N22" s="44">
        <f t="shared" si="2"/>
        <v>-3.0000000113147296E-2</v>
      </c>
      <c r="O22" s="349">
        <v>93762801</v>
      </c>
      <c r="P22" s="44">
        <f t="shared" si="2"/>
        <v>-2.9999995825636727E-2</v>
      </c>
    </row>
    <row r="23" spans="1:16" ht="57" customHeight="1">
      <c r="A23" s="41" t="s">
        <v>49</v>
      </c>
      <c r="B23" s="59" t="s">
        <v>387</v>
      </c>
      <c r="C23" s="345">
        <v>0</v>
      </c>
      <c r="D23" s="57">
        <v>0</v>
      </c>
      <c r="E23" s="44" t="e">
        <f t="shared" si="3"/>
        <v>#DIV/0!</v>
      </c>
      <c r="F23" s="90" t="s">
        <v>387</v>
      </c>
      <c r="G23" s="90" t="s">
        <v>387</v>
      </c>
      <c r="H23" s="459">
        <v>0</v>
      </c>
      <c r="I23" s="459">
        <v>0</v>
      </c>
      <c r="J23" s="460">
        <v>0</v>
      </c>
      <c r="K23" s="111">
        <v>0</v>
      </c>
      <c r="L23" s="44" t="e">
        <f t="shared" si="1"/>
        <v>#DIV/0!</v>
      </c>
      <c r="M23" s="111">
        <v>0</v>
      </c>
      <c r="N23" s="44" t="e">
        <f t="shared" si="2"/>
        <v>#DIV/0!</v>
      </c>
      <c r="O23" s="111">
        <v>0</v>
      </c>
      <c r="P23" s="44" t="e">
        <f t="shared" si="2"/>
        <v>#DIV/0!</v>
      </c>
    </row>
    <row r="24" spans="1:16" ht="57" customHeight="1">
      <c r="A24" s="41" t="s">
        <v>50</v>
      </c>
      <c r="B24" s="59" t="s">
        <v>986</v>
      </c>
      <c r="C24" s="346">
        <v>488600</v>
      </c>
      <c r="D24" s="57">
        <v>0</v>
      </c>
      <c r="E24" s="44">
        <f t="shared" si="3"/>
        <v>1</v>
      </c>
      <c r="F24" s="90" t="s">
        <v>987</v>
      </c>
      <c r="G24" s="64" t="s">
        <v>387</v>
      </c>
      <c r="H24" s="449">
        <v>0</v>
      </c>
      <c r="I24" s="459">
        <v>0</v>
      </c>
      <c r="J24" s="460">
        <v>0</v>
      </c>
      <c r="K24" s="111">
        <v>0</v>
      </c>
      <c r="L24" s="44" t="e">
        <f t="shared" si="1"/>
        <v>#DIV/0!</v>
      </c>
      <c r="M24" s="111">
        <v>0</v>
      </c>
      <c r="N24" s="44" t="e">
        <f t="shared" si="2"/>
        <v>#DIV/0!</v>
      </c>
      <c r="O24" s="111">
        <v>0</v>
      </c>
      <c r="P24" s="44" t="e">
        <f t="shared" si="2"/>
        <v>#DIV/0!</v>
      </c>
    </row>
    <row r="25" spans="1:16" ht="57" customHeight="1">
      <c r="A25" s="43" t="s">
        <v>51</v>
      </c>
      <c r="B25" s="59" t="s">
        <v>988</v>
      </c>
      <c r="C25" s="346">
        <v>1210000000</v>
      </c>
      <c r="D25" s="347">
        <v>1623000000</v>
      </c>
      <c r="E25" s="44">
        <f t="shared" si="3"/>
        <v>-0.34132231404958668</v>
      </c>
      <c r="F25" s="90" t="s">
        <v>989</v>
      </c>
      <c r="G25" s="90" t="s">
        <v>387</v>
      </c>
      <c r="H25" s="459">
        <v>0</v>
      </c>
      <c r="I25" s="459">
        <v>0</v>
      </c>
      <c r="J25" s="460">
        <v>0</v>
      </c>
      <c r="K25" s="349">
        <v>1675422900</v>
      </c>
      <c r="L25" s="44">
        <f t="shared" si="1"/>
        <v>-3.2299999999999995E-2</v>
      </c>
      <c r="M25" s="349">
        <v>1725685587</v>
      </c>
      <c r="N25" s="44">
        <f t="shared" si="2"/>
        <v>-3.0000000000000027E-2</v>
      </c>
      <c r="O25" s="349">
        <v>1777456155</v>
      </c>
      <c r="P25" s="44">
        <f t="shared" si="2"/>
        <v>-3.0000000225997026E-2</v>
      </c>
    </row>
    <row r="26" spans="1:16" ht="57" customHeight="1">
      <c r="A26" s="43" t="s">
        <v>55</v>
      </c>
      <c r="B26" s="59" t="s">
        <v>387</v>
      </c>
      <c r="C26" s="345">
        <v>0</v>
      </c>
      <c r="D26" s="57">
        <v>0</v>
      </c>
      <c r="E26" s="44" t="e">
        <f t="shared" si="3"/>
        <v>#DIV/0!</v>
      </c>
      <c r="F26" s="90" t="s">
        <v>387</v>
      </c>
      <c r="G26" s="90" t="s">
        <v>387</v>
      </c>
      <c r="H26" s="459">
        <v>0</v>
      </c>
      <c r="I26" s="459">
        <v>0</v>
      </c>
      <c r="J26" s="460">
        <v>0</v>
      </c>
      <c r="K26" s="111">
        <v>0</v>
      </c>
      <c r="L26" s="44" t="e">
        <f t="shared" si="1"/>
        <v>#DIV/0!</v>
      </c>
      <c r="M26" s="111">
        <v>0</v>
      </c>
      <c r="N26" s="44" t="e">
        <f t="shared" si="2"/>
        <v>#DIV/0!</v>
      </c>
      <c r="O26" s="111">
        <v>0</v>
      </c>
      <c r="P26" s="44" t="e">
        <f t="shared" si="2"/>
        <v>#DIV/0!</v>
      </c>
    </row>
    <row r="27" spans="1:16" ht="57" customHeight="1">
      <c r="A27" s="43" t="s">
        <v>56</v>
      </c>
      <c r="B27" s="59" t="s">
        <v>988</v>
      </c>
      <c r="C27" s="346">
        <v>308337559</v>
      </c>
      <c r="D27" s="347">
        <v>299024808</v>
      </c>
      <c r="E27" s="44">
        <f t="shared" si="3"/>
        <v>3.0203102827313977E-2</v>
      </c>
      <c r="F27" s="90" t="s">
        <v>990</v>
      </c>
      <c r="G27" s="64" t="s">
        <v>991</v>
      </c>
      <c r="H27" s="449">
        <v>3.2000000000000001E-2</v>
      </c>
      <c r="I27" s="459">
        <v>0.03</v>
      </c>
      <c r="J27" s="459">
        <v>0.03</v>
      </c>
      <c r="K27" s="349">
        <v>308683309</v>
      </c>
      <c r="L27" s="44">
        <f t="shared" si="1"/>
        <v>-3.2299999002089574E-2</v>
      </c>
      <c r="M27" s="349">
        <v>317943809</v>
      </c>
      <c r="N27" s="44">
        <f t="shared" si="2"/>
        <v>-3.0000002364883205E-2</v>
      </c>
      <c r="O27" s="349">
        <v>327482123</v>
      </c>
      <c r="P27" s="44">
        <f t="shared" si="2"/>
        <v>-2.9999999150793322E-2</v>
      </c>
    </row>
  </sheetData>
  <sheetProtection algorithmName="SHA-512" hashValue="yjGzIE09tnvQlMTtS0DNF9MKCGbzGKKB1liuH3SJmHHqJRM3o635BdyAniq6tHl2najYTDuYMQ9VG4eRIbALrg==" saltValue="3Ppj1xykANSJ2EBvp4z1h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269" priority="21" operator="lessThan">
      <formula>0</formula>
    </cfRule>
  </conditionalFormatting>
  <conditionalFormatting sqref="E19:E27">
    <cfRule type="cellIs" dxfId="268" priority="17" operator="lessThan">
      <formula>0</formula>
    </cfRule>
  </conditionalFormatting>
  <conditionalFormatting sqref="L9:L17 L19:L27">
    <cfRule type="cellIs" dxfId="267" priority="3" operator="lessThan">
      <formula>0</formula>
    </cfRule>
  </conditionalFormatting>
  <conditionalFormatting sqref="N9:N17 N19:N27">
    <cfRule type="cellIs" dxfId="266" priority="2" operator="lessThan">
      <formula>0</formula>
    </cfRule>
  </conditionalFormatting>
  <conditionalFormatting sqref="P9:P17 P19:P27">
    <cfRule type="cellIs" dxfId="265"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7">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992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28</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30</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32</v>
      </c>
      <c r="B12" s="13" t="s">
        <v>502</v>
      </c>
      <c r="C12" s="6">
        <v>149787749</v>
      </c>
      <c r="D12" s="7">
        <v>126637787</v>
      </c>
      <c r="E12" s="44">
        <f t="shared" si="0"/>
        <v>0.1545517717874243</v>
      </c>
      <c r="F12" s="9" t="s">
        <v>914</v>
      </c>
      <c r="G12" s="10" t="s">
        <v>915</v>
      </c>
      <c r="H12" s="11"/>
      <c r="I12" s="11"/>
      <c r="J12" s="8"/>
      <c r="K12" s="7"/>
      <c r="L12" s="44">
        <f t="shared" si="1"/>
        <v>1</v>
      </c>
      <c r="M12" s="7"/>
      <c r="N12" s="44" t="e">
        <f t="shared" si="2"/>
        <v>#DIV/0!</v>
      </c>
      <c r="O12" s="7"/>
      <c r="P12" s="44" t="e">
        <f t="shared" si="2"/>
        <v>#DIV/0!</v>
      </c>
    </row>
    <row r="13" spans="1:16" ht="59.25" customHeight="1">
      <c r="A13" s="41" t="s">
        <v>33</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34</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35</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36</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37</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2" t="s">
        <v>916</v>
      </c>
      <c r="C19" s="6">
        <v>90769420</v>
      </c>
      <c r="D19" s="7">
        <v>90533592</v>
      </c>
      <c r="E19" s="44">
        <f t="shared" ref="E19:E27" si="3">1-(D19/C19)</f>
        <v>2.5980996683684365E-3</v>
      </c>
      <c r="F19" s="9" t="s">
        <v>917</v>
      </c>
      <c r="G19" s="10" t="s">
        <v>918</v>
      </c>
      <c r="H19" s="11"/>
      <c r="I19" s="11"/>
      <c r="J19" s="8"/>
      <c r="K19" s="7"/>
      <c r="L19" s="44">
        <f t="shared" si="1"/>
        <v>1</v>
      </c>
      <c r="M19" s="7"/>
      <c r="N19" s="44" t="e">
        <f t="shared" si="2"/>
        <v>#DIV/0!</v>
      </c>
      <c r="O19" s="7"/>
      <c r="P19" s="44" t="e">
        <f t="shared" si="2"/>
        <v>#DIV/0!</v>
      </c>
    </row>
    <row r="20" spans="1:16" ht="57" customHeight="1">
      <c r="A20" s="41" t="s">
        <v>43</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47</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106.5" customHeight="1">
      <c r="A22" s="41" t="s">
        <v>48</v>
      </c>
      <c r="B22" s="12" t="s">
        <v>920</v>
      </c>
      <c r="C22" s="6">
        <v>151557887</v>
      </c>
      <c r="D22" s="7">
        <v>277238499</v>
      </c>
      <c r="E22" s="44">
        <f t="shared" si="3"/>
        <v>-0.8292581434577535</v>
      </c>
      <c r="F22" s="9" t="s">
        <v>993</v>
      </c>
      <c r="G22" s="10" t="s">
        <v>994</v>
      </c>
      <c r="H22" s="11"/>
      <c r="I22" s="11"/>
      <c r="J22" s="8"/>
      <c r="K22" s="7"/>
      <c r="L22" s="44">
        <f t="shared" si="1"/>
        <v>1</v>
      </c>
      <c r="M22" s="7"/>
      <c r="N22" s="44" t="e">
        <f t="shared" si="2"/>
        <v>#DIV/0!</v>
      </c>
      <c r="O22" s="7"/>
      <c r="P22" s="44" t="e">
        <f t="shared" si="2"/>
        <v>#DIV/0!</v>
      </c>
    </row>
    <row r="23" spans="1:16" ht="57" customHeight="1">
      <c r="A23" s="41" t="s">
        <v>49</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50</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51</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55</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250.5" customHeight="1">
      <c r="A27" s="43" t="s">
        <v>56</v>
      </c>
      <c r="B27" s="12" t="s">
        <v>921</v>
      </c>
      <c r="C27" s="6">
        <f>805687310+252498455+187808617</f>
        <v>1245994382</v>
      </c>
      <c r="D27" s="7">
        <f>894700000+206801994+128103130</f>
        <v>1229605124</v>
      </c>
      <c r="E27" s="44">
        <f t="shared" si="3"/>
        <v>1.3153556899424323E-2</v>
      </c>
      <c r="F27" s="9" t="s">
        <v>922</v>
      </c>
      <c r="G27" s="10" t="s">
        <v>995</v>
      </c>
      <c r="H27" s="11"/>
      <c r="I27" s="11"/>
      <c r="J27" s="8"/>
      <c r="K27" s="7"/>
      <c r="L27" s="44">
        <f t="shared" si="1"/>
        <v>1</v>
      </c>
      <c r="M27" s="7"/>
      <c r="N27" s="44" t="e">
        <f t="shared" si="2"/>
        <v>#DIV/0!</v>
      </c>
      <c r="O27" s="7"/>
      <c r="P27" s="44" t="e">
        <f t="shared" si="2"/>
        <v>#DIV/0!</v>
      </c>
    </row>
  </sheetData>
  <sheetProtection algorithmName="SHA-512" hashValue="Xv5msFXTtxxfUPl8z1sK6CmiJ/9SPsKRChcOGG4jbXXBQGVob++1JC9C3++h2OZqrEqyy/gierdwgKOl/CNf6g==" saltValue="+TPPpXLuNpRb1bL/Z9wU2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264" priority="21" operator="lessThan">
      <formula>0</formula>
    </cfRule>
  </conditionalFormatting>
  <conditionalFormatting sqref="E19:E27">
    <cfRule type="cellIs" dxfId="263" priority="17" operator="lessThan">
      <formula>0</formula>
    </cfRule>
  </conditionalFormatting>
  <conditionalFormatting sqref="H9:J17">
    <cfRule type="cellIs" dxfId="262" priority="8" operator="lessThan">
      <formula>0</formula>
    </cfRule>
  </conditionalFormatting>
  <conditionalFormatting sqref="H19:J27">
    <cfRule type="cellIs" dxfId="261" priority="4" operator="lessThan">
      <formula>0</formula>
    </cfRule>
  </conditionalFormatting>
  <conditionalFormatting sqref="L9:L17 L19:L27">
    <cfRule type="cellIs" dxfId="260" priority="3" operator="lessThan">
      <formula>0</formula>
    </cfRule>
  </conditionalFormatting>
  <conditionalFormatting sqref="N9:N17 N19:N27">
    <cfRule type="cellIs" dxfId="259" priority="2" operator="lessThan">
      <formula>0</formula>
    </cfRule>
  </conditionalFormatting>
  <conditionalFormatting sqref="P9:P17 P19:P27">
    <cfRule type="cellIs" dxfId="258"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8">
    <tabColor theme="5" tint="0.39997558519241921"/>
    <pageSetUpPr fitToPage="1"/>
  </sheetPr>
  <dimension ref="A1:P27"/>
  <sheetViews>
    <sheetView zoomScale="80" zoomScaleNormal="80" workbookViewId="0">
      <pane xSplit="2" ySplit="7" topLeftCell="C9" activePane="bottomRight" state="frozen"/>
      <selection pane="topRight" activeCell="G17" activeCellId="1" sqref="C27 G17"/>
      <selection pane="bottomLeft" activeCell="G17" activeCellId="1" sqref="C27 G17"/>
      <selection pane="bottomRight" activeCell="C9" sqref="C9:C11"/>
    </sheetView>
  </sheetViews>
  <sheetFormatPr baseColWidth="10" defaultColWidth="11.375" defaultRowHeight="14.25"/>
  <cols>
    <col min="1" max="1" width="26" style="2" customWidth="1"/>
    <col min="2" max="2" width="31.8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v>11213260970</v>
      </c>
      <c r="D9" s="7">
        <v>14554985645</v>
      </c>
      <c r="E9" s="44">
        <f t="shared" ref="E9:E17" si="0">1-(D9/C9)</f>
        <v>-0.29801541977311174</v>
      </c>
      <c r="F9" s="9"/>
      <c r="G9" s="10"/>
      <c r="H9" s="11"/>
      <c r="I9" s="11"/>
      <c r="J9" s="8"/>
      <c r="K9" s="7"/>
      <c r="L9" s="44">
        <f>1-(K9/D9)</f>
        <v>1</v>
      </c>
      <c r="M9" s="7"/>
      <c r="N9" s="44" t="e">
        <f>1-(M9/K9)</f>
        <v>#DIV/0!</v>
      </c>
      <c r="O9" s="7"/>
      <c r="P9" s="44" t="e">
        <f>1-(O9/M9)</f>
        <v>#DIV/0!</v>
      </c>
    </row>
    <row r="10" spans="1:16" ht="59.25" customHeight="1">
      <c r="A10" s="41" t="s">
        <v>28</v>
      </c>
      <c r="B10" s="12" t="s">
        <v>576</v>
      </c>
      <c r="C10" s="6">
        <v>19790331</v>
      </c>
      <c r="D10" s="7">
        <v>27299883</v>
      </c>
      <c r="E10" s="44">
        <f t="shared" si="0"/>
        <v>-0.37945560385018329</v>
      </c>
      <c r="F10" s="9" t="s">
        <v>996</v>
      </c>
      <c r="G10" s="10" t="s">
        <v>997</v>
      </c>
      <c r="H10" s="11">
        <v>0.11</v>
      </c>
      <c r="I10" s="11">
        <v>0.11</v>
      </c>
      <c r="J10" s="8">
        <v>0.11</v>
      </c>
      <c r="K10" s="7"/>
      <c r="L10" s="44">
        <f t="shared" ref="L10:L27" si="1">1-(K10/D10)</f>
        <v>1</v>
      </c>
      <c r="M10" s="7"/>
      <c r="N10" s="44" t="e">
        <f t="shared" ref="N10:P27" si="2">1-(M10/K10)</f>
        <v>#DIV/0!</v>
      </c>
      <c r="O10" s="7"/>
      <c r="P10" s="44" t="e">
        <f t="shared" si="2"/>
        <v>#DIV/0!</v>
      </c>
    </row>
    <row r="11" spans="1:16" ht="83.25" customHeight="1">
      <c r="A11" s="41" t="s">
        <v>30</v>
      </c>
      <c r="B11" s="12" t="s">
        <v>579</v>
      </c>
      <c r="C11" s="6">
        <v>0</v>
      </c>
      <c r="D11" s="7">
        <v>1384074</v>
      </c>
      <c r="E11" s="44" t="e">
        <f t="shared" si="0"/>
        <v>#DIV/0!</v>
      </c>
      <c r="F11" s="9" t="s">
        <v>998</v>
      </c>
      <c r="G11" s="10" t="s">
        <v>999</v>
      </c>
      <c r="H11" s="11"/>
      <c r="I11" s="11"/>
      <c r="J11" s="8"/>
      <c r="K11" s="7"/>
      <c r="L11" s="44">
        <f t="shared" si="1"/>
        <v>1</v>
      </c>
      <c r="M11" s="7"/>
      <c r="N11" s="44" t="e">
        <f t="shared" si="2"/>
        <v>#DIV/0!</v>
      </c>
      <c r="O11" s="7"/>
      <c r="P11" s="44" t="e">
        <f t="shared" si="2"/>
        <v>#DIV/0!</v>
      </c>
    </row>
    <row r="12" spans="1:16" ht="59.25" customHeight="1">
      <c r="A12" s="41" t="s">
        <v>32</v>
      </c>
      <c r="B12" s="12" t="s">
        <v>582</v>
      </c>
      <c r="C12" s="6">
        <v>63692849</v>
      </c>
      <c r="D12" s="7">
        <v>149012689</v>
      </c>
      <c r="E12" s="44">
        <f t="shared" si="0"/>
        <v>-1.3395513207455991</v>
      </c>
      <c r="F12" s="9" t="s">
        <v>1000</v>
      </c>
      <c r="G12" s="10" t="s">
        <v>1001</v>
      </c>
      <c r="H12" s="11">
        <v>0.01</v>
      </c>
      <c r="I12" s="11">
        <v>0.01</v>
      </c>
      <c r="J12" s="8">
        <v>0.01</v>
      </c>
      <c r="K12" s="7"/>
      <c r="L12" s="44">
        <f t="shared" si="1"/>
        <v>1</v>
      </c>
      <c r="M12" s="7"/>
      <c r="N12" s="44" t="e">
        <f t="shared" si="2"/>
        <v>#DIV/0!</v>
      </c>
      <c r="O12" s="7"/>
      <c r="P12" s="44" t="e">
        <f t="shared" si="2"/>
        <v>#DIV/0!</v>
      </c>
    </row>
    <row r="13" spans="1:16" ht="96.75" customHeight="1">
      <c r="A13" s="41" t="s">
        <v>33</v>
      </c>
      <c r="B13" s="12" t="s">
        <v>1002</v>
      </c>
      <c r="C13" s="6">
        <v>7989660</v>
      </c>
      <c r="D13" s="7">
        <v>9231750</v>
      </c>
      <c r="E13" s="44">
        <f t="shared" si="0"/>
        <v>-0.15546218487394947</v>
      </c>
      <c r="F13" s="9" t="s">
        <v>1003</v>
      </c>
      <c r="G13" s="10" t="s">
        <v>1004</v>
      </c>
      <c r="H13" s="11"/>
      <c r="I13" s="11"/>
      <c r="J13" s="8"/>
      <c r="K13" s="7"/>
      <c r="L13" s="44">
        <f t="shared" si="1"/>
        <v>1</v>
      </c>
      <c r="M13" s="7"/>
      <c r="N13" s="44" t="e">
        <f t="shared" si="2"/>
        <v>#DIV/0!</v>
      </c>
      <c r="O13" s="7"/>
      <c r="P13" s="44" t="e">
        <f t="shared" si="2"/>
        <v>#DIV/0!</v>
      </c>
    </row>
    <row r="14" spans="1:16" ht="117" customHeight="1">
      <c r="A14" s="41" t="s">
        <v>34</v>
      </c>
      <c r="B14" s="12" t="s">
        <v>1005</v>
      </c>
      <c r="C14" s="6">
        <v>89491290</v>
      </c>
      <c r="D14" s="7">
        <v>89880000</v>
      </c>
      <c r="E14" s="44">
        <f t="shared" si="0"/>
        <v>-4.3435511992284681E-3</v>
      </c>
      <c r="F14" s="9" t="s">
        <v>1006</v>
      </c>
      <c r="G14" s="10" t="s">
        <v>1007</v>
      </c>
      <c r="H14" s="11"/>
      <c r="I14" s="11"/>
      <c r="J14" s="8"/>
      <c r="K14" s="7"/>
      <c r="L14" s="44">
        <f t="shared" si="1"/>
        <v>1</v>
      </c>
      <c r="M14" s="7"/>
      <c r="N14" s="44" t="e">
        <f t="shared" si="2"/>
        <v>#DIV/0!</v>
      </c>
      <c r="O14" s="7"/>
      <c r="P14" s="44" t="e">
        <f t="shared" si="2"/>
        <v>#DIV/0!</v>
      </c>
    </row>
    <row r="15" spans="1:16" ht="59.25" customHeight="1">
      <c r="A15" s="41" t="s">
        <v>35</v>
      </c>
      <c r="B15" s="12" t="s">
        <v>1008</v>
      </c>
      <c r="C15" s="6">
        <v>139458367</v>
      </c>
      <c r="D15" s="7">
        <v>288630197</v>
      </c>
      <c r="E15" s="44">
        <f t="shared" si="0"/>
        <v>-1.0696513461971056</v>
      </c>
      <c r="F15" s="9"/>
      <c r="G15" s="10"/>
      <c r="H15" s="11"/>
      <c r="I15" s="11"/>
      <c r="J15" s="8"/>
      <c r="K15" s="7"/>
      <c r="L15" s="44">
        <f t="shared" si="1"/>
        <v>1</v>
      </c>
      <c r="M15" s="7"/>
      <c r="N15" s="44" t="e">
        <f t="shared" si="2"/>
        <v>#DIV/0!</v>
      </c>
      <c r="O15" s="7"/>
      <c r="P15" s="44" t="e">
        <f t="shared" si="2"/>
        <v>#DIV/0!</v>
      </c>
    </row>
    <row r="16" spans="1:16" ht="132" customHeight="1">
      <c r="A16" s="41" t="s">
        <v>36</v>
      </c>
      <c r="B16" s="13"/>
      <c r="C16" s="6">
        <v>0</v>
      </c>
      <c r="D16" s="7">
        <v>0</v>
      </c>
      <c r="E16" s="44" t="e">
        <f t="shared" si="0"/>
        <v>#DIV/0!</v>
      </c>
      <c r="F16" s="9" t="s">
        <v>1009</v>
      </c>
      <c r="G16" s="10" t="s">
        <v>1010</v>
      </c>
      <c r="H16" s="11">
        <v>0</v>
      </c>
      <c r="I16" s="11">
        <v>0</v>
      </c>
      <c r="J16" s="8">
        <v>0</v>
      </c>
      <c r="K16" s="7"/>
      <c r="L16" s="44" t="e">
        <f t="shared" si="1"/>
        <v>#DIV/0!</v>
      </c>
      <c r="M16" s="7"/>
      <c r="N16" s="44" t="e">
        <f t="shared" si="2"/>
        <v>#DIV/0!</v>
      </c>
      <c r="O16" s="7"/>
      <c r="P16" s="44" t="e">
        <f t="shared" si="2"/>
        <v>#DIV/0!</v>
      </c>
    </row>
    <row r="17" spans="1:16" ht="59.25" customHeight="1">
      <c r="A17" s="41" t="s">
        <v>37</v>
      </c>
      <c r="B17" s="13"/>
      <c r="C17" s="6">
        <v>0</v>
      </c>
      <c r="D17" s="7">
        <v>0</v>
      </c>
      <c r="E17" s="44" t="e">
        <f t="shared" si="0"/>
        <v>#DIV/0!</v>
      </c>
      <c r="F17" s="9" t="s">
        <v>1011</v>
      </c>
      <c r="G17" s="10" t="s">
        <v>1011</v>
      </c>
      <c r="H17" s="11">
        <v>0</v>
      </c>
      <c r="I17" s="11">
        <v>0</v>
      </c>
      <c r="J17" s="8">
        <v>0</v>
      </c>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78" customHeight="1">
      <c r="A19" s="41" t="s">
        <v>39</v>
      </c>
      <c r="B19" s="12" t="s">
        <v>1012</v>
      </c>
      <c r="C19" s="6">
        <v>22311510</v>
      </c>
      <c r="D19" s="7">
        <v>20872086</v>
      </c>
      <c r="E19" s="44">
        <f t="shared" ref="E19:E27" si="3">1-(D19/C19)</f>
        <v>6.4514862508185278E-2</v>
      </c>
      <c r="F19" s="9" t="s">
        <v>1013</v>
      </c>
      <c r="G19" s="10" t="s">
        <v>1014</v>
      </c>
      <c r="H19" s="11"/>
      <c r="I19" s="11"/>
      <c r="J19" s="8"/>
      <c r="K19" s="7"/>
      <c r="L19" s="44">
        <f t="shared" si="1"/>
        <v>1</v>
      </c>
      <c r="M19" s="7"/>
      <c r="N19" s="44" t="e">
        <f t="shared" si="2"/>
        <v>#DIV/0!</v>
      </c>
      <c r="O19" s="7"/>
      <c r="P19" s="44" t="e">
        <f t="shared" si="2"/>
        <v>#DIV/0!</v>
      </c>
    </row>
    <row r="20" spans="1:16" ht="171.75" customHeight="1">
      <c r="A20" s="41" t="s">
        <v>43</v>
      </c>
      <c r="B20" s="12" t="s">
        <v>1015</v>
      </c>
      <c r="C20" s="6">
        <v>94103154</v>
      </c>
      <c r="D20" s="7">
        <v>224315000</v>
      </c>
      <c r="E20" s="44">
        <f t="shared" si="3"/>
        <v>-1.383713940129998</v>
      </c>
      <c r="F20" s="9" t="s">
        <v>1016</v>
      </c>
      <c r="G20" s="10" t="s">
        <v>1017</v>
      </c>
      <c r="H20" s="11">
        <v>0.01</v>
      </c>
      <c r="I20" s="11">
        <v>0.01</v>
      </c>
      <c r="J20" s="8">
        <v>0.01</v>
      </c>
      <c r="K20" s="7"/>
      <c r="L20" s="44">
        <f t="shared" si="1"/>
        <v>1</v>
      </c>
      <c r="M20" s="7"/>
      <c r="N20" s="44" t="e">
        <f t="shared" si="2"/>
        <v>#DIV/0!</v>
      </c>
      <c r="O20" s="7"/>
      <c r="P20" s="44" t="e">
        <f t="shared" si="2"/>
        <v>#DIV/0!</v>
      </c>
    </row>
    <row r="21" spans="1:16" ht="57" customHeight="1">
      <c r="A21" s="41" t="s">
        <v>47</v>
      </c>
      <c r="B21" s="14"/>
      <c r="C21" s="6">
        <v>0</v>
      </c>
      <c r="D21" s="7">
        <v>0</v>
      </c>
      <c r="E21" s="44" t="e">
        <f t="shared" si="3"/>
        <v>#DIV/0!</v>
      </c>
      <c r="F21" s="9" t="s">
        <v>1018</v>
      </c>
      <c r="G21" s="10" t="s">
        <v>1019</v>
      </c>
      <c r="H21" s="11"/>
      <c r="I21" s="11"/>
      <c r="J21" s="8"/>
      <c r="K21" s="7"/>
      <c r="L21" s="44" t="e">
        <f t="shared" si="1"/>
        <v>#DIV/0!</v>
      </c>
      <c r="M21" s="7"/>
      <c r="N21" s="44" t="e">
        <f t="shared" si="2"/>
        <v>#DIV/0!</v>
      </c>
      <c r="O21" s="7"/>
      <c r="P21" s="44" t="e">
        <f t="shared" si="2"/>
        <v>#DIV/0!</v>
      </c>
    </row>
    <row r="22" spans="1:16" ht="57" customHeight="1">
      <c r="A22" s="41" t="s">
        <v>48</v>
      </c>
      <c r="B22" s="12" t="s">
        <v>261</v>
      </c>
      <c r="C22" s="6">
        <v>0</v>
      </c>
      <c r="D22" s="7">
        <v>0</v>
      </c>
      <c r="E22" s="44" t="e">
        <f t="shared" si="3"/>
        <v>#DIV/0!</v>
      </c>
      <c r="F22" s="9" t="s">
        <v>1020</v>
      </c>
      <c r="G22" s="10" t="s">
        <v>1021</v>
      </c>
      <c r="H22" s="11">
        <v>0.01</v>
      </c>
      <c r="I22" s="11">
        <v>0.01</v>
      </c>
      <c r="J22" s="8">
        <v>0.01</v>
      </c>
      <c r="K22" s="7"/>
      <c r="L22" s="44" t="e">
        <f t="shared" si="1"/>
        <v>#DIV/0!</v>
      </c>
      <c r="M22" s="7"/>
      <c r="N22" s="44" t="e">
        <f t="shared" si="2"/>
        <v>#DIV/0!</v>
      </c>
      <c r="O22" s="7"/>
      <c r="P22" s="44" t="e">
        <f t="shared" si="2"/>
        <v>#DIV/0!</v>
      </c>
    </row>
    <row r="23" spans="1:16" ht="99" customHeight="1">
      <c r="A23" s="41" t="s">
        <v>49</v>
      </c>
      <c r="B23" s="12" t="s">
        <v>1022</v>
      </c>
      <c r="C23" s="6">
        <v>200000000</v>
      </c>
      <c r="D23" s="7">
        <v>264806000</v>
      </c>
      <c r="E23" s="44">
        <f t="shared" si="3"/>
        <v>-0.32403000000000004</v>
      </c>
      <c r="F23" s="9" t="s">
        <v>1023</v>
      </c>
      <c r="G23" s="10" t="s">
        <v>1024</v>
      </c>
      <c r="H23" s="11">
        <v>0.05</v>
      </c>
      <c r="I23" s="11">
        <v>0.05</v>
      </c>
      <c r="J23" s="8">
        <v>0.05</v>
      </c>
      <c r="K23" s="7"/>
      <c r="L23" s="44">
        <f t="shared" si="1"/>
        <v>1</v>
      </c>
      <c r="M23" s="7"/>
      <c r="N23" s="44" t="e">
        <f t="shared" si="2"/>
        <v>#DIV/0!</v>
      </c>
      <c r="O23" s="7"/>
      <c r="P23" s="44" t="e">
        <f t="shared" si="2"/>
        <v>#DIV/0!</v>
      </c>
    </row>
    <row r="24" spans="1:16" ht="57" customHeight="1">
      <c r="A24" s="41" t="s">
        <v>50</v>
      </c>
      <c r="B24" s="12"/>
      <c r="C24" s="6">
        <v>0</v>
      </c>
      <c r="D24" s="7">
        <v>0</v>
      </c>
      <c r="E24" s="44" t="e">
        <f t="shared" si="3"/>
        <v>#DIV/0!</v>
      </c>
      <c r="F24" s="9" t="s">
        <v>1025</v>
      </c>
      <c r="G24" s="10" t="s">
        <v>1026</v>
      </c>
      <c r="H24" s="11">
        <v>0</v>
      </c>
      <c r="I24" s="11">
        <v>0.01</v>
      </c>
      <c r="J24" s="8">
        <v>0.01</v>
      </c>
      <c r="K24" s="7"/>
      <c r="L24" s="44" t="e">
        <f t="shared" si="1"/>
        <v>#DIV/0!</v>
      </c>
      <c r="M24" s="7"/>
      <c r="N24" s="44" t="e">
        <f t="shared" si="2"/>
        <v>#DIV/0!</v>
      </c>
      <c r="O24" s="7"/>
      <c r="P24" s="44" t="e">
        <f t="shared" si="2"/>
        <v>#DIV/0!</v>
      </c>
    </row>
    <row r="25" spans="1:16" ht="57" customHeight="1">
      <c r="A25" s="43" t="s">
        <v>51</v>
      </c>
      <c r="B25" s="12" t="s">
        <v>1027</v>
      </c>
      <c r="C25" s="6">
        <v>4253824709</v>
      </c>
      <c r="D25" s="7">
        <v>2872276623</v>
      </c>
      <c r="E25" s="44">
        <f t="shared" si="3"/>
        <v>0.32477786004604259</v>
      </c>
      <c r="F25" s="9" t="s">
        <v>1028</v>
      </c>
      <c r="G25" s="10" t="s">
        <v>1029</v>
      </c>
      <c r="H25" s="11"/>
      <c r="I25" s="11"/>
      <c r="J25" s="8"/>
      <c r="K25" s="7"/>
      <c r="L25" s="44">
        <f t="shared" si="1"/>
        <v>1</v>
      </c>
      <c r="M25" s="7"/>
      <c r="N25" s="44" t="e">
        <f t="shared" si="2"/>
        <v>#DIV/0!</v>
      </c>
      <c r="O25" s="7"/>
      <c r="P25" s="44" t="e">
        <f t="shared" si="2"/>
        <v>#DIV/0!</v>
      </c>
    </row>
    <row r="26" spans="1:16" ht="57" customHeight="1">
      <c r="A26" s="43" t="s">
        <v>55</v>
      </c>
      <c r="B26" s="12"/>
      <c r="C26" s="6">
        <v>0</v>
      </c>
      <c r="D26" s="7">
        <v>0</v>
      </c>
      <c r="E26" s="44" t="e">
        <f t="shared" si="3"/>
        <v>#DIV/0!</v>
      </c>
      <c r="F26" s="9" t="s">
        <v>1030</v>
      </c>
      <c r="G26" s="10" t="s">
        <v>1030</v>
      </c>
      <c r="H26" s="11">
        <v>0</v>
      </c>
      <c r="I26" s="11">
        <v>0</v>
      </c>
      <c r="J26" s="8">
        <v>0</v>
      </c>
      <c r="K26" s="7"/>
      <c r="L26" s="44" t="e">
        <f t="shared" si="1"/>
        <v>#DIV/0!</v>
      </c>
      <c r="M26" s="7"/>
      <c r="N26" s="44" t="e">
        <f t="shared" si="2"/>
        <v>#DIV/0!</v>
      </c>
      <c r="O26" s="7"/>
      <c r="P26" s="44" t="e">
        <f t="shared" si="2"/>
        <v>#DIV/0!</v>
      </c>
    </row>
    <row r="27" spans="1:16" ht="155.25" customHeight="1">
      <c r="A27" s="43" t="s">
        <v>56</v>
      </c>
      <c r="B27" s="12" t="s">
        <v>1031</v>
      </c>
      <c r="C27" s="6">
        <f>898966212+2030482488+12653136</f>
        <v>2942101836</v>
      </c>
      <c r="D27" s="7">
        <f>1089621064+2578917812+44585760</f>
        <v>3713124636</v>
      </c>
      <c r="E27" s="44">
        <f t="shared" si="3"/>
        <v>-0.26206529990418725</v>
      </c>
      <c r="F27" s="9" t="s">
        <v>1032</v>
      </c>
      <c r="G27" s="10" t="s">
        <v>1033</v>
      </c>
      <c r="H27" s="11">
        <v>1.6E-2</v>
      </c>
      <c r="I27" s="11">
        <v>1.6E-2</v>
      </c>
      <c r="J27" s="8">
        <v>1.6E-2</v>
      </c>
      <c r="K27" s="7"/>
      <c r="L27" s="44">
        <f t="shared" si="1"/>
        <v>1</v>
      </c>
      <c r="M27" s="7"/>
      <c r="N27" s="44" t="e">
        <f t="shared" si="2"/>
        <v>#DIV/0!</v>
      </c>
      <c r="O27" s="7"/>
      <c r="P27" s="44" t="e">
        <f t="shared" si="2"/>
        <v>#DIV/0!</v>
      </c>
    </row>
  </sheetData>
  <sheetProtection algorithmName="SHA-512" hashValue="RWnzJO1OP33v6GHh+wY+8kvZlu67P0EAsN2MC46VbTt1ZOuR7PjINfUtFajLcA+v4ZEKlOGABAz0i7zRrpPqKw==" saltValue="Kg4KmVK+Jbii7/ZhQEtg+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257" priority="21" operator="lessThan">
      <formula>0</formula>
    </cfRule>
  </conditionalFormatting>
  <conditionalFormatting sqref="E19:E27">
    <cfRule type="cellIs" dxfId="256" priority="17" operator="lessThan">
      <formula>0</formula>
    </cfRule>
  </conditionalFormatting>
  <conditionalFormatting sqref="H9:J17">
    <cfRule type="cellIs" dxfId="255" priority="8" operator="lessThan">
      <formula>0</formula>
    </cfRule>
  </conditionalFormatting>
  <conditionalFormatting sqref="H19:J27">
    <cfRule type="cellIs" dxfId="254" priority="4" operator="lessThan">
      <formula>0</formula>
    </cfRule>
  </conditionalFormatting>
  <conditionalFormatting sqref="L9:L17 L19:L27">
    <cfRule type="cellIs" dxfId="253" priority="3" operator="lessThan">
      <formula>0</formula>
    </cfRule>
  </conditionalFormatting>
  <conditionalFormatting sqref="N9:N17 N19:N27">
    <cfRule type="cellIs" dxfId="252" priority="2" operator="lessThan">
      <formula>0</formula>
    </cfRule>
  </conditionalFormatting>
  <conditionalFormatting sqref="P9:P17 P19:P27">
    <cfRule type="cellIs" dxfId="251"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9">
    <tabColor theme="5" tint="0.39997558519241921"/>
    <pageSetUpPr fitToPage="1"/>
  </sheetPr>
  <dimension ref="A1:R27"/>
  <sheetViews>
    <sheetView zoomScale="80" zoomScaleNormal="80" workbookViewId="0">
      <pane xSplit="2" ySplit="7" topLeftCell="C9" activePane="bottomRight" state="frozen"/>
      <selection pane="topRight" activeCell="G17" activeCellId="1" sqref="C27 G17"/>
      <selection pane="bottomLeft" activeCell="G17" activeCellId="1" sqref="C27 G17"/>
      <selection pane="bottomRight" activeCell="C9" sqref="C9"/>
    </sheetView>
  </sheetViews>
  <sheetFormatPr baseColWidth="10" defaultColWidth="11.375" defaultRowHeight="14.25"/>
  <cols>
    <col min="1" max="1" width="26" style="2" customWidth="1"/>
    <col min="2" max="2" width="49.125" style="2" customWidth="1"/>
    <col min="3" max="3" width="20.75" style="2" customWidth="1"/>
    <col min="4" max="4" width="28.125" style="2" customWidth="1"/>
    <col min="5" max="5" width="20.125" style="2" bestFit="1" customWidth="1"/>
    <col min="6" max="6" width="40.2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7" width="17.75" style="2" customWidth="1"/>
    <col min="18" max="18" width="25.375" style="2" customWidth="1"/>
    <col min="19" max="16384" width="11.375" style="2"/>
  </cols>
  <sheetData>
    <row r="1" spans="1:18" ht="23.25" customHeight="1" thickBot="1">
      <c r="A1" s="15" t="s">
        <v>0</v>
      </c>
      <c r="B1" s="16"/>
      <c r="C1" s="17"/>
      <c r="D1" s="17"/>
      <c r="E1" s="17"/>
    </row>
    <row r="2" spans="1:18" ht="21" customHeight="1" thickBot="1">
      <c r="A2" s="18" t="s">
        <v>1</v>
      </c>
      <c r="B2" s="813" t="s">
        <v>2</v>
      </c>
      <c r="C2" s="813"/>
      <c r="D2" s="813"/>
      <c r="E2" s="813"/>
      <c r="F2" s="19"/>
      <c r="G2" s="19"/>
      <c r="H2" s="19"/>
      <c r="I2" s="19"/>
      <c r="J2" s="19"/>
    </row>
    <row r="3" spans="1:18" ht="21.75" customHeight="1">
      <c r="A3" s="3" t="s">
        <v>3</v>
      </c>
    </row>
    <row r="4" spans="1:18" ht="15">
      <c r="A4" s="774" t="s">
        <v>4</v>
      </c>
      <c r="B4" s="777" t="s">
        <v>5</v>
      </c>
      <c r="C4" s="780" t="s">
        <v>6</v>
      </c>
      <c r="D4" s="781"/>
      <c r="E4" s="782"/>
      <c r="F4" s="786" t="s">
        <v>0</v>
      </c>
      <c r="G4" s="787"/>
      <c r="H4" s="787"/>
      <c r="I4" s="787"/>
      <c r="J4" s="788"/>
      <c r="K4" s="789" t="s">
        <v>7</v>
      </c>
      <c r="L4" s="790"/>
      <c r="M4" s="790"/>
      <c r="N4" s="790"/>
      <c r="O4" s="790"/>
      <c r="P4" s="791"/>
    </row>
    <row r="5" spans="1:18" s="4" customFormat="1">
      <c r="A5" s="775"/>
      <c r="B5" s="778"/>
      <c r="C5" s="783"/>
      <c r="D5" s="784"/>
      <c r="E5" s="785"/>
      <c r="F5" s="795" t="s">
        <v>8</v>
      </c>
      <c r="G5" s="798" t="s">
        <v>9</v>
      </c>
      <c r="H5" s="801" t="s">
        <v>10</v>
      </c>
      <c r="I5" s="802"/>
      <c r="J5" s="803"/>
      <c r="K5" s="792"/>
      <c r="L5" s="793"/>
      <c r="M5" s="793"/>
      <c r="N5" s="793"/>
      <c r="O5" s="793"/>
      <c r="P5" s="794"/>
    </row>
    <row r="6" spans="1:18">
      <c r="A6" s="775"/>
      <c r="B6" s="778"/>
      <c r="C6" s="35" t="s">
        <v>11</v>
      </c>
      <c r="D6" s="807" t="s">
        <v>12</v>
      </c>
      <c r="E6" s="808"/>
      <c r="F6" s="796"/>
      <c r="G6" s="799"/>
      <c r="H6" s="804"/>
      <c r="I6" s="805"/>
      <c r="J6" s="806"/>
      <c r="K6" s="810" t="s">
        <v>13</v>
      </c>
      <c r="L6" s="811"/>
      <c r="M6" s="812" t="s">
        <v>14</v>
      </c>
      <c r="N6" s="811"/>
      <c r="O6" s="812" t="s">
        <v>15</v>
      </c>
      <c r="P6" s="811"/>
    </row>
    <row r="7" spans="1:18"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8" ht="18.75">
      <c r="A8" s="20" t="s">
        <v>22</v>
      </c>
      <c r="B8" s="21"/>
      <c r="C8" s="22"/>
      <c r="D8" s="23"/>
      <c r="E8" s="24"/>
      <c r="F8" s="25"/>
      <c r="G8" s="26"/>
      <c r="H8" s="23"/>
      <c r="I8" s="23"/>
      <c r="J8" s="24"/>
      <c r="K8" s="22"/>
      <c r="L8" s="23"/>
      <c r="M8" s="23"/>
      <c r="N8" s="23"/>
      <c r="O8" s="23"/>
      <c r="P8" s="27"/>
    </row>
    <row r="9" spans="1:18" ht="119.25" customHeight="1">
      <c r="A9" s="41" t="s">
        <v>23</v>
      </c>
      <c r="B9" s="5" t="s">
        <v>1034</v>
      </c>
      <c r="C9" s="6">
        <v>126895389216</v>
      </c>
      <c r="D9" s="7">
        <v>104029203250</v>
      </c>
      <c r="E9" s="44">
        <f t="shared" ref="E9:E17" si="0">1-(D9/C9)</f>
        <v>0.18019713803058213</v>
      </c>
      <c r="F9" s="9" t="s">
        <v>1035</v>
      </c>
      <c r="G9" s="10" t="s">
        <v>1036</v>
      </c>
      <c r="H9" s="11">
        <v>-5.1999999999999998E-2</v>
      </c>
      <c r="I9" s="11">
        <v>-0.03</v>
      </c>
      <c r="J9" s="8">
        <v>-0.03</v>
      </c>
      <c r="K9" s="7"/>
      <c r="L9" s="44">
        <f>1-(K9/D9)</f>
        <v>1</v>
      </c>
      <c r="M9" s="7"/>
      <c r="N9" s="44" t="e">
        <f>1-(M9/K9)</f>
        <v>#DIV/0!</v>
      </c>
      <c r="O9" s="7"/>
      <c r="P9" s="44" t="e">
        <f>1-(O9/M9)</f>
        <v>#DIV/0!</v>
      </c>
      <c r="Q9" s="6"/>
    </row>
    <row r="10" spans="1:18" ht="59.25" customHeight="1">
      <c r="A10" s="41" t="s">
        <v>28</v>
      </c>
      <c r="B10" s="6" t="s">
        <v>64</v>
      </c>
      <c r="C10" s="6" t="s">
        <v>64</v>
      </c>
      <c r="D10" s="6" t="s">
        <v>64</v>
      </c>
      <c r="E10" s="44" t="e">
        <f t="shared" si="0"/>
        <v>#VALUE!</v>
      </c>
      <c r="F10" s="6" t="s">
        <v>64</v>
      </c>
      <c r="G10" s="6" t="s">
        <v>64</v>
      </c>
      <c r="H10" s="6" t="s">
        <v>64</v>
      </c>
      <c r="I10" s="6" t="s">
        <v>64</v>
      </c>
      <c r="J10" s="6" t="s">
        <v>64</v>
      </c>
      <c r="K10" s="7"/>
      <c r="L10" s="44" t="e">
        <f t="shared" ref="L10:L27" si="1">1-(K10/D10)</f>
        <v>#VALUE!</v>
      </c>
      <c r="M10" s="7"/>
      <c r="N10" s="44" t="e">
        <f t="shared" ref="N10:P27" si="2">1-(M10/K10)</f>
        <v>#DIV/0!</v>
      </c>
      <c r="O10" s="7"/>
      <c r="P10" s="44" t="e">
        <f t="shared" si="2"/>
        <v>#DIV/0!</v>
      </c>
      <c r="Q10" s="245"/>
      <c r="R10" s="140"/>
    </row>
    <row r="11" spans="1:18" ht="59.25" customHeight="1">
      <c r="A11" s="41" t="s">
        <v>30</v>
      </c>
      <c r="B11" s="6" t="s">
        <v>64</v>
      </c>
      <c r="C11" s="6" t="s">
        <v>64</v>
      </c>
      <c r="D11" s="6" t="s">
        <v>64</v>
      </c>
      <c r="E11" s="44" t="e">
        <f t="shared" si="0"/>
        <v>#VALUE!</v>
      </c>
      <c r="F11" s="6" t="s">
        <v>64</v>
      </c>
      <c r="G11" s="6" t="s">
        <v>64</v>
      </c>
      <c r="H11" s="6" t="s">
        <v>64</v>
      </c>
      <c r="I11" s="6" t="s">
        <v>64</v>
      </c>
      <c r="J11" s="6" t="s">
        <v>64</v>
      </c>
      <c r="K11" s="7"/>
      <c r="L11" s="44" t="e">
        <f t="shared" si="1"/>
        <v>#VALUE!</v>
      </c>
      <c r="M11" s="7"/>
      <c r="N11" s="44" t="e">
        <f t="shared" si="2"/>
        <v>#DIV/0!</v>
      </c>
      <c r="O11" s="7"/>
      <c r="P11" s="44" t="e">
        <f t="shared" si="2"/>
        <v>#DIV/0!</v>
      </c>
    </row>
    <row r="12" spans="1:18" ht="59.25" customHeight="1">
      <c r="A12" s="41" t="s">
        <v>32</v>
      </c>
      <c r="B12" s="6" t="s">
        <v>64</v>
      </c>
      <c r="C12" s="6" t="s">
        <v>64</v>
      </c>
      <c r="D12" s="6" t="s">
        <v>64</v>
      </c>
      <c r="E12" s="44" t="e">
        <f t="shared" si="0"/>
        <v>#VALUE!</v>
      </c>
      <c r="F12" s="6" t="s">
        <v>64</v>
      </c>
      <c r="G12" s="6" t="s">
        <v>64</v>
      </c>
      <c r="H12" s="6" t="s">
        <v>64</v>
      </c>
      <c r="I12" s="6" t="s">
        <v>64</v>
      </c>
      <c r="J12" s="8"/>
      <c r="K12" s="7"/>
      <c r="L12" s="44" t="e">
        <f t="shared" si="1"/>
        <v>#VALUE!</v>
      </c>
      <c r="M12" s="7"/>
      <c r="N12" s="44" t="e">
        <f t="shared" si="2"/>
        <v>#DIV/0!</v>
      </c>
      <c r="O12" s="7"/>
      <c r="P12" s="44" t="e">
        <f t="shared" si="2"/>
        <v>#DIV/0!</v>
      </c>
    </row>
    <row r="13" spans="1:18" ht="59.25" customHeight="1">
      <c r="A13" s="41" t="s">
        <v>33</v>
      </c>
      <c r="B13" s="6" t="s">
        <v>64</v>
      </c>
      <c r="C13" s="6" t="s">
        <v>64</v>
      </c>
      <c r="D13" s="6" t="s">
        <v>64</v>
      </c>
      <c r="E13" s="44" t="e">
        <f t="shared" si="0"/>
        <v>#VALUE!</v>
      </c>
      <c r="F13" s="6" t="s">
        <v>64</v>
      </c>
      <c r="G13" s="10"/>
      <c r="H13" s="6" t="s">
        <v>64</v>
      </c>
      <c r="I13" s="6" t="s">
        <v>64</v>
      </c>
      <c r="J13" s="6" t="s">
        <v>64</v>
      </c>
      <c r="K13" s="7"/>
      <c r="L13" s="44" t="e">
        <f t="shared" si="1"/>
        <v>#VALUE!</v>
      </c>
      <c r="M13" s="7"/>
      <c r="N13" s="44" t="e">
        <f t="shared" si="2"/>
        <v>#DIV/0!</v>
      </c>
      <c r="O13" s="7"/>
      <c r="P13" s="44" t="e">
        <f t="shared" si="2"/>
        <v>#DIV/0!</v>
      </c>
    </row>
    <row r="14" spans="1:18" ht="59.25" customHeight="1">
      <c r="A14" s="41" t="s">
        <v>34</v>
      </c>
      <c r="B14" s="6" t="s">
        <v>64</v>
      </c>
      <c r="C14" s="6" t="s">
        <v>64</v>
      </c>
      <c r="D14" s="6" t="s">
        <v>64</v>
      </c>
      <c r="E14" s="44" t="e">
        <f t="shared" si="0"/>
        <v>#VALUE!</v>
      </c>
      <c r="F14" s="6" t="s">
        <v>64</v>
      </c>
      <c r="G14" s="6" t="s">
        <v>64</v>
      </c>
      <c r="H14" s="6" t="s">
        <v>64</v>
      </c>
      <c r="I14" s="6" t="s">
        <v>64</v>
      </c>
      <c r="J14" s="6" t="s">
        <v>64</v>
      </c>
      <c r="K14" s="7"/>
      <c r="L14" s="44" t="e">
        <f t="shared" si="1"/>
        <v>#VALUE!</v>
      </c>
      <c r="M14" s="7"/>
      <c r="N14" s="44" t="e">
        <f t="shared" si="2"/>
        <v>#DIV/0!</v>
      </c>
      <c r="O14" s="7"/>
      <c r="P14" s="44" t="e">
        <f t="shared" si="2"/>
        <v>#DIV/0!</v>
      </c>
    </row>
    <row r="15" spans="1:18" ht="59.25" customHeight="1">
      <c r="A15" s="41" t="s">
        <v>35</v>
      </c>
      <c r="B15" s="189" t="s">
        <v>1037</v>
      </c>
      <c r="C15" s="7">
        <f>202904086+28417914</f>
        <v>231322000</v>
      </c>
      <c r="D15" s="7">
        <f>248371043+31300000</f>
        <v>279671043</v>
      </c>
      <c r="E15" s="44">
        <f t="shared" si="0"/>
        <v>-0.20901186657559601</v>
      </c>
      <c r="F15" s="9" t="s">
        <v>1038</v>
      </c>
      <c r="G15" s="10" t="s">
        <v>1039</v>
      </c>
      <c r="H15" s="11">
        <v>8.5000000000000006E-2</v>
      </c>
      <c r="I15" s="11">
        <v>-0.03</v>
      </c>
      <c r="J15" s="8">
        <v>-0.03</v>
      </c>
      <c r="K15" s="7"/>
      <c r="L15" s="44">
        <f t="shared" si="1"/>
        <v>1</v>
      </c>
      <c r="M15" s="7"/>
      <c r="N15" s="44" t="e">
        <f t="shared" si="2"/>
        <v>#DIV/0!</v>
      </c>
      <c r="O15" s="7"/>
      <c r="P15" s="44" t="e">
        <f t="shared" si="2"/>
        <v>#DIV/0!</v>
      </c>
    </row>
    <row r="16" spans="1:18" ht="59.25" customHeight="1">
      <c r="A16" s="41" t="s">
        <v>36</v>
      </c>
      <c r="B16" s="142" t="s">
        <v>64</v>
      </c>
      <c r="C16" s="6" t="s">
        <v>64</v>
      </c>
      <c r="D16" s="6" t="s">
        <v>64</v>
      </c>
      <c r="E16" s="44" t="e">
        <f t="shared" si="0"/>
        <v>#VALUE!</v>
      </c>
      <c r="F16" s="9" t="s">
        <v>1040</v>
      </c>
      <c r="G16" s="6" t="s">
        <v>64</v>
      </c>
      <c r="H16" s="6" t="s">
        <v>64</v>
      </c>
      <c r="I16" s="6" t="s">
        <v>64</v>
      </c>
      <c r="J16" s="6" t="s">
        <v>64</v>
      </c>
      <c r="K16" s="7"/>
      <c r="L16" s="44" t="e">
        <f t="shared" si="1"/>
        <v>#VALUE!</v>
      </c>
      <c r="M16" s="7"/>
      <c r="N16" s="44" t="e">
        <f t="shared" si="2"/>
        <v>#DIV/0!</v>
      </c>
      <c r="O16" s="7"/>
      <c r="P16" s="44" t="e">
        <f t="shared" si="2"/>
        <v>#DIV/0!</v>
      </c>
    </row>
    <row r="17" spans="1:16" ht="59.25" customHeight="1">
      <c r="A17" s="41" t="s">
        <v>37</v>
      </c>
      <c r="B17" s="142" t="s">
        <v>64</v>
      </c>
      <c r="C17" s="143" t="s">
        <v>64</v>
      </c>
      <c r="D17" s="142" t="s">
        <v>64</v>
      </c>
      <c r="E17" s="44" t="e">
        <f t="shared" si="0"/>
        <v>#VALUE!</v>
      </c>
      <c r="F17" s="144" t="s">
        <v>64</v>
      </c>
      <c r="G17" s="145" t="s">
        <v>64</v>
      </c>
      <c r="H17" s="6" t="s">
        <v>64</v>
      </c>
      <c r="I17" s="6" t="s">
        <v>64</v>
      </c>
      <c r="J17" s="6" t="s">
        <v>64</v>
      </c>
      <c r="K17" s="7"/>
      <c r="L17" s="44" t="e">
        <f t="shared" si="1"/>
        <v>#VALUE!</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6" t="s">
        <v>64</v>
      </c>
      <c r="C19" s="6" t="s">
        <v>64</v>
      </c>
      <c r="D19" s="6" t="s">
        <v>64</v>
      </c>
      <c r="E19" s="44" t="e">
        <f t="shared" ref="E19:E27" si="3">1-(D19/C19)</f>
        <v>#VALUE!</v>
      </c>
      <c r="F19" s="144" t="s">
        <v>64</v>
      </c>
      <c r="G19" s="145" t="s">
        <v>64</v>
      </c>
      <c r="H19" s="11" t="s">
        <v>64</v>
      </c>
      <c r="I19" s="11" t="s">
        <v>64</v>
      </c>
      <c r="J19" s="8" t="s">
        <v>64</v>
      </c>
      <c r="K19" s="7"/>
      <c r="L19" s="44" t="e">
        <f t="shared" si="1"/>
        <v>#VALUE!</v>
      </c>
      <c r="M19" s="7"/>
      <c r="N19" s="44" t="e">
        <f t="shared" si="2"/>
        <v>#DIV/0!</v>
      </c>
      <c r="O19" s="7"/>
      <c r="P19" s="44" t="e">
        <f t="shared" si="2"/>
        <v>#DIV/0!</v>
      </c>
    </row>
    <row r="20" spans="1:16" ht="57" customHeight="1">
      <c r="A20" s="41" t="s">
        <v>43</v>
      </c>
      <c r="B20" s="6" t="s">
        <v>64</v>
      </c>
      <c r="C20" s="6" t="s">
        <v>64</v>
      </c>
      <c r="D20" s="7" t="s">
        <v>64</v>
      </c>
      <c r="E20" s="44" t="e">
        <f t="shared" si="3"/>
        <v>#VALUE!</v>
      </c>
      <c r="F20" s="144" t="s">
        <v>64</v>
      </c>
      <c r="G20" s="145" t="s">
        <v>64</v>
      </c>
      <c r="H20" s="11" t="s">
        <v>64</v>
      </c>
      <c r="I20" s="11" t="s">
        <v>64</v>
      </c>
      <c r="J20" s="8" t="s">
        <v>64</v>
      </c>
      <c r="K20" s="7"/>
      <c r="L20" s="44" t="e">
        <f t="shared" si="1"/>
        <v>#VALUE!</v>
      </c>
      <c r="M20" s="7"/>
      <c r="N20" s="44" t="e">
        <f t="shared" si="2"/>
        <v>#DIV/0!</v>
      </c>
      <c r="O20" s="7"/>
      <c r="P20" s="44" t="e">
        <f t="shared" si="2"/>
        <v>#DIV/0!</v>
      </c>
    </row>
    <row r="21" spans="1:16" ht="57" customHeight="1">
      <c r="A21" s="41" t="s">
        <v>47</v>
      </c>
      <c r="B21" s="6" t="s">
        <v>64</v>
      </c>
      <c r="C21" s="6" t="s">
        <v>64</v>
      </c>
      <c r="D21" s="7" t="s">
        <v>64</v>
      </c>
      <c r="E21" s="44" t="e">
        <f t="shared" si="3"/>
        <v>#VALUE!</v>
      </c>
      <c r="F21" s="144" t="s">
        <v>64</v>
      </c>
      <c r="G21" s="145" t="s">
        <v>64</v>
      </c>
      <c r="H21" s="11" t="s">
        <v>64</v>
      </c>
      <c r="I21" s="11" t="s">
        <v>64</v>
      </c>
      <c r="J21" s="8" t="s">
        <v>64</v>
      </c>
      <c r="K21" s="7"/>
      <c r="L21" s="44" t="e">
        <f t="shared" si="1"/>
        <v>#VALUE!</v>
      </c>
      <c r="M21" s="7"/>
      <c r="N21" s="44" t="e">
        <f t="shared" si="2"/>
        <v>#DIV/0!</v>
      </c>
      <c r="O21" s="7"/>
      <c r="P21" s="44" t="e">
        <f t="shared" si="2"/>
        <v>#DIV/0!</v>
      </c>
    </row>
    <row r="22" spans="1:16" ht="57" customHeight="1">
      <c r="A22" s="41" t="s">
        <v>48</v>
      </c>
      <c r="B22" s="6" t="s">
        <v>64</v>
      </c>
      <c r="C22" s="6" t="s">
        <v>64</v>
      </c>
      <c r="D22" s="6" t="s">
        <v>64</v>
      </c>
      <c r="E22" s="44" t="e">
        <f t="shared" si="3"/>
        <v>#VALUE!</v>
      </c>
      <c r="F22" s="144" t="s">
        <v>64</v>
      </c>
      <c r="G22" s="145" t="s">
        <v>64</v>
      </c>
      <c r="H22" s="11" t="s">
        <v>64</v>
      </c>
      <c r="I22" s="11" t="s">
        <v>64</v>
      </c>
      <c r="J22" s="8" t="s">
        <v>64</v>
      </c>
      <c r="K22" s="7"/>
      <c r="L22" s="44" t="e">
        <f t="shared" si="1"/>
        <v>#VALUE!</v>
      </c>
      <c r="M22" s="7"/>
      <c r="N22" s="44" t="e">
        <f t="shared" si="2"/>
        <v>#DIV/0!</v>
      </c>
      <c r="O22" s="7"/>
      <c r="P22" s="44" t="e">
        <f t="shared" si="2"/>
        <v>#DIV/0!</v>
      </c>
    </row>
    <row r="23" spans="1:16" ht="57" customHeight="1">
      <c r="A23" s="41" t="s">
        <v>49</v>
      </c>
      <c r="B23" s="6" t="s">
        <v>64</v>
      </c>
      <c r="C23" s="6" t="s">
        <v>64</v>
      </c>
      <c r="D23" s="6" t="s">
        <v>64</v>
      </c>
      <c r="E23" s="44" t="e">
        <f t="shared" si="3"/>
        <v>#VALUE!</v>
      </c>
      <c r="F23" s="144" t="s">
        <v>64</v>
      </c>
      <c r="G23" s="145" t="s">
        <v>64</v>
      </c>
      <c r="H23" s="11" t="s">
        <v>64</v>
      </c>
      <c r="I23" s="11" t="s">
        <v>64</v>
      </c>
      <c r="J23" s="8" t="s">
        <v>64</v>
      </c>
      <c r="K23" s="7"/>
      <c r="L23" s="44" t="e">
        <f t="shared" si="1"/>
        <v>#VALUE!</v>
      </c>
      <c r="M23" s="7"/>
      <c r="N23" s="44" t="e">
        <f t="shared" si="2"/>
        <v>#DIV/0!</v>
      </c>
      <c r="O23" s="7"/>
      <c r="P23" s="44" t="e">
        <f t="shared" si="2"/>
        <v>#DIV/0!</v>
      </c>
    </row>
    <row r="24" spans="1:16" ht="57" customHeight="1">
      <c r="A24" s="41" t="s">
        <v>50</v>
      </c>
      <c r="B24" s="6" t="s">
        <v>64</v>
      </c>
      <c r="C24" s="6" t="s">
        <v>64</v>
      </c>
      <c r="D24" s="6" t="s">
        <v>64</v>
      </c>
      <c r="E24" s="44" t="e">
        <f t="shared" si="3"/>
        <v>#VALUE!</v>
      </c>
      <c r="F24" s="144" t="s">
        <v>64</v>
      </c>
      <c r="G24" s="145" t="s">
        <v>64</v>
      </c>
      <c r="H24" s="11" t="s">
        <v>64</v>
      </c>
      <c r="I24" s="11" t="s">
        <v>64</v>
      </c>
      <c r="J24" s="8" t="s">
        <v>64</v>
      </c>
      <c r="K24" s="7"/>
      <c r="L24" s="44" t="e">
        <f t="shared" si="1"/>
        <v>#VALUE!</v>
      </c>
      <c r="M24" s="7"/>
      <c r="N24" s="44" t="e">
        <f t="shared" si="2"/>
        <v>#DIV/0!</v>
      </c>
      <c r="O24" s="7"/>
      <c r="P24" s="44" t="e">
        <f t="shared" si="2"/>
        <v>#DIV/0!</v>
      </c>
    </row>
    <row r="25" spans="1:16" ht="57" customHeight="1">
      <c r="A25" s="43" t="s">
        <v>51</v>
      </c>
      <c r="B25" s="6" t="s">
        <v>64</v>
      </c>
      <c r="C25" s="6" t="s">
        <v>64</v>
      </c>
      <c r="D25" s="6" t="s">
        <v>64</v>
      </c>
      <c r="E25" s="44" t="e">
        <f t="shared" si="3"/>
        <v>#VALUE!</v>
      </c>
      <c r="F25" s="144" t="s">
        <v>64</v>
      </c>
      <c r="G25" s="145" t="s">
        <v>64</v>
      </c>
      <c r="H25" s="11" t="s">
        <v>64</v>
      </c>
      <c r="I25" s="11" t="s">
        <v>64</v>
      </c>
      <c r="J25" s="8" t="s">
        <v>64</v>
      </c>
      <c r="K25" s="7"/>
      <c r="L25" s="44" t="e">
        <f t="shared" si="1"/>
        <v>#VALUE!</v>
      </c>
      <c r="M25" s="7"/>
      <c r="N25" s="44" t="e">
        <f t="shared" si="2"/>
        <v>#DIV/0!</v>
      </c>
      <c r="O25" s="7"/>
      <c r="P25" s="44" t="e">
        <f t="shared" si="2"/>
        <v>#DIV/0!</v>
      </c>
    </row>
    <row r="26" spans="1:16" ht="57" customHeight="1">
      <c r="A26" s="43" t="s">
        <v>55</v>
      </c>
      <c r="B26" s="6" t="s">
        <v>64</v>
      </c>
      <c r="C26" s="6" t="s">
        <v>64</v>
      </c>
      <c r="D26" s="6" t="s">
        <v>64</v>
      </c>
      <c r="E26" s="44" t="e">
        <f t="shared" si="3"/>
        <v>#VALUE!</v>
      </c>
      <c r="F26" s="144" t="s">
        <v>64</v>
      </c>
      <c r="G26" s="145" t="s">
        <v>64</v>
      </c>
      <c r="H26" s="11" t="s">
        <v>64</v>
      </c>
      <c r="I26" s="11" t="s">
        <v>64</v>
      </c>
      <c r="J26" s="8" t="s">
        <v>64</v>
      </c>
      <c r="K26" s="7"/>
      <c r="L26" s="44" t="e">
        <f t="shared" si="1"/>
        <v>#VALUE!</v>
      </c>
      <c r="M26" s="7"/>
      <c r="N26" s="44" t="e">
        <f t="shared" si="2"/>
        <v>#DIV/0!</v>
      </c>
      <c r="O26" s="7"/>
      <c r="P26" s="44" t="e">
        <f t="shared" si="2"/>
        <v>#DIV/0!</v>
      </c>
    </row>
    <row r="27" spans="1:16" ht="57" customHeight="1">
      <c r="A27" s="43" t="s">
        <v>56</v>
      </c>
      <c r="B27" s="6" t="s">
        <v>64</v>
      </c>
      <c r="C27" s="6" t="s">
        <v>64</v>
      </c>
      <c r="D27" s="6" t="s">
        <v>64</v>
      </c>
      <c r="E27" s="44" t="e">
        <f t="shared" si="3"/>
        <v>#VALUE!</v>
      </c>
      <c r="F27" s="144" t="s">
        <v>64</v>
      </c>
      <c r="G27" s="145" t="s">
        <v>64</v>
      </c>
      <c r="H27" s="11" t="s">
        <v>64</v>
      </c>
      <c r="I27" s="11" t="s">
        <v>64</v>
      </c>
      <c r="J27" s="8" t="s">
        <v>64</v>
      </c>
      <c r="K27" s="7"/>
      <c r="L27" s="44" t="e">
        <f t="shared" si="1"/>
        <v>#VALUE!</v>
      </c>
      <c r="M27" s="7"/>
      <c r="N27" s="44" t="e">
        <f t="shared" si="2"/>
        <v>#DIV/0!</v>
      </c>
      <c r="O27" s="7"/>
      <c r="P27" s="44" t="e">
        <f t="shared" si="2"/>
        <v>#DIV/0!</v>
      </c>
    </row>
  </sheetData>
  <sheetProtection algorithmName="SHA-512" hashValue="yunTbOQ7FaSWxtBUiwYDBswsTrss4/hhoz15nV+VlHQ7/5Q/2dyF0X+yiUVzmBKnATaiQY6eaLN33pfKaCn53A==" saltValue="6P/bYtrSfaXzTMP8LZ7vl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250" priority="21" operator="lessThan">
      <formula>0</formula>
    </cfRule>
  </conditionalFormatting>
  <conditionalFormatting sqref="E19:E27">
    <cfRule type="cellIs" dxfId="249" priority="17" operator="lessThan">
      <formula>0</formula>
    </cfRule>
  </conditionalFormatting>
  <conditionalFormatting sqref="H9:J9">
    <cfRule type="cellIs" dxfId="248" priority="16" operator="lessThan">
      <formula>0</formula>
    </cfRule>
  </conditionalFormatting>
  <conditionalFormatting sqref="H15:J15">
    <cfRule type="cellIs" dxfId="247" priority="10" operator="lessThan">
      <formula>0</formula>
    </cfRule>
  </conditionalFormatting>
  <conditionalFormatting sqref="H19:J27">
    <cfRule type="cellIs" dxfId="246" priority="5" operator="lessThan">
      <formula>0</formula>
    </cfRule>
  </conditionalFormatting>
  <conditionalFormatting sqref="J12">
    <cfRule type="cellIs" dxfId="245" priority="13" operator="lessThan">
      <formula>0</formula>
    </cfRule>
  </conditionalFormatting>
  <conditionalFormatting sqref="L9:L17 L19:L27">
    <cfRule type="cellIs" dxfId="244" priority="3" operator="lessThan">
      <formula>0</formula>
    </cfRule>
  </conditionalFormatting>
  <conditionalFormatting sqref="N9:N17 N19:N27">
    <cfRule type="cellIs" dxfId="243" priority="2" operator="lessThan">
      <formula>0</formula>
    </cfRule>
  </conditionalFormatting>
  <conditionalFormatting sqref="P9:P17 P19:P27">
    <cfRule type="cellIs" dxfId="242"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4">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B10" sqref="B10"/>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50.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4" t="s">
        <v>103</v>
      </c>
      <c r="C2" s="814"/>
      <c r="D2" s="814"/>
      <c r="E2" s="814"/>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198.75" customHeight="1">
      <c r="A9" s="41" t="s">
        <v>23</v>
      </c>
      <c r="B9" s="287" t="s">
        <v>104</v>
      </c>
      <c r="C9" s="6">
        <v>12725160659</v>
      </c>
      <c r="D9" s="7">
        <v>12755568154</v>
      </c>
      <c r="E9" s="44">
        <f t="shared" ref="E9:E17" si="0">1-(D9/C9)</f>
        <v>-2.3895568641401077E-3</v>
      </c>
      <c r="F9" s="9" t="s">
        <v>105</v>
      </c>
      <c r="G9" s="10" t="s">
        <v>106</v>
      </c>
      <c r="H9" s="11">
        <v>0.01</v>
      </c>
      <c r="I9" s="11" t="s">
        <v>107</v>
      </c>
      <c r="J9" s="8" t="s">
        <v>107</v>
      </c>
      <c r="K9" s="7"/>
      <c r="L9" s="44">
        <f>1-(K9/D9)</f>
        <v>1</v>
      </c>
      <c r="M9" s="7"/>
      <c r="N9" s="44" t="e">
        <f>1-(M9/K9)</f>
        <v>#DIV/0!</v>
      </c>
      <c r="O9" s="7"/>
      <c r="P9" s="44" t="e">
        <f>1-(O9/M9)</f>
        <v>#DIV/0!</v>
      </c>
    </row>
    <row r="10" spans="1:16" ht="59.25" customHeight="1">
      <c r="A10" s="41" t="s">
        <v>28</v>
      </c>
      <c r="B10" s="124" t="s">
        <v>64</v>
      </c>
      <c r="C10" s="6">
        <v>0</v>
      </c>
      <c r="D10" s="7">
        <v>0</v>
      </c>
      <c r="E10" s="44" t="e">
        <f t="shared" si="0"/>
        <v>#DIV/0!</v>
      </c>
      <c r="F10" s="92" t="s">
        <v>64</v>
      </c>
      <c r="G10" s="92" t="s">
        <v>64</v>
      </c>
      <c r="H10" s="11">
        <v>0</v>
      </c>
      <c r="I10" s="11">
        <v>0</v>
      </c>
      <c r="J10" s="8">
        <v>0</v>
      </c>
      <c r="K10" s="7"/>
      <c r="L10" s="44" t="e">
        <f t="shared" ref="L10:L27" si="1">1-(K10/D10)</f>
        <v>#DIV/0!</v>
      </c>
      <c r="M10" s="7"/>
      <c r="N10" s="44" t="e">
        <f t="shared" ref="N10:P27" si="2">1-(M10/K10)</f>
        <v>#DIV/0!</v>
      </c>
      <c r="O10" s="7"/>
      <c r="P10" s="44" t="e">
        <f t="shared" si="2"/>
        <v>#DIV/0!</v>
      </c>
    </row>
    <row r="11" spans="1:16" ht="59.25" customHeight="1">
      <c r="A11" s="41" t="s">
        <v>30</v>
      </c>
      <c r="B11" s="124" t="s">
        <v>64</v>
      </c>
      <c r="C11" s="6">
        <v>0</v>
      </c>
      <c r="D11" s="7">
        <v>0</v>
      </c>
      <c r="E11" s="44" t="e">
        <f t="shared" si="0"/>
        <v>#DIV/0!</v>
      </c>
      <c r="F11" s="92" t="s">
        <v>64</v>
      </c>
      <c r="G11" s="92" t="s">
        <v>64</v>
      </c>
      <c r="H11" s="11">
        <v>0</v>
      </c>
      <c r="I11" s="11">
        <v>0</v>
      </c>
      <c r="J11" s="8">
        <v>0</v>
      </c>
      <c r="K11" s="7"/>
      <c r="L11" s="44" t="e">
        <f t="shared" si="1"/>
        <v>#DIV/0!</v>
      </c>
      <c r="M11" s="7"/>
      <c r="N11" s="44" t="e">
        <f t="shared" si="2"/>
        <v>#DIV/0!</v>
      </c>
      <c r="O11" s="7"/>
      <c r="P11" s="44" t="e">
        <f t="shared" si="2"/>
        <v>#DIV/0!</v>
      </c>
    </row>
    <row r="12" spans="1:16" ht="59.25" customHeight="1">
      <c r="A12" s="41" t="s">
        <v>32</v>
      </c>
      <c r="B12" s="124" t="s">
        <v>64</v>
      </c>
      <c r="C12" s="6">
        <v>0</v>
      </c>
      <c r="D12" s="7">
        <v>0</v>
      </c>
      <c r="E12" s="44" t="e">
        <f t="shared" si="0"/>
        <v>#DIV/0!</v>
      </c>
      <c r="F12" s="92" t="s">
        <v>64</v>
      </c>
      <c r="G12" s="92" t="s">
        <v>64</v>
      </c>
      <c r="H12" s="11">
        <v>0</v>
      </c>
      <c r="I12" s="11">
        <v>0</v>
      </c>
      <c r="J12" s="8">
        <v>0</v>
      </c>
      <c r="K12" s="7"/>
      <c r="L12" s="44" t="e">
        <f t="shared" si="1"/>
        <v>#DIV/0!</v>
      </c>
      <c r="M12" s="7"/>
      <c r="N12" s="44" t="e">
        <f t="shared" si="2"/>
        <v>#DIV/0!</v>
      </c>
      <c r="O12" s="7"/>
      <c r="P12" s="44" t="e">
        <f t="shared" si="2"/>
        <v>#DIV/0!</v>
      </c>
    </row>
    <row r="13" spans="1:16" ht="59.25" customHeight="1">
      <c r="A13" s="41" t="s">
        <v>33</v>
      </c>
      <c r="B13" s="124" t="s">
        <v>64</v>
      </c>
      <c r="C13" s="6">
        <v>0</v>
      </c>
      <c r="D13" s="7">
        <v>0</v>
      </c>
      <c r="E13" s="44" t="e">
        <f t="shared" si="0"/>
        <v>#DIV/0!</v>
      </c>
      <c r="F13" s="92" t="s">
        <v>64</v>
      </c>
      <c r="G13" s="92" t="s">
        <v>64</v>
      </c>
      <c r="H13" s="11">
        <v>0</v>
      </c>
      <c r="I13" s="11">
        <v>0</v>
      </c>
      <c r="J13" s="8">
        <v>0</v>
      </c>
      <c r="K13" s="7"/>
      <c r="L13" s="44" t="e">
        <f t="shared" si="1"/>
        <v>#DIV/0!</v>
      </c>
      <c r="M13" s="7"/>
      <c r="N13" s="44" t="e">
        <f t="shared" si="2"/>
        <v>#DIV/0!</v>
      </c>
      <c r="O13" s="7"/>
      <c r="P13" s="44" t="e">
        <f t="shared" si="2"/>
        <v>#DIV/0!</v>
      </c>
    </row>
    <row r="14" spans="1:16" ht="59.25" customHeight="1">
      <c r="A14" s="41" t="s">
        <v>34</v>
      </c>
      <c r="B14" s="124" t="s">
        <v>64</v>
      </c>
      <c r="C14" s="6">
        <v>0</v>
      </c>
      <c r="D14" s="7">
        <v>0</v>
      </c>
      <c r="E14" s="44" t="e">
        <f t="shared" si="0"/>
        <v>#DIV/0!</v>
      </c>
      <c r="F14" s="92" t="s">
        <v>64</v>
      </c>
      <c r="G14" s="92" t="s">
        <v>64</v>
      </c>
      <c r="H14" s="11">
        <v>0</v>
      </c>
      <c r="I14" s="11">
        <v>0</v>
      </c>
      <c r="J14" s="8">
        <v>0</v>
      </c>
      <c r="K14" s="7"/>
      <c r="L14" s="44" t="e">
        <f t="shared" si="1"/>
        <v>#DIV/0!</v>
      </c>
      <c r="M14" s="7"/>
      <c r="N14" s="44" t="e">
        <f t="shared" si="2"/>
        <v>#DIV/0!</v>
      </c>
      <c r="O14" s="7"/>
      <c r="P14" s="44" t="e">
        <f t="shared" si="2"/>
        <v>#DIV/0!</v>
      </c>
    </row>
    <row r="15" spans="1:16" ht="59.25" customHeight="1">
      <c r="A15" s="41" t="s">
        <v>35</v>
      </c>
      <c r="B15" s="124" t="s">
        <v>64</v>
      </c>
      <c r="C15" s="6">
        <v>0</v>
      </c>
      <c r="D15" s="7">
        <v>0</v>
      </c>
      <c r="E15" s="44" t="e">
        <f t="shared" si="0"/>
        <v>#DIV/0!</v>
      </c>
      <c r="F15" s="92" t="s">
        <v>64</v>
      </c>
      <c r="G15" s="92" t="s">
        <v>64</v>
      </c>
      <c r="H15" s="11">
        <v>0</v>
      </c>
      <c r="I15" s="11">
        <v>0</v>
      </c>
      <c r="J15" s="8">
        <v>0</v>
      </c>
      <c r="K15" s="7"/>
      <c r="L15" s="44" t="e">
        <f t="shared" si="1"/>
        <v>#DIV/0!</v>
      </c>
      <c r="M15" s="7"/>
      <c r="N15" s="44" t="e">
        <f t="shared" si="2"/>
        <v>#DIV/0!</v>
      </c>
      <c r="O15" s="7"/>
      <c r="P15" s="44" t="e">
        <f t="shared" si="2"/>
        <v>#DIV/0!</v>
      </c>
    </row>
    <row r="16" spans="1:16" ht="59.25" customHeight="1">
      <c r="A16" s="41" t="s">
        <v>36</v>
      </c>
      <c r="B16" s="124" t="s">
        <v>64</v>
      </c>
      <c r="C16" s="6">
        <v>0</v>
      </c>
      <c r="D16" s="7">
        <v>0</v>
      </c>
      <c r="E16" s="44" t="e">
        <f t="shared" si="0"/>
        <v>#DIV/0!</v>
      </c>
      <c r="F16" s="92" t="s">
        <v>64</v>
      </c>
      <c r="G16" s="92" t="s">
        <v>64</v>
      </c>
      <c r="H16" s="11">
        <v>0</v>
      </c>
      <c r="I16" s="11">
        <v>0</v>
      </c>
      <c r="J16" s="8">
        <v>0</v>
      </c>
      <c r="K16" s="7"/>
      <c r="L16" s="44" t="e">
        <f t="shared" si="1"/>
        <v>#DIV/0!</v>
      </c>
      <c r="M16" s="7"/>
      <c r="N16" s="44" t="e">
        <f t="shared" si="2"/>
        <v>#DIV/0!</v>
      </c>
      <c r="O16" s="7"/>
      <c r="P16" s="44" t="e">
        <f t="shared" si="2"/>
        <v>#DIV/0!</v>
      </c>
    </row>
    <row r="17" spans="1:16" ht="59.25" customHeight="1">
      <c r="A17" s="41" t="s">
        <v>37</v>
      </c>
      <c r="B17" s="124" t="s">
        <v>64</v>
      </c>
      <c r="C17" s="6">
        <v>0</v>
      </c>
      <c r="D17" s="7">
        <v>0</v>
      </c>
      <c r="E17" s="44" t="e">
        <f t="shared" si="0"/>
        <v>#DIV/0!</v>
      </c>
      <c r="F17" s="92" t="s">
        <v>64</v>
      </c>
      <c r="G17" s="92" t="s">
        <v>64</v>
      </c>
      <c r="H17" s="11">
        <v>0</v>
      </c>
      <c r="I17" s="11">
        <v>0</v>
      </c>
      <c r="J17" s="8">
        <v>0</v>
      </c>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117" customHeight="1">
      <c r="A19" s="41" t="s">
        <v>39</v>
      </c>
      <c r="B19" s="124" t="s">
        <v>108</v>
      </c>
      <c r="C19" s="6">
        <v>10306100</v>
      </c>
      <c r="D19" s="7">
        <v>5961600</v>
      </c>
      <c r="E19" s="44">
        <f t="shared" ref="E19:E27" si="3">1-(D19/C19)</f>
        <v>0.42154646277447338</v>
      </c>
      <c r="F19" s="195" t="s">
        <v>109</v>
      </c>
      <c r="G19" s="10" t="s">
        <v>110</v>
      </c>
      <c r="H19" s="11" t="s">
        <v>107</v>
      </c>
      <c r="I19" s="11" t="s">
        <v>107</v>
      </c>
      <c r="J19" s="8" t="s">
        <v>107</v>
      </c>
      <c r="K19" s="7"/>
      <c r="L19" s="44">
        <f t="shared" si="1"/>
        <v>1</v>
      </c>
      <c r="M19" s="7"/>
      <c r="N19" s="44" t="e">
        <f t="shared" si="2"/>
        <v>#DIV/0!</v>
      </c>
      <c r="O19" s="7"/>
      <c r="P19" s="44" t="e">
        <f t="shared" si="2"/>
        <v>#DIV/0!</v>
      </c>
    </row>
    <row r="20" spans="1:16" ht="84.75" customHeight="1">
      <c r="A20" s="41" t="s">
        <v>43</v>
      </c>
      <c r="B20" s="124" t="s">
        <v>108</v>
      </c>
      <c r="C20" s="6">
        <v>57424802</v>
      </c>
      <c r="D20" s="7">
        <v>40004066</v>
      </c>
      <c r="E20" s="44">
        <f t="shared" si="3"/>
        <v>0.30336606123604914</v>
      </c>
      <c r="F20" s="9" t="s">
        <v>111</v>
      </c>
      <c r="G20" s="10" t="s">
        <v>112</v>
      </c>
      <c r="H20" s="11">
        <v>0.01</v>
      </c>
      <c r="I20" s="11">
        <v>0.01</v>
      </c>
      <c r="J20" s="8">
        <v>0.01</v>
      </c>
      <c r="K20" s="7"/>
      <c r="L20" s="44">
        <f t="shared" si="1"/>
        <v>1</v>
      </c>
      <c r="M20" s="7"/>
      <c r="N20" s="44" t="e">
        <f t="shared" si="2"/>
        <v>#DIV/0!</v>
      </c>
      <c r="O20" s="7"/>
      <c r="P20" s="44" t="e">
        <f t="shared" si="2"/>
        <v>#DIV/0!</v>
      </c>
    </row>
    <row r="21" spans="1:16" ht="57" customHeight="1">
      <c r="A21" s="41" t="s">
        <v>47</v>
      </c>
      <c r="B21" s="105" t="s">
        <v>104</v>
      </c>
      <c r="C21" s="6">
        <v>474389434</v>
      </c>
      <c r="D21" s="7">
        <v>0</v>
      </c>
      <c r="E21" s="44">
        <f t="shared" si="3"/>
        <v>1</v>
      </c>
      <c r="F21" s="9" t="s">
        <v>113</v>
      </c>
      <c r="G21" s="10" t="s">
        <v>114</v>
      </c>
      <c r="H21" s="11">
        <v>0.01</v>
      </c>
      <c r="I21" s="11">
        <v>0.01</v>
      </c>
      <c r="J21" s="8">
        <v>0.01</v>
      </c>
      <c r="K21" s="7"/>
      <c r="L21" s="44" t="e">
        <f t="shared" si="1"/>
        <v>#DIV/0!</v>
      </c>
      <c r="M21" s="7"/>
      <c r="N21" s="44" t="e">
        <f t="shared" si="2"/>
        <v>#DIV/0!</v>
      </c>
      <c r="O21" s="7"/>
      <c r="P21" s="44" t="e">
        <f t="shared" si="2"/>
        <v>#DIV/0!</v>
      </c>
    </row>
    <row r="22" spans="1:16" ht="148.5" customHeight="1">
      <c r="A22" s="41" t="s">
        <v>48</v>
      </c>
      <c r="B22" s="124" t="s">
        <v>108</v>
      </c>
      <c r="C22" s="6">
        <v>26732160</v>
      </c>
      <c r="D22" s="7">
        <v>28377450</v>
      </c>
      <c r="E22" s="44">
        <f t="shared" si="3"/>
        <v>-6.1547215039862158E-2</v>
      </c>
      <c r="F22" s="9" t="s">
        <v>115</v>
      </c>
      <c r="G22" s="10" t="s">
        <v>116</v>
      </c>
      <c r="H22" s="11">
        <v>0.01</v>
      </c>
      <c r="I22" s="11">
        <v>0.01</v>
      </c>
      <c r="J22" s="8">
        <v>0.01</v>
      </c>
      <c r="K22" s="7"/>
      <c r="L22" s="44">
        <f t="shared" si="1"/>
        <v>1</v>
      </c>
      <c r="M22" s="7"/>
      <c r="N22" s="44" t="e">
        <f t="shared" si="2"/>
        <v>#DIV/0!</v>
      </c>
      <c r="O22" s="7"/>
      <c r="P22" s="44" t="e">
        <f t="shared" si="2"/>
        <v>#DIV/0!</v>
      </c>
    </row>
    <row r="23" spans="1:16" ht="57" customHeight="1">
      <c r="A23" s="41" t="s">
        <v>49</v>
      </c>
      <c r="B23" s="124" t="s">
        <v>64</v>
      </c>
      <c r="C23" s="6">
        <v>0</v>
      </c>
      <c r="D23" s="7">
        <v>0</v>
      </c>
      <c r="E23" s="44" t="e">
        <f t="shared" si="3"/>
        <v>#DIV/0!</v>
      </c>
      <c r="F23" s="92" t="s">
        <v>64</v>
      </c>
      <c r="G23" s="93" t="s">
        <v>64</v>
      </c>
      <c r="H23" s="11">
        <v>0</v>
      </c>
      <c r="I23" s="11">
        <v>0</v>
      </c>
      <c r="J23" s="8">
        <v>0</v>
      </c>
      <c r="K23" s="7"/>
      <c r="L23" s="44" t="e">
        <f t="shared" si="1"/>
        <v>#DIV/0!</v>
      </c>
      <c r="M23" s="7"/>
      <c r="N23" s="44" t="e">
        <f t="shared" si="2"/>
        <v>#DIV/0!</v>
      </c>
      <c r="O23" s="7"/>
      <c r="P23" s="44" t="e">
        <f t="shared" si="2"/>
        <v>#DIV/0!</v>
      </c>
    </row>
    <row r="24" spans="1:16" ht="57" customHeight="1">
      <c r="A24" s="41" t="s">
        <v>50</v>
      </c>
      <c r="B24" s="124" t="s">
        <v>64</v>
      </c>
      <c r="C24" s="6">
        <v>0</v>
      </c>
      <c r="D24" s="7">
        <v>0</v>
      </c>
      <c r="E24" s="44" t="e">
        <f t="shared" si="3"/>
        <v>#DIV/0!</v>
      </c>
      <c r="F24" s="92" t="s">
        <v>64</v>
      </c>
      <c r="G24" s="93" t="s">
        <v>64</v>
      </c>
      <c r="H24" s="11">
        <v>0</v>
      </c>
      <c r="I24" s="11">
        <v>0</v>
      </c>
      <c r="J24" s="8">
        <v>0</v>
      </c>
      <c r="K24" s="7"/>
      <c r="L24" s="44" t="e">
        <f t="shared" si="1"/>
        <v>#DIV/0!</v>
      </c>
      <c r="M24" s="7"/>
      <c r="N24" s="44" t="e">
        <f t="shared" si="2"/>
        <v>#DIV/0!</v>
      </c>
      <c r="O24" s="7"/>
      <c r="P24" s="44" t="e">
        <f t="shared" si="2"/>
        <v>#DIV/0!</v>
      </c>
    </row>
    <row r="25" spans="1:16" ht="57" customHeight="1">
      <c r="A25" s="43" t="s">
        <v>51</v>
      </c>
      <c r="B25" s="124" t="s">
        <v>108</v>
      </c>
      <c r="C25" s="6">
        <v>71471159</v>
      </c>
      <c r="D25" s="7">
        <v>41066667</v>
      </c>
      <c r="E25" s="44">
        <f t="shared" si="3"/>
        <v>0.42540924794573431</v>
      </c>
      <c r="F25" s="195" t="s">
        <v>117</v>
      </c>
      <c r="G25" s="159" t="s">
        <v>118</v>
      </c>
      <c r="H25" s="11">
        <v>0.01</v>
      </c>
      <c r="I25" s="11">
        <v>0.01</v>
      </c>
      <c r="J25" s="8">
        <v>0.01</v>
      </c>
      <c r="K25" s="7"/>
      <c r="L25" s="44">
        <f t="shared" si="1"/>
        <v>1</v>
      </c>
      <c r="M25" s="7"/>
      <c r="N25" s="44" t="e">
        <f t="shared" si="2"/>
        <v>#DIV/0!</v>
      </c>
      <c r="O25" s="7"/>
      <c r="P25" s="44" t="e">
        <f t="shared" si="2"/>
        <v>#DIV/0!</v>
      </c>
    </row>
    <row r="26" spans="1:16" ht="57" customHeight="1">
      <c r="A26" s="43" t="s">
        <v>55</v>
      </c>
      <c r="B26" s="124" t="s">
        <v>64</v>
      </c>
      <c r="C26" s="6">
        <v>0</v>
      </c>
      <c r="D26" s="7">
        <v>0</v>
      </c>
      <c r="E26" s="44" t="e">
        <f t="shared" si="3"/>
        <v>#DIV/0!</v>
      </c>
      <c r="F26" s="92" t="s">
        <v>64</v>
      </c>
      <c r="G26" s="93" t="s">
        <v>64</v>
      </c>
      <c r="H26" s="11">
        <v>0</v>
      </c>
      <c r="I26" s="11">
        <v>0</v>
      </c>
      <c r="J26" s="8">
        <v>0</v>
      </c>
      <c r="K26" s="7"/>
      <c r="L26" s="44" t="e">
        <f t="shared" si="1"/>
        <v>#DIV/0!</v>
      </c>
      <c r="M26" s="7"/>
      <c r="N26" s="44" t="e">
        <f t="shared" si="2"/>
        <v>#DIV/0!</v>
      </c>
      <c r="O26" s="7"/>
      <c r="P26" s="44" t="e">
        <f t="shared" si="2"/>
        <v>#DIV/0!</v>
      </c>
    </row>
    <row r="27" spans="1:16" ht="173.25" customHeight="1">
      <c r="A27" s="43" t="s">
        <v>56</v>
      </c>
      <c r="B27" s="124" t="s">
        <v>108</v>
      </c>
      <c r="C27" s="6">
        <v>151040430</v>
      </c>
      <c r="D27" s="7">
        <v>105633364</v>
      </c>
      <c r="E27" s="44">
        <f t="shared" si="3"/>
        <v>0.30062855356012952</v>
      </c>
      <c r="F27" s="9" t="s">
        <v>119</v>
      </c>
      <c r="G27" s="10" t="s">
        <v>120</v>
      </c>
      <c r="H27" s="11">
        <v>0.01</v>
      </c>
      <c r="I27" s="11">
        <v>0.01</v>
      </c>
      <c r="J27" s="8">
        <v>0.01</v>
      </c>
      <c r="K27" s="7"/>
      <c r="L27" s="44">
        <f t="shared" si="1"/>
        <v>1</v>
      </c>
      <c r="M27" s="7"/>
      <c r="N27" s="44" t="e">
        <f t="shared" si="2"/>
        <v>#DIV/0!</v>
      </c>
      <c r="O27" s="7"/>
      <c r="P27" s="44" t="e">
        <f t="shared" si="2"/>
        <v>#DIV/0!</v>
      </c>
    </row>
  </sheetData>
  <sheetProtection algorithmName="SHA-512" hashValue="7l74jgLfoCkVZmZTrAxY15tXNscsXF1CytCX9U1qYK+PIfhg/jpQJ6kQpu/Cm0LvUwnFPnUddlG+rGNacaNVZA==" saltValue="w0w9wowYHEthA7qjm5B3r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567" priority="28" operator="lessThan">
      <formula>0</formula>
    </cfRule>
  </conditionalFormatting>
  <conditionalFormatting sqref="E19:E27">
    <cfRule type="cellIs" dxfId="566" priority="24" operator="lessThan">
      <formula>0</formula>
    </cfRule>
  </conditionalFormatting>
  <conditionalFormatting sqref="H9:J17">
    <cfRule type="cellIs" dxfId="565" priority="1" operator="lessThan">
      <formula>0</formula>
    </cfRule>
  </conditionalFormatting>
  <conditionalFormatting sqref="H19:J27">
    <cfRule type="cellIs" dxfId="564" priority="11" operator="lessThan">
      <formula>0</formula>
    </cfRule>
  </conditionalFormatting>
  <conditionalFormatting sqref="L9:L17 L19:L27">
    <cfRule type="cellIs" dxfId="563" priority="10" operator="lessThan">
      <formula>0</formula>
    </cfRule>
  </conditionalFormatting>
  <conditionalFormatting sqref="N9:N17 N19:N27">
    <cfRule type="cellIs" dxfId="562" priority="9" operator="lessThan">
      <formula>0</formula>
    </cfRule>
  </conditionalFormatting>
  <conditionalFormatting sqref="P9:P17 P19:P27">
    <cfRule type="cellIs" dxfId="561" priority="8"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0">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v>0</v>
      </c>
      <c r="D9" s="7">
        <v>0</v>
      </c>
      <c r="E9" s="44" t="e">
        <f t="shared" ref="E9:E17" si="0">1-(D9/C9)</f>
        <v>#DIV/0!</v>
      </c>
      <c r="F9" s="9" t="s">
        <v>64</v>
      </c>
      <c r="G9" s="10" t="s">
        <v>64</v>
      </c>
      <c r="H9" s="11">
        <v>0</v>
      </c>
      <c r="I9" s="11">
        <v>0</v>
      </c>
      <c r="J9" s="8">
        <v>0</v>
      </c>
      <c r="K9" s="7" t="s">
        <v>64</v>
      </c>
      <c r="L9" s="44" t="e">
        <f>1-(K9/D9)</f>
        <v>#VALUE!</v>
      </c>
      <c r="M9" s="7"/>
      <c r="N9" s="44" t="e">
        <f>1-(M9/K9)</f>
        <v>#VALUE!</v>
      </c>
      <c r="O9" s="7"/>
      <c r="P9" s="44" t="e">
        <f>1-(O9/M9)</f>
        <v>#DIV/0!</v>
      </c>
    </row>
    <row r="10" spans="1:16" ht="59.25" customHeight="1">
      <c r="A10" s="41" t="s">
        <v>28</v>
      </c>
      <c r="B10" s="12" t="s">
        <v>1041</v>
      </c>
      <c r="C10" s="6">
        <v>320614757</v>
      </c>
      <c r="D10" s="7">
        <v>504181790</v>
      </c>
      <c r="E10" s="44">
        <f t="shared" si="0"/>
        <v>-0.57254704904303577</v>
      </c>
      <c r="F10" s="9" t="s">
        <v>1042</v>
      </c>
      <c r="G10" s="10" t="s">
        <v>1043</v>
      </c>
      <c r="H10" s="11">
        <v>0.01</v>
      </c>
      <c r="I10" s="11">
        <v>0.01</v>
      </c>
      <c r="J10" s="8">
        <v>0.01</v>
      </c>
      <c r="K10" s="7"/>
      <c r="L10" s="44">
        <f t="shared" ref="L10:L27" si="1">1-(K10/D10)</f>
        <v>1</v>
      </c>
      <c r="M10" s="7"/>
      <c r="N10" s="44" t="e">
        <f t="shared" ref="N10:P27" si="2">1-(M10/K10)</f>
        <v>#DIV/0!</v>
      </c>
      <c r="O10" s="7"/>
      <c r="P10" s="44" t="e">
        <f t="shared" si="2"/>
        <v>#DIV/0!</v>
      </c>
    </row>
    <row r="11" spans="1:16" ht="59.25" customHeight="1">
      <c r="A11" s="41" t="s">
        <v>30</v>
      </c>
      <c r="B11" s="13" t="s">
        <v>292</v>
      </c>
      <c r="C11" s="6">
        <v>187000</v>
      </c>
      <c r="D11" s="7">
        <v>0</v>
      </c>
      <c r="E11" s="44">
        <f t="shared" si="0"/>
        <v>1</v>
      </c>
      <c r="F11" s="9" t="s">
        <v>1044</v>
      </c>
      <c r="G11" s="10" t="s">
        <v>1045</v>
      </c>
      <c r="H11" s="11">
        <v>0</v>
      </c>
      <c r="I11" s="11">
        <v>0</v>
      </c>
      <c r="J11" s="8">
        <v>0</v>
      </c>
      <c r="K11" s="7"/>
      <c r="L11" s="44" t="e">
        <f t="shared" si="1"/>
        <v>#DIV/0!</v>
      </c>
      <c r="M11" s="7"/>
      <c r="N11" s="44" t="e">
        <f t="shared" si="2"/>
        <v>#DIV/0!</v>
      </c>
      <c r="O11" s="7"/>
      <c r="P11" s="44" t="e">
        <f t="shared" si="2"/>
        <v>#DIV/0!</v>
      </c>
    </row>
    <row r="12" spans="1:16" ht="59.25" customHeight="1">
      <c r="A12" s="41" t="s">
        <v>32</v>
      </c>
      <c r="B12" s="13" t="s">
        <v>1046</v>
      </c>
      <c r="C12" s="6">
        <v>40818314</v>
      </c>
      <c r="D12" s="7">
        <v>218894486</v>
      </c>
      <c r="E12" s="44">
        <f t="shared" si="0"/>
        <v>-4.3626537832993302</v>
      </c>
      <c r="F12" s="9" t="s">
        <v>1047</v>
      </c>
      <c r="G12" s="10" t="s">
        <v>1048</v>
      </c>
      <c r="H12" s="11">
        <v>0.01</v>
      </c>
      <c r="I12" s="11">
        <v>0.01</v>
      </c>
      <c r="J12" s="8">
        <v>0.01</v>
      </c>
      <c r="K12" s="7"/>
      <c r="L12" s="44">
        <f t="shared" si="1"/>
        <v>1</v>
      </c>
      <c r="M12" s="7"/>
      <c r="N12" s="44" t="e">
        <f t="shared" si="2"/>
        <v>#DIV/0!</v>
      </c>
      <c r="O12" s="7"/>
      <c r="P12" s="44" t="e">
        <f t="shared" si="2"/>
        <v>#DIV/0!</v>
      </c>
    </row>
    <row r="13" spans="1:16" ht="59.25" customHeight="1">
      <c r="A13" s="41" t="s">
        <v>33</v>
      </c>
      <c r="B13" s="13" t="s">
        <v>1049</v>
      </c>
      <c r="C13" s="6">
        <v>19000000</v>
      </c>
      <c r="D13" s="7">
        <v>17500000</v>
      </c>
      <c r="E13" s="44">
        <f t="shared" si="0"/>
        <v>7.8947368421052655E-2</v>
      </c>
      <c r="F13" s="9" t="s">
        <v>1050</v>
      </c>
      <c r="G13" s="10" t="s">
        <v>1051</v>
      </c>
      <c r="H13" s="11">
        <v>0.01</v>
      </c>
      <c r="I13" s="11">
        <v>0.01</v>
      </c>
      <c r="J13" s="8">
        <v>0.01</v>
      </c>
      <c r="K13" s="7"/>
      <c r="L13" s="44">
        <f t="shared" si="1"/>
        <v>1</v>
      </c>
      <c r="M13" s="7"/>
      <c r="N13" s="44" t="e">
        <f t="shared" si="2"/>
        <v>#DIV/0!</v>
      </c>
      <c r="O13" s="7"/>
      <c r="P13" s="44" t="e">
        <f t="shared" si="2"/>
        <v>#DIV/0!</v>
      </c>
    </row>
    <row r="14" spans="1:16" ht="59.25" customHeight="1">
      <c r="A14" s="41" t="s">
        <v>34</v>
      </c>
      <c r="B14" s="13" t="s">
        <v>1052</v>
      </c>
      <c r="C14" s="6">
        <v>50000000</v>
      </c>
      <c r="D14" s="7">
        <v>60000000</v>
      </c>
      <c r="E14" s="44">
        <f t="shared" si="0"/>
        <v>-0.19999999999999996</v>
      </c>
      <c r="F14" s="9" t="s">
        <v>1053</v>
      </c>
      <c r="G14" s="10" t="s">
        <v>1054</v>
      </c>
      <c r="H14" s="11">
        <v>0.01</v>
      </c>
      <c r="I14" s="11">
        <v>0.01</v>
      </c>
      <c r="J14" s="8">
        <v>0.01</v>
      </c>
      <c r="K14" s="7"/>
      <c r="L14" s="44">
        <f t="shared" si="1"/>
        <v>1</v>
      </c>
      <c r="M14" s="7"/>
      <c r="N14" s="44" t="e">
        <f t="shared" si="2"/>
        <v>#DIV/0!</v>
      </c>
      <c r="O14" s="7"/>
      <c r="P14" s="44" t="e">
        <f t="shared" si="2"/>
        <v>#DIV/0!</v>
      </c>
    </row>
    <row r="15" spans="1:16" ht="59.25" customHeight="1">
      <c r="A15" s="41" t="s">
        <v>35</v>
      </c>
      <c r="B15" s="13" t="s">
        <v>1049</v>
      </c>
      <c r="C15" s="6">
        <v>246346467</v>
      </c>
      <c r="D15" s="7">
        <v>320067627</v>
      </c>
      <c r="E15" s="44">
        <f t="shared" si="0"/>
        <v>-0.2992580364466928</v>
      </c>
      <c r="F15" s="9" t="s">
        <v>1055</v>
      </c>
      <c r="G15" s="10" t="s">
        <v>1056</v>
      </c>
      <c r="H15" s="11">
        <v>0.01</v>
      </c>
      <c r="I15" s="11">
        <v>0.01</v>
      </c>
      <c r="J15" s="8">
        <v>0.01</v>
      </c>
      <c r="K15" s="7"/>
      <c r="L15" s="44">
        <f t="shared" si="1"/>
        <v>1</v>
      </c>
      <c r="M15" s="7"/>
      <c r="N15" s="44" t="e">
        <f t="shared" si="2"/>
        <v>#DIV/0!</v>
      </c>
      <c r="O15" s="7"/>
      <c r="P15" s="44" t="e">
        <f t="shared" si="2"/>
        <v>#DIV/0!</v>
      </c>
    </row>
    <row r="16" spans="1:16" ht="59.25" customHeight="1">
      <c r="A16" s="41" t="s">
        <v>36</v>
      </c>
      <c r="B16" s="13" t="s">
        <v>1049</v>
      </c>
      <c r="C16" s="6">
        <v>163960000</v>
      </c>
      <c r="D16" s="7">
        <v>82386467</v>
      </c>
      <c r="E16" s="44">
        <f t="shared" si="0"/>
        <v>0.4975209380336667</v>
      </c>
      <c r="F16" s="9" t="s">
        <v>1057</v>
      </c>
      <c r="G16" s="10" t="s">
        <v>1058</v>
      </c>
      <c r="H16" s="11">
        <v>0.01</v>
      </c>
      <c r="I16" s="11">
        <v>0.01</v>
      </c>
      <c r="J16" s="8">
        <v>0.01</v>
      </c>
      <c r="K16" s="7"/>
      <c r="L16" s="44">
        <f t="shared" si="1"/>
        <v>1</v>
      </c>
      <c r="M16" s="7"/>
      <c r="N16" s="44" t="e">
        <f t="shared" si="2"/>
        <v>#DIV/0!</v>
      </c>
      <c r="O16" s="7"/>
      <c r="P16" s="44" t="e">
        <f t="shared" si="2"/>
        <v>#DIV/0!</v>
      </c>
    </row>
    <row r="17" spans="1:16" ht="59.25" customHeight="1">
      <c r="A17" s="41" t="s">
        <v>37</v>
      </c>
      <c r="B17" s="13" t="s">
        <v>155</v>
      </c>
      <c r="C17" s="6"/>
      <c r="D17" s="7"/>
      <c r="E17" s="44" t="e">
        <f t="shared" si="0"/>
        <v>#DIV/0!</v>
      </c>
      <c r="F17" s="9" t="s">
        <v>1059</v>
      </c>
      <c r="G17" s="10" t="s">
        <v>1060</v>
      </c>
      <c r="H17" s="11"/>
      <c r="I17" s="11"/>
      <c r="J17" s="8"/>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2" t="s">
        <v>1061</v>
      </c>
      <c r="C19" s="6">
        <v>31024640</v>
      </c>
      <c r="D19" s="7">
        <v>21685910</v>
      </c>
      <c r="E19" s="44">
        <f t="shared" ref="E19:E27" si="3">1-(D19/C19)</f>
        <v>0.30101010035894049</v>
      </c>
      <c r="F19" s="9" t="s">
        <v>1062</v>
      </c>
      <c r="G19" s="10" t="s">
        <v>1063</v>
      </c>
      <c r="H19" s="11">
        <v>0.01</v>
      </c>
      <c r="I19" s="11">
        <v>0.01</v>
      </c>
      <c r="J19" s="8">
        <v>0.01</v>
      </c>
      <c r="K19" s="7"/>
      <c r="L19" s="44">
        <f t="shared" si="1"/>
        <v>1</v>
      </c>
      <c r="M19" s="7"/>
      <c r="N19" s="44" t="e">
        <f t="shared" si="2"/>
        <v>#DIV/0!</v>
      </c>
      <c r="O19" s="7"/>
      <c r="P19" s="44" t="e">
        <f t="shared" si="2"/>
        <v>#DIV/0!</v>
      </c>
    </row>
    <row r="20" spans="1:16" ht="57" customHeight="1">
      <c r="A20" s="41" t="s">
        <v>43</v>
      </c>
      <c r="B20" s="106" t="s">
        <v>1064</v>
      </c>
      <c r="C20" s="6">
        <v>163255743</v>
      </c>
      <c r="D20" s="7">
        <v>148239215</v>
      </c>
      <c r="E20" s="44">
        <f t="shared" si="3"/>
        <v>9.1981621743009723E-2</v>
      </c>
      <c r="F20" s="9" t="s">
        <v>1065</v>
      </c>
      <c r="G20" s="10" t="s">
        <v>1066</v>
      </c>
      <c r="H20" s="11">
        <v>0.02</v>
      </c>
      <c r="I20" s="11">
        <v>0.02</v>
      </c>
      <c r="J20" s="8">
        <v>0.02</v>
      </c>
      <c r="K20" s="7"/>
      <c r="L20" s="44">
        <f t="shared" si="1"/>
        <v>1</v>
      </c>
      <c r="M20" s="7"/>
      <c r="N20" s="44" t="e">
        <f t="shared" si="2"/>
        <v>#DIV/0!</v>
      </c>
      <c r="O20" s="7"/>
      <c r="P20" s="44" t="e">
        <f t="shared" si="2"/>
        <v>#DIV/0!</v>
      </c>
    </row>
    <row r="21" spans="1:16" ht="57" customHeight="1">
      <c r="A21" s="41" t="s">
        <v>47</v>
      </c>
      <c r="B21" s="14" t="s">
        <v>155</v>
      </c>
      <c r="C21" s="14" t="s">
        <v>155</v>
      </c>
      <c r="D21" s="14" t="s">
        <v>155</v>
      </c>
      <c r="E21" s="44" t="e">
        <f t="shared" si="3"/>
        <v>#VALUE!</v>
      </c>
      <c r="F21" s="14" t="s">
        <v>155</v>
      </c>
      <c r="G21" s="14" t="s">
        <v>155</v>
      </c>
      <c r="H21" s="14" t="s">
        <v>155</v>
      </c>
      <c r="I21" s="14" t="s">
        <v>155</v>
      </c>
      <c r="J21" s="14" t="s">
        <v>155</v>
      </c>
      <c r="K21" s="7"/>
      <c r="L21" s="44" t="e">
        <f t="shared" si="1"/>
        <v>#VALUE!</v>
      </c>
      <c r="M21" s="7"/>
      <c r="N21" s="44" t="e">
        <f t="shared" si="2"/>
        <v>#DIV/0!</v>
      </c>
      <c r="O21" s="7"/>
      <c r="P21" s="44" t="e">
        <f t="shared" si="2"/>
        <v>#DIV/0!</v>
      </c>
    </row>
    <row r="22" spans="1:16" ht="57" customHeight="1">
      <c r="A22" s="41" t="s">
        <v>48</v>
      </c>
      <c r="B22" s="12" t="s">
        <v>1067</v>
      </c>
      <c r="C22" s="6">
        <v>139680132</v>
      </c>
      <c r="D22" s="7">
        <v>201937557</v>
      </c>
      <c r="E22" s="44">
        <f t="shared" si="3"/>
        <v>-0.44571424803636361</v>
      </c>
      <c r="F22" s="9" t="s">
        <v>1068</v>
      </c>
      <c r="G22" s="10" t="s">
        <v>1069</v>
      </c>
      <c r="H22" s="11">
        <v>0.05</v>
      </c>
      <c r="I22" s="11">
        <v>0.05</v>
      </c>
      <c r="J22" s="8">
        <v>0.05</v>
      </c>
      <c r="K22" s="7"/>
      <c r="L22" s="44">
        <f t="shared" si="1"/>
        <v>1</v>
      </c>
      <c r="M22" s="7"/>
      <c r="N22" s="44" t="e">
        <f t="shared" si="2"/>
        <v>#DIV/0!</v>
      </c>
      <c r="O22" s="7"/>
      <c r="P22" s="44" t="e">
        <f t="shared" si="2"/>
        <v>#DIV/0!</v>
      </c>
    </row>
    <row r="23" spans="1:16" ht="57" customHeight="1">
      <c r="A23" s="41" t="s">
        <v>49</v>
      </c>
      <c r="B23" s="14" t="s">
        <v>155</v>
      </c>
      <c r="C23" s="6"/>
      <c r="D23" s="7"/>
      <c r="E23" s="44" t="e">
        <f t="shared" si="3"/>
        <v>#DIV/0!</v>
      </c>
      <c r="F23" s="14" t="s">
        <v>155</v>
      </c>
      <c r="G23" s="14" t="s">
        <v>155</v>
      </c>
      <c r="H23" s="14" t="s">
        <v>155</v>
      </c>
      <c r="I23" s="14" t="s">
        <v>155</v>
      </c>
      <c r="J23" s="14" t="s">
        <v>155</v>
      </c>
      <c r="K23" s="7"/>
      <c r="L23" s="44" t="e">
        <f t="shared" si="1"/>
        <v>#DIV/0!</v>
      </c>
      <c r="M23" s="7"/>
      <c r="N23" s="44" t="e">
        <f t="shared" si="2"/>
        <v>#DIV/0!</v>
      </c>
      <c r="O23" s="7"/>
      <c r="P23" s="44" t="e">
        <f t="shared" si="2"/>
        <v>#DIV/0!</v>
      </c>
    </row>
    <row r="24" spans="1:16" ht="57" customHeight="1">
      <c r="A24" s="41" t="s">
        <v>50</v>
      </c>
      <c r="B24" s="12" t="s">
        <v>1070</v>
      </c>
      <c r="C24" s="6">
        <v>5971713</v>
      </c>
      <c r="D24" s="7">
        <v>0</v>
      </c>
      <c r="E24" s="44">
        <f t="shared" si="3"/>
        <v>1</v>
      </c>
      <c r="F24" s="9" t="s">
        <v>1071</v>
      </c>
      <c r="G24" s="10" t="s">
        <v>1071</v>
      </c>
      <c r="H24" s="11"/>
      <c r="I24" s="11"/>
      <c r="J24" s="8"/>
      <c r="K24" s="7"/>
      <c r="L24" s="44" t="e">
        <f t="shared" si="1"/>
        <v>#DIV/0!</v>
      </c>
      <c r="M24" s="7"/>
      <c r="N24" s="44" t="e">
        <f t="shared" si="2"/>
        <v>#DIV/0!</v>
      </c>
      <c r="O24" s="7"/>
      <c r="P24" s="44" t="e">
        <f t="shared" si="2"/>
        <v>#DIV/0!</v>
      </c>
    </row>
    <row r="25" spans="1:16" ht="57" customHeight="1">
      <c r="A25" s="43" t="s">
        <v>51</v>
      </c>
      <c r="B25" s="12" t="s">
        <v>1072</v>
      </c>
      <c r="C25" s="6">
        <f>26596290+277873924</f>
        <v>304470214</v>
      </c>
      <c r="D25" s="7">
        <v>297283770</v>
      </c>
      <c r="E25" s="44">
        <f t="shared" si="3"/>
        <v>2.3603110155136608E-2</v>
      </c>
      <c r="F25" s="9" t="s">
        <v>1073</v>
      </c>
      <c r="G25" s="10" t="s">
        <v>1074</v>
      </c>
      <c r="H25" s="11">
        <v>0.01</v>
      </c>
      <c r="I25" s="11">
        <v>0.01</v>
      </c>
      <c r="J25" s="8">
        <v>0.01</v>
      </c>
      <c r="K25" s="7"/>
      <c r="L25" s="44">
        <f t="shared" si="1"/>
        <v>1</v>
      </c>
      <c r="M25" s="7"/>
      <c r="N25" s="44" t="e">
        <f t="shared" si="2"/>
        <v>#DIV/0!</v>
      </c>
      <c r="O25" s="7"/>
      <c r="P25" s="44" t="e">
        <f t="shared" si="2"/>
        <v>#DIV/0!</v>
      </c>
    </row>
    <row r="26" spans="1:16" ht="57" customHeight="1">
      <c r="A26" s="43" t="s">
        <v>55</v>
      </c>
      <c r="B26" s="12" t="s">
        <v>155</v>
      </c>
      <c r="C26" s="12" t="s">
        <v>155</v>
      </c>
      <c r="D26" s="12" t="s">
        <v>155</v>
      </c>
      <c r="E26" s="44" t="e">
        <f t="shared" si="3"/>
        <v>#VALUE!</v>
      </c>
      <c r="F26" s="12" t="s">
        <v>155</v>
      </c>
      <c r="G26" s="12" t="s">
        <v>155</v>
      </c>
      <c r="H26" s="12" t="s">
        <v>155</v>
      </c>
      <c r="I26" s="12" t="s">
        <v>155</v>
      </c>
      <c r="J26" s="12" t="s">
        <v>155</v>
      </c>
      <c r="K26" s="7"/>
      <c r="L26" s="44" t="e">
        <f t="shared" si="1"/>
        <v>#VALUE!</v>
      </c>
      <c r="M26" s="7"/>
      <c r="N26" s="44" t="e">
        <f t="shared" si="2"/>
        <v>#DIV/0!</v>
      </c>
      <c r="O26" s="7"/>
      <c r="P26" s="44" t="e">
        <f t="shared" si="2"/>
        <v>#DIV/0!</v>
      </c>
    </row>
    <row r="27" spans="1:16" ht="57" customHeight="1">
      <c r="A27" s="43" t="s">
        <v>56</v>
      </c>
      <c r="B27" s="12" t="s">
        <v>1075</v>
      </c>
      <c r="C27" s="6">
        <f>326751671+6004284</f>
        <v>332755955</v>
      </c>
      <c r="D27" s="7">
        <f>347014808+5734340</f>
        <v>352749148</v>
      </c>
      <c r="E27" s="44">
        <f t="shared" si="3"/>
        <v>-6.008365199655108E-2</v>
      </c>
      <c r="F27" s="9" t="s">
        <v>1076</v>
      </c>
      <c r="G27" s="10" t="s">
        <v>1077</v>
      </c>
      <c r="H27" s="11">
        <v>0.01</v>
      </c>
      <c r="I27" s="11">
        <v>0.01</v>
      </c>
      <c r="J27" s="8">
        <v>0.01</v>
      </c>
      <c r="K27" s="7"/>
      <c r="L27" s="44">
        <f t="shared" si="1"/>
        <v>1</v>
      </c>
      <c r="M27" s="7"/>
      <c r="N27" s="44" t="e">
        <f t="shared" si="2"/>
        <v>#DIV/0!</v>
      </c>
      <c r="O27" s="7"/>
      <c r="P27" s="44" t="e">
        <f t="shared" si="2"/>
        <v>#DIV/0!</v>
      </c>
    </row>
  </sheetData>
  <sheetProtection algorithmName="SHA-512" hashValue="RJ0YhZRCnLkiA9nSCpuofKKIvCMO+YDLaPjmVWO3dLH4j51Vxi7r+gbLR3KG4tlv2Ab7gbPjY1VPoCJfYtwU7w==" saltValue="Fe/a4GrqxKTrsxcOxy+Mb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241" priority="21" operator="lessThan">
      <formula>0</formula>
    </cfRule>
  </conditionalFormatting>
  <conditionalFormatting sqref="E19:E27">
    <cfRule type="cellIs" dxfId="240" priority="17" operator="lessThan">
      <formula>0</formula>
    </cfRule>
  </conditionalFormatting>
  <conditionalFormatting sqref="H9:J17">
    <cfRule type="cellIs" dxfId="239" priority="8" operator="lessThan">
      <formula>0</formula>
    </cfRule>
  </conditionalFormatting>
  <conditionalFormatting sqref="H19:J20">
    <cfRule type="cellIs" dxfId="238" priority="6" operator="lessThan">
      <formula>0</formula>
    </cfRule>
  </conditionalFormatting>
  <conditionalFormatting sqref="H22:J22 H24:J25 H27:J27">
    <cfRule type="cellIs" dxfId="237" priority="4" operator="lessThan">
      <formula>0</formula>
    </cfRule>
  </conditionalFormatting>
  <conditionalFormatting sqref="L9:L17 L19:L27">
    <cfRule type="cellIs" dxfId="236" priority="3" operator="lessThan">
      <formula>0</formula>
    </cfRule>
  </conditionalFormatting>
  <conditionalFormatting sqref="N9:N17 N19:N27">
    <cfRule type="cellIs" dxfId="235" priority="2" operator="lessThan">
      <formula>0</formula>
    </cfRule>
  </conditionalFormatting>
  <conditionalFormatting sqref="P9:P17 P19:P27">
    <cfRule type="cellIs" dxfId="234"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1">
    <tabColor theme="5" tint="0.39997558519241921"/>
    <pageSetUpPr fitToPage="1"/>
  </sheetPr>
  <dimension ref="A1:P27"/>
  <sheetViews>
    <sheetView zoomScale="80" zoomScaleNormal="80" workbookViewId="0">
      <pane xSplit="2" ySplit="7" topLeftCell="E8" activePane="bottomRight" state="frozen"/>
      <selection pane="topRight" activeCell="G17" activeCellId="1" sqref="C27 G17"/>
      <selection pane="bottomLeft" activeCell="G17" activeCellId="1" sqref="C27 G17"/>
      <selection pane="bottomRight" activeCell="L9" sqref="L9"/>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1078</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451" t="s">
        <v>1079</v>
      </c>
      <c r="C9" s="675">
        <v>121712934603</v>
      </c>
      <c r="D9" s="557">
        <v>82106862921</v>
      </c>
      <c r="E9" s="44">
        <f t="shared" ref="E9:E17" si="0">1-(D9/C9)</f>
        <v>0.32540560961072895</v>
      </c>
      <c r="F9" s="353" t="s">
        <v>1080</v>
      </c>
      <c r="G9" s="89" t="s">
        <v>1081</v>
      </c>
      <c r="H9" s="430" t="s">
        <v>1082</v>
      </c>
      <c r="I9" s="431" t="s">
        <v>1082</v>
      </c>
      <c r="J9" s="431" t="s">
        <v>1082</v>
      </c>
      <c r="K9" s="7"/>
      <c r="L9" s="44">
        <f>1-(K9/D9)</f>
        <v>1</v>
      </c>
      <c r="M9" s="7"/>
      <c r="N9" s="44" t="e">
        <f>1-(M9/K9)</f>
        <v>#DIV/0!</v>
      </c>
      <c r="O9" s="7"/>
      <c r="P9" s="44" t="e">
        <f>1-(O9/M9)</f>
        <v>#DIV/0!</v>
      </c>
    </row>
    <row r="10" spans="1:16" ht="59.25" customHeight="1">
      <c r="A10" s="41" t="s">
        <v>28</v>
      </c>
      <c r="B10" s="74" t="s">
        <v>330</v>
      </c>
      <c r="C10" s="451">
        <v>564438547</v>
      </c>
      <c r="D10" s="388">
        <v>629354122</v>
      </c>
      <c r="E10" s="44">
        <f t="shared" si="0"/>
        <v>-0.11500911010601134</v>
      </c>
      <c r="F10" s="353" t="s">
        <v>1083</v>
      </c>
      <c r="G10" s="353" t="s">
        <v>1084</v>
      </c>
      <c r="H10" s="388" t="s">
        <v>1085</v>
      </c>
      <c r="I10" s="388" t="s">
        <v>1085</v>
      </c>
      <c r="J10" s="388" t="s">
        <v>1085</v>
      </c>
      <c r="K10" s="7"/>
      <c r="L10" s="44">
        <f t="shared" ref="L10:L27" si="1">1-(K10/D10)</f>
        <v>1</v>
      </c>
      <c r="M10" s="7"/>
      <c r="N10" s="44" t="e">
        <f t="shared" ref="N10:P27" si="2">1-(M10/K10)</f>
        <v>#DIV/0!</v>
      </c>
      <c r="O10" s="7"/>
      <c r="P10" s="44" t="e">
        <f t="shared" si="2"/>
        <v>#DIV/0!</v>
      </c>
    </row>
    <row r="11" spans="1:16" ht="59.25" customHeight="1">
      <c r="A11" s="41" t="s">
        <v>30</v>
      </c>
      <c r="B11" s="60" t="s">
        <v>333</v>
      </c>
      <c r="C11" s="345">
        <v>20286676</v>
      </c>
      <c r="D11" s="57">
        <v>17712686</v>
      </c>
      <c r="E11" s="44">
        <f t="shared" si="0"/>
        <v>0.12688081576301613</v>
      </c>
      <c r="F11" s="90" t="s">
        <v>1086</v>
      </c>
      <c r="G11" s="90" t="s">
        <v>1084</v>
      </c>
      <c r="H11" s="57" t="s">
        <v>1085</v>
      </c>
      <c r="I11" s="57" t="s">
        <v>1085</v>
      </c>
      <c r="J11" s="57" t="s">
        <v>1085</v>
      </c>
      <c r="K11" s="7"/>
      <c r="L11" s="44">
        <f t="shared" si="1"/>
        <v>1</v>
      </c>
      <c r="M11" s="7"/>
      <c r="N11" s="44" t="e">
        <f t="shared" si="2"/>
        <v>#DIV/0!</v>
      </c>
      <c r="O11" s="7"/>
      <c r="P11" s="44" t="e">
        <f t="shared" si="2"/>
        <v>#DIV/0!</v>
      </c>
    </row>
    <row r="12" spans="1:16" ht="59.25" customHeight="1">
      <c r="A12" s="41" t="s">
        <v>32</v>
      </c>
      <c r="B12" s="60" t="s">
        <v>502</v>
      </c>
      <c r="C12" s="345">
        <v>374906495</v>
      </c>
      <c r="D12" s="57">
        <v>1018726357</v>
      </c>
      <c r="E12" s="44">
        <f t="shared" si="0"/>
        <v>-1.7172811636672232</v>
      </c>
      <c r="F12" s="90" t="s">
        <v>1087</v>
      </c>
      <c r="G12" s="64" t="s">
        <v>1088</v>
      </c>
      <c r="H12" s="111" t="s">
        <v>207</v>
      </c>
      <c r="I12" s="57" t="s">
        <v>207</v>
      </c>
      <c r="J12" s="113" t="s">
        <v>207</v>
      </c>
      <c r="K12" s="7"/>
      <c r="L12" s="44">
        <f t="shared" si="1"/>
        <v>1</v>
      </c>
      <c r="M12" s="7"/>
      <c r="N12" s="44" t="e">
        <f t="shared" si="2"/>
        <v>#DIV/0!</v>
      </c>
      <c r="O12" s="7"/>
      <c r="P12" s="44" t="e">
        <f t="shared" si="2"/>
        <v>#DIV/0!</v>
      </c>
    </row>
    <row r="13" spans="1:16" ht="59.25" customHeight="1">
      <c r="A13" s="41" t="s">
        <v>33</v>
      </c>
      <c r="B13" s="60" t="s">
        <v>1089</v>
      </c>
      <c r="C13" s="345">
        <v>34487580</v>
      </c>
      <c r="D13" s="57">
        <v>34621860</v>
      </c>
      <c r="E13" s="44">
        <f t="shared" si="0"/>
        <v>-3.8935756002596023E-3</v>
      </c>
      <c r="F13" s="90" t="s">
        <v>1090</v>
      </c>
      <c r="G13" s="90" t="s">
        <v>1084</v>
      </c>
      <c r="H13" s="57" t="s">
        <v>1085</v>
      </c>
      <c r="I13" s="57" t="s">
        <v>1085</v>
      </c>
      <c r="J13" s="57" t="s">
        <v>1085</v>
      </c>
      <c r="K13" s="7"/>
      <c r="L13" s="44">
        <f t="shared" si="1"/>
        <v>1</v>
      </c>
      <c r="M13" s="7"/>
      <c r="N13" s="44" t="e">
        <f t="shared" si="2"/>
        <v>#DIV/0!</v>
      </c>
      <c r="O13" s="7"/>
      <c r="P13" s="44" t="e">
        <f t="shared" si="2"/>
        <v>#DIV/0!</v>
      </c>
    </row>
    <row r="14" spans="1:16" ht="59.25" customHeight="1">
      <c r="A14" s="41" t="s">
        <v>34</v>
      </c>
      <c r="B14" s="59" t="s">
        <v>1091</v>
      </c>
      <c r="C14" s="345">
        <v>327216000</v>
      </c>
      <c r="D14" s="57">
        <v>470939850</v>
      </c>
      <c r="E14" s="44">
        <f t="shared" si="0"/>
        <v>-0.43923234193926941</v>
      </c>
      <c r="F14" s="90" t="s">
        <v>1092</v>
      </c>
      <c r="G14" s="90" t="s">
        <v>1084</v>
      </c>
      <c r="H14" s="57" t="s">
        <v>1085</v>
      </c>
      <c r="I14" s="57" t="s">
        <v>1085</v>
      </c>
      <c r="J14" s="57" t="s">
        <v>1085</v>
      </c>
      <c r="K14" s="7"/>
      <c r="L14" s="44">
        <f t="shared" si="1"/>
        <v>1</v>
      </c>
      <c r="M14" s="7"/>
      <c r="N14" s="44" t="e">
        <f t="shared" si="2"/>
        <v>#DIV/0!</v>
      </c>
      <c r="O14" s="7"/>
      <c r="P14" s="44" t="e">
        <f t="shared" si="2"/>
        <v>#DIV/0!</v>
      </c>
    </row>
    <row r="15" spans="1:16" ht="59.25" customHeight="1">
      <c r="A15" s="41" t="s">
        <v>35</v>
      </c>
      <c r="B15" s="59" t="s">
        <v>1093</v>
      </c>
      <c r="C15" s="345">
        <v>1303712420</v>
      </c>
      <c r="D15" s="57">
        <v>1155605140</v>
      </c>
      <c r="E15" s="44">
        <f t="shared" si="0"/>
        <v>0.11360425637427007</v>
      </c>
      <c r="F15" s="90" t="s">
        <v>1092</v>
      </c>
      <c r="G15" s="90" t="s">
        <v>1084</v>
      </c>
      <c r="H15" s="57" t="s">
        <v>1085</v>
      </c>
      <c r="I15" s="57" t="s">
        <v>1085</v>
      </c>
      <c r="J15" s="57" t="s">
        <v>1085</v>
      </c>
      <c r="K15" s="7"/>
      <c r="L15" s="44">
        <f t="shared" si="1"/>
        <v>1</v>
      </c>
      <c r="M15" s="7"/>
      <c r="N15" s="44" t="e">
        <f t="shared" si="2"/>
        <v>#DIV/0!</v>
      </c>
      <c r="O15" s="7"/>
      <c r="P15" s="44" t="e">
        <f t="shared" si="2"/>
        <v>#DIV/0!</v>
      </c>
    </row>
    <row r="16" spans="1:16" ht="59.25" customHeight="1">
      <c r="A16" s="41" t="s">
        <v>36</v>
      </c>
      <c r="B16" s="90" t="s">
        <v>387</v>
      </c>
      <c r="C16" s="319">
        <v>0</v>
      </c>
      <c r="D16" s="320">
        <v>0</v>
      </c>
      <c r="E16" s="44" t="e">
        <f t="shared" si="0"/>
        <v>#DIV/0!</v>
      </c>
      <c r="F16" s="90" t="s">
        <v>1094</v>
      </c>
      <c r="G16" s="90" t="s">
        <v>1084</v>
      </c>
      <c r="H16" s="57" t="s">
        <v>1085</v>
      </c>
      <c r="I16" s="57" t="s">
        <v>1085</v>
      </c>
      <c r="J16" s="57" t="s">
        <v>1085</v>
      </c>
      <c r="K16" s="7"/>
      <c r="L16" s="44" t="e">
        <f t="shared" si="1"/>
        <v>#DIV/0!</v>
      </c>
      <c r="M16" s="7"/>
      <c r="N16" s="44" t="e">
        <f t="shared" si="2"/>
        <v>#DIV/0!</v>
      </c>
      <c r="O16" s="7"/>
      <c r="P16" s="44" t="e">
        <f t="shared" si="2"/>
        <v>#DIV/0!</v>
      </c>
    </row>
    <row r="17" spans="1:16" ht="59.25" customHeight="1">
      <c r="A17" s="41" t="s">
        <v>37</v>
      </c>
      <c r="B17" s="90" t="s">
        <v>387</v>
      </c>
      <c r="C17" s="345" t="s">
        <v>64</v>
      </c>
      <c r="D17" s="57" t="s">
        <v>64</v>
      </c>
      <c r="E17" s="44" t="e">
        <f t="shared" si="0"/>
        <v>#VALUE!</v>
      </c>
      <c r="F17" s="90" t="s">
        <v>1095</v>
      </c>
      <c r="G17" s="90" t="s">
        <v>1084</v>
      </c>
      <c r="H17" s="57" t="s">
        <v>1085</v>
      </c>
      <c r="I17" s="57" t="s">
        <v>1085</v>
      </c>
      <c r="J17" s="57" t="s">
        <v>1085</v>
      </c>
      <c r="K17" s="7"/>
      <c r="L17" s="44" t="e">
        <f t="shared" si="1"/>
        <v>#VALUE!</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74" t="s">
        <v>1096</v>
      </c>
      <c r="C19" s="451">
        <v>33146911</v>
      </c>
      <c r="D19" s="388">
        <v>23864824</v>
      </c>
      <c r="E19" s="44">
        <f t="shared" ref="E19:E27" si="3">1-(D19/C19)</f>
        <v>0.28002871821147979</v>
      </c>
      <c r="F19" s="353" t="s">
        <v>1097</v>
      </c>
      <c r="G19" s="89" t="s">
        <v>1098</v>
      </c>
      <c r="H19" s="557" t="s">
        <v>1099</v>
      </c>
      <c r="I19" s="388" t="s">
        <v>1100</v>
      </c>
      <c r="J19" s="601" t="s">
        <v>1101</v>
      </c>
      <c r="K19" s="7"/>
      <c r="L19" s="44">
        <f t="shared" si="1"/>
        <v>1</v>
      </c>
      <c r="M19" s="7"/>
      <c r="N19" s="44" t="e">
        <f t="shared" si="2"/>
        <v>#DIV/0!</v>
      </c>
      <c r="O19" s="7"/>
      <c r="P19" s="44" t="e">
        <f t="shared" si="2"/>
        <v>#DIV/0!</v>
      </c>
    </row>
    <row r="20" spans="1:16" ht="57" customHeight="1">
      <c r="A20" s="41" t="s">
        <v>43</v>
      </c>
      <c r="B20" s="59" t="s">
        <v>1102</v>
      </c>
      <c r="C20" s="345">
        <v>0</v>
      </c>
      <c r="D20" s="57">
        <v>1298879458</v>
      </c>
      <c r="E20" s="44" t="e">
        <f t="shared" si="3"/>
        <v>#DIV/0!</v>
      </c>
      <c r="F20" s="90" t="s">
        <v>1103</v>
      </c>
      <c r="G20" s="64" t="s">
        <v>1104</v>
      </c>
      <c r="H20" s="111" t="s">
        <v>216</v>
      </c>
      <c r="I20" s="57" t="s">
        <v>207</v>
      </c>
      <c r="J20" s="113" t="s">
        <v>216</v>
      </c>
      <c r="K20" s="7"/>
      <c r="L20" s="44">
        <f t="shared" si="1"/>
        <v>1</v>
      </c>
      <c r="M20" s="7"/>
      <c r="N20" s="44" t="e">
        <f t="shared" si="2"/>
        <v>#DIV/0!</v>
      </c>
      <c r="O20" s="7"/>
      <c r="P20" s="44" t="e">
        <f t="shared" si="2"/>
        <v>#DIV/0!</v>
      </c>
    </row>
    <row r="21" spans="1:16" ht="57" customHeight="1">
      <c r="A21" s="41" t="s">
        <v>47</v>
      </c>
      <c r="B21" s="60" t="s">
        <v>387</v>
      </c>
      <c r="C21" s="345">
        <v>0</v>
      </c>
      <c r="D21" s="57">
        <v>0</v>
      </c>
      <c r="E21" s="44" t="e">
        <f t="shared" si="3"/>
        <v>#DIV/0!</v>
      </c>
      <c r="F21" s="60" t="s">
        <v>387</v>
      </c>
      <c r="G21" s="60" t="s">
        <v>387</v>
      </c>
      <c r="H21" s="111" t="s">
        <v>31</v>
      </c>
      <c r="I21" s="57" t="s">
        <v>31</v>
      </c>
      <c r="J21" s="113" t="s">
        <v>31</v>
      </c>
      <c r="K21" s="7"/>
      <c r="L21" s="44" t="e">
        <f t="shared" si="1"/>
        <v>#DIV/0!</v>
      </c>
      <c r="M21" s="7"/>
      <c r="N21" s="44" t="e">
        <f t="shared" si="2"/>
        <v>#DIV/0!</v>
      </c>
      <c r="O21" s="7"/>
      <c r="P21" s="44" t="e">
        <f t="shared" si="2"/>
        <v>#DIV/0!</v>
      </c>
    </row>
    <row r="22" spans="1:16" ht="57" customHeight="1">
      <c r="A22" s="41" t="s">
        <v>48</v>
      </c>
      <c r="B22" s="59" t="s">
        <v>1105</v>
      </c>
      <c r="C22" s="345">
        <v>7986825</v>
      </c>
      <c r="D22" s="57">
        <v>0</v>
      </c>
      <c r="E22" s="44">
        <f t="shared" si="3"/>
        <v>1</v>
      </c>
      <c r="F22" s="90" t="s">
        <v>1106</v>
      </c>
      <c r="G22" s="64" t="s">
        <v>1107</v>
      </c>
      <c r="H22" s="111" t="s">
        <v>216</v>
      </c>
      <c r="I22" s="57" t="s">
        <v>216</v>
      </c>
      <c r="J22" s="113" t="s">
        <v>216</v>
      </c>
      <c r="K22" s="7"/>
      <c r="L22" s="44" t="e">
        <f t="shared" si="1"/>
        <v>#DIV/0!</v>
      </c>
      <c r="M22" s="7"/>
      <c r="N22" s="44" t="e">
        <f t="shared" si="2"/>
        <v>#DIV/0!</v>
      </c>
      <c r="O22" s="7"/>
      <c r="P22" s="44" t="e">
        <f t="shared" si="2"/>
        <v>#DIV/0!</v>
      </c>
    </row>
    <row r="23" spans="1:16" ht="57" customHeight="1">
      <c r="A23" s="41" t="s">
        <v>49</v>
      </c>
      <c r="B23" s="60" t="s">
        <v>387</v>
      </c>
      <c r="C23" s="345">
        <v>0</v>
      </c>
      <c r="D23" s="57">
        <v>0</v>
      </c>
      <c r="E23" s="44" t="e">
        <f t="shared" si="3"/>
        <v>#DIV/0!</v>
      </c>
      <c r="F23" s="60" t="s">
        <v>387</v>
      </c>
      <c r="G23" s="60" t="s">
        <v>387</v>
      </c>
      <c r="H23" s="111" t="s">
        <v>31</v>
      </c>
      <c r="I23" s="57" t="s">
        <v>31</v>
      </c>
      <c r="J23" s="113" t="s">
        <v>31</v>
      </c>
      <c r="K23" s="7"/>
      <c r="L23" s="44" t="e">
        <f t="shared" si="1"/>
        <v>#DIV/0!</v>
      </c>
      <c r="M23" s="7"/>
      <c r="N23" s="44" t="e">
        <f t="shared" si="2"/>
        <v>#DIV/0!</v>
      </c>
      <c r="O23" s="7"/>
      <c r="P23" s="44" t="e">
        <f t="shared" si="2"/>
        <v>#DIV/0!</v>
      </c>
    </row>
    <row r="24" spans="1:16" ht="57" customHeight="1">
      <c r="A24" s="41" t="s">
        <v>50</v>
      </c>
      <c r="B24" s="59" t="s">
        <v>1108</v>
      </c>
      <c r="C24" s="345">
        <v>10307624</v>
      </c>
      <c r="D24" s="57">
        <v>1950414</v>
      </c>
      <c r="E24" s="44">
        <f t="shared" si="3"/>
        <v>0.81077947740429801</v>
      </c>
      <c r="F24" s="90" t="s">
        <v>1109</v>
      </c>
      <c r="G24" s="64" t="s">
        <v>1110</v>
      </c>
      <c r="H24" s="111" t="s">
        <v>213</v>
      </c>
      <c r="I24" s="57" t="s">
        <v>213</v>
      </c>
      <c r="J24" s="113" t="s">
        <v>213</v>
      </c>
      <c r="K24" s="7"/>
      <c r="L24" s="44">
        <f t="shared" si="1"/>
        <v>1</v>
      </c>
      <c r="M24" s="7"/>
      <c r="N24" s="44" t="e">
        <f t="shared" si="2"/>
        <v>#DIV/0!</v>
      </c>
      <c r="O24" s="7"/>
      <c r="P24" s="44" t="e">
        <f t="shared" si="2"/>
        <v>#DIV/0!</v>
      </c>
    </row>
    <row r="25" spans="1:16" ht="57" customHeight="1">
      <c r="A25" s="43" t="s">
        <v>51</v>
      </c>
      <c r="B25" s="59" t="s">
        <v>1111</v>
      </c>
      <c r="C25" s="474">
        <v>84351475</v>
      </c>
      <c r="D25" s="114">
        <v>154117548</v>
      </c>
      <c r="E25" s="44">
        <f t="shared" si="3"/>
        <v>-0.82708776580373966</v>
      </c>
      <c r="F25" s="477" t="s">
        <v>1112</v>
      </c>
      <c r="G25" s="64" t="s">
        <v>1113</v>
      </c>
      <c r="H25" s="111" t="s">
        <v>1085</v>
      </c>
      <c r="I25" s="57" t="s">
        <v>210</v>
      </c>
      <c r="J25" s="113" t="s">
        <v>210</v>
      </c>
      <c r="K25" s="7"/>
      <c r="L25" s="44">
        <f t="shared" si="1"/>
        <v>1</v>
      </c>
      <c r="M25" s="7"/>
      <c r="N25" s="44" t="e">
        <f t="shared" si="2"/>
        <v>#DIV/0!</v>
      </c>
      <c r="O25" s="7"/>
      <c r="P25" s="44" t="e">
        <f t="shared" si="2"/>
        <v>#DIV/0!</v>
      </c>
    </row>
    <row r="26" spans="1:16" ht="57" customHeight="1">
      <c r="A26" s="43" t="s">
        <v>55</v>
      </c>
      <c r="B26" s="59" t="s">
        <v>1114</v>
      </c>
      <c r="C26" s="345">
        <v>9158450</v>
      </c>
      <c r="D26" s="57">
        <v>18764628</v>
      </c>
      <c r="E26" s="44">
        <f t="shared" si="3"/>
        <v>-1.0488868749624665</v>
      </c>
      <c r="F26" s="90" t="s">
        <v>1115</v>
      </c>
      <c r="G26" s="64" t="s">
        <v>1116</v>
      </c>
      <c r="H26" s="111" t="s">
        <v>1085</v>
      </c>
      <c r="I26" s="57" t="s">
        <v>210</v>
      </c>
      <c r="J26" s="113" t="s">
        <v>210</v>
      </c>
      <c r="K26" s="7"/>
      <c r="L26" s="44">
        <f t="shared" si="1"/>
        <v>1</v>
      </c>
      <c r="M26" s="7"/>
      <c r="N26" s="44" t="e">
        <f t="shared" si="2"/>
        <v>#DIV/0!</v>
      </c>
      <c r="O26" s="7"/>
      <c r="P26" s="44" t="e">
        <f t="shared" si="2"/>
        <v>#DIV/0!</v>
      </c>
    </row>
    <row r="27" spans="1:16" ht="57" customHeight="1">
      <c r="A27" s="43" t="s">
        <v>56</v>
      </c>
      <c r="B27" s="59" t="s">
        <v>1117</v>
      </c>
      <c r="C27" s="345">
        <v>596317400</v>
      </c>
      <c r="D27" s="57">
        <v>575119446</v>
      </c>
      <c r="E27" s="44">
        <f t="shared" si="3"/>
        <v>3.5548105757101878E-2</v>
      </c>
      <c r="F27" s="90" t="s">
        <v>1118</v>
      </c>
      <c r="G27" s="64" t="s">
        <v>1119</v>
      </c>
      <c r="H27" s="111" t="s">
        <v>210</v>
      </c>
      <c r="I27" s="57" t="s">
        <v>210</v>
      </c>
      <c r="J27" s="113" t="s">
        <v>210</v>
      </c>
      <c r="K27" s="7"/>
      <c r="L27" s="44">
        <f t="shared" si="1"/>
        <v>1</v>
      </c>
      <c r="M27" s="7"/>
      <c r="N27" s="44" t="e">
        <f t="shared" si="2"/>
        <v>#DIV/0!</v>
      </c>
      <c r="O27" s="7"/>
      <c r="P27" s="44" t="e">
        <f t="shared" si="2"/>
        <v>#DIV/0!</v>
      </c>
    </row>
  </sheetData>
  <sheetProtection algorithmName="SHA-512" hashValue="tIuvg/dcWo7GkH5RwaI/AQFILpB3Abu97Kih8Z9iqictY5zW4ITE2CW+SC2XCelj2YnXniOGlwpv4zrBmXZxWA==" saltValue="cVWMxKyDpzXh0/kmbLs1d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233" priority="21" operator="lessThan">
      <formula>0</formula>
    </cfRule>
  </conditionalFormatting>
  <conditionalFormatting sqref="E19:E27">
    <cfRule type="cellIs" dxfId="232" priority="17" operator="lessThan">
      <formula>0</formula>
    </cfRule>
  </conditionalFormatting>
  <conditionalFormatting sqref="L9:L17 L19:L27">
    <cfRule type="cellIs" dxfId="231" priority="3" operator="lessThan">
      <formula>0</formula>
    </cfRule>
  </conditionalFormatting>
  <conditionalFormatting sqref="N9:N17 N19:N27">
    <cfRule type="cellIs" dxfId="230" priority="2" operator="lessThan">
      <formula>0</formula>
    </cfRule>
  </conditionalFormatting>
  <conditionalFormatting sqref="P9:P17 P19:P27">
    <cfRule type="cellIs" dxfId="229"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2">
    <tabColor theme="5" tint="0.39997558519241921"/>
    <pageSetUpPr fitToPage="1"/>
  </sheetPr>
  <dimension ref="A1:P27"/>
  <sheetViews>
    <sheetView zoomScale="80" zoomScaleNormal="80" workbookViewId="0">
      <pane xSplit="5" ySplit="7" topLeftCell="F13" activePane="bottomRight" state="frozen"/>
      <selection pane="topRight" activeCell="G17" activeCellId="1" sqref="C27 G17"/>
      <selection pane="bottomLeft" activeCell="G17" activeCellId="1" sqref="C27 G17"/>
      <selection pane="bottomRight" activeCell="A13" sqref="A13"/>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65.25" style="2" customWidth="1"/>
    <col min="7" max="7" width="73.1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1120</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v>11935523321</v>
      </c>
      <c r="D9" s="7">
        <v>10741995364</v>
      </c>
      <c r="E9" s="44">
        <f t="shared" ref="E9:E17" si="0">1-(D9/C9)</f>
        <v>9.9997957768642065E-2</v>
      </c>
      <c r="F9" s="9" t="s">
        <v>1121</v>
      </c>
      <c r="G9" s="10" t="s">
        <v>1122</v>
      </c>
      <c r="H9" s="11">
        <v>0</v>
      </c>
      <c r="I9" s="11">
        <v>0</v>
      </c>
      <c r="J9" s="8">
        <v>0</v>
      </c>
      <c r="K9" s="7"/>
      <c r="L9" s="44">
        <f>1-(K9/D9)</f>
        <v>1</v>
      </c>
      <c r="M9" s="7"/>
      <c r="N9" s="44" t="e">
        <f>1-(M9/K9)</f>
        <v>#DIV/0!</v>
      </c>
      <c r="O9" s="7"/>
      <c r="P9" s="44" t="e">
        <f>1-(O9/M9)</f>
        <v>#DIV/0!</v>
      </c>
    </row>
    <row r="10" spans="1:16" ht="86.25" customHeight="1">
      <c r="A10" s="41" t="s">
        <v>28</v>
      </c>
      <c r="B10" s="12" t="s">
        <v>1123</v>
      </c>
      <c r="C10" s="6">
        <v>27889610</v>
      </c>
      <c r="D10" s="7">
        <v>32797879</v>
      </c>
      <c r="E10" s="44">
        <f t="shared" si="0"/>
        <v>-0.17598915868669374</v>
      </c>
      <c r="F10" s="9" t="s">
        <v>1124</v>
      </c>
      <c r="G10" s="10" t="s">
        <v>1125</v>
      </c>
      <c r="H10" s="11">
        <v>0</v>
      </c>
      <c r="I10" s="11">
        <v>0</v>
      </c>
      <c r="J10" s="8">
        <v>0</v>
      </c>
      <c r="K10" s="7"/>
      <c r="L10" s="44">
        <f t="shared" ref="L10:L27" si="1">1-(K10/D10)</f>
        <v>1</v>
      </c>
      <c r="M10" s="7"/>
      <c r="N10" s="44" t="e">
        <f t="shared" ref="N10:P27" si="2">1-(M10/K10)</f>
        <v>#DIV/0!</v>
      </c>
      <c r="O10" s="7"/>
      <c r="P10" s="44" t="e">
        <f t="shared" si="2"/>
        <v>#DIV/0!</v>
      </c>
    </row>
    <row r="11" spans="1:16" ht="59.25" customHeight="1">
      <c r="A11" s="41" t="s">
        <v>30</v>
      </c>
      <c r="B11" s="13"/>
      <c r="C11" s="6">
        <v>0</v>
      </c>
      <c r="D11" s="7">
        <v>0</v>
      </c>
      <c r="E11" s="44" t="e">
        <f t="shared" si="0"/>
        <v>#DIV/0!</v>
      </c>
      <c r="F11" s="9" t="s">
        <v>1126</v>
      </c>
      <c r="G11" s="10" t="s">
        <v>1126</v>
      </c>
      <c r="H11" s="11">
        <v>0</v>
      </c>
      <c r="I11" s="11">
        <v>0</v>
      </c>
      <c r="J11" s="8">
        <v>0</v>
      </c>
      <c r="K11" s="7"/>
      <c r="L11" s="44" t="e">
        <f t="shared" si="1"/>
        <v>#DIV/0!</v>
      </c>
      <c r="M11" s="7"/>
      <c r="N11" s="44" t="e">
        <f t="shared" si="2"/>
        <v>#DIV/0!</v>
      </c>
      <c r="O11" s="7"/>
      <c r="P11" s="44" t="e">
        <f t="shared" si="2"/>
        <v>#DIV/0!</v>
      </c>
    </row>
    <row r="12" spans="1:16" ht="59.25" customHeight="1">
      <c r="A12" s="41" t="s">
        <v>32</v>
      </c>
      <c r="B12" s="13"/>
      <c r="C12" s="6">
        <v>0</v>
      </c>
      <c r="D12" s="7">
        <v>0</v>
      </c>
      <c r="E12" s="44" t="e">
        <f t="shared" si="0"/>
        <v>#DIV/0!</v>
      </c>
      <c r="F12" s="9" t="s">
        <v>1127</v>
      </c>
      <c r="G12" s="10" t="s">
        <v>1128</v>
      </c>
      <c r="H12" s="11">
        <v>0</v>
      </c>
      <c r="I12" s="11">
        <v>0</v>
      </c>
      <c r="J12" s="8">
        <v>0</v>
      </c>
      <c r="K12" s="7"/>
      <c r="L12" s="44" t="e">
        <f t="shared" si="1"/>
        <v>#DIV/0!</v>
      </c>
      <c r="M12" s="7"/>
      <c r="N12" s="44" t="e">
        <f t="shared" si="2"/>
        <v>#DIV/0!</v>
      </c>
      <c r="O12" s="7"/>
      <c r="P12" s="44" t="e">
        <f t="shared" si="2"/>
        <v>#DIV/0!</v>
      </c>
    </row>
    <row r="13" spans="1:16" ht="248.25" customHeight="1">
      <c r="A13" s="41" t="s">
        <v>33</v>
      </c>
      <c r="B13" s="13" t="s">
        <v>1089</v>
      </c>
      <c r="C13" s="6">
        <v>26054809</v>
      </c>
      <c r="D13" s="7">
        <v>28739544</v>
      </c>
      <c r="E13" s="44">
        <f t="shared" si="0"/>
        <v>-0.10304182233690518</v>
      </c>
      <c r="F13" s="9" t="s">
        <v>1129</v>
      </c>
      <c r="G13" s="10" t="s">
        <v>1130</v>
      </c>
      <c r="H13" s="11">
        <v>0</v>
      </c>
      <c r="I13" s="11">
        <v>0</v>
      </c>
      <c r="J13" s="8">
        <v>0</v>
      </c>
      <c r="K13" s="7"/>
      <c r="L13" s="44">
        <f t="shared" si="1"/>
        <v>1</v>
      </c>
      <c r="M13" s="7"/>
      <c r="N13" s="44" t="e">
        <f t="shared" si="2"/>
        <v>#DIV/0!</v>
      </c>
      <c r="O13" s="7"/>
      <c r="P13" s="44" t="e">
        <f t="shared" si="2"/>
        <v>#DIV/0!</v>
      </c>
    </row>
    <row r="14" spans="1:16" ht="112.5" customHeight="1">
      <c r="A14" s="41" t="s">
        <v>34</v>
      </c>
      <c r="B14" s="13" t="s">
        <v>667</v>
      </c>
      <c r="C14" s="6">
        <v>1835000</v>
      </c>
      <c r="D14" s="7">
        <v>51800525</v>
      </c>
      <c r="E14" s="44">
        <f t="shared" si="0"/>
        <v>-27.2291689373297</v>
      </c>
      <c r="F14" s="9" t="s">
        <v>1131</v>
      </c>
      <c r="G14" s="10" t="s">
        <v>1132</v>
      </c>
      <c r="H14" s="11">
        <v>0</v>
      </c>
      <c r="I14" s="11">
        <v>0</v>
      </c>
      <c r="J14" s="8">
        <v>0</v>
      </c>
      <c r="K14" s="7"/>
      <c r="L14" s="44">
        <f t="shared" si="1"/>
        <v>1</v>
      </c>
      <c r="M14" s="7"/>
      <c r="N14" s="44" t="e">
        <f t="shared" si="2"/>
        <v>#DIV/0!</v>
      </c>
      <c r="O14" s="7"/>
      <c r="P14" s="44" t="e">
        <f t="shared" si="2"/>
        <v>#DIV/0!</v>
      </c>
    </row>
    <row r="15" spans="1:16" ht="156.75" customHeight="1">
      <c r="A15" s="41" t="s">
        <v>35</v>
      </c>
      <c r="B15" s="13" t="s">
        <v>1089</v>
      </c>
      <c r="C15" s="6">
        <v>134946086</v>
      </c>
      <c r="D15" s="7">
        <v>173164852</v>
      </c>
      <c r="E15" s="44">
        <f t="shared" si="0"/>
        <v>-0.28321507598227047</v>
      </c>
      <c r="F15" s="9" t="s">
        <v>1133</v>
      </c>
      <c r="G15" s="10" t="s">
        <v>1134</v>
      </c>
      <c r="H15" s="11">
        <v>0</v>
      </c>
      <c r="I15" s="11">
        <v>0</v>
      </c>
      <c r="J15" s="8">
        <v>0</v>
      </c>
      <c r="K15" s="7"/>
      <c r="L15" s="44">
        <f t="shared" si="1"/>
        <v>1</v>
      </c>
      <c r="M15" s="7"/>
      <c r="N15" s="44" t="e">
        <f t="shared" si="2"/>
        <v>#DIV/0!</v>
      </c>
      <c r="O15" s="7"/>
      <c r="P15" s="44" t="e">
        <f t="shared" si="2"/>
        <v>#DIV/0!</v>
      </c>
    </row>
    <row r="16" spans="1:16" ht="214.5" customHeight="1">
      <c r="A16" s="41" t="s">
        <v>36</v>
      </c>
      <c r="B16" s="13" t="s">
        <v>1089</v>
      </c>
      <c r="C16" s="6">
        <v>108978369</v>
      </c>
      <c r="D16" s="7">
        <v>118301791</v>
      </c>
      <c r="E16" s="44">
        <f t="shared" si="0"/>
        <v>-8.555295959696374E-2</v>
      </c>
      <c r="F16" s="9" t="s">
        <v>1135</v>
      </c>
      <c r="G16" s="10" t="s">
        <v>1136</v>
      </c>
      <c r="H16" s="11">
        <v>0</v>
      </c>
      <c r="I16" s="11">
        <v>0</v>
      </c>
      <c r="J16" s="8">
        <v>0</v>
      </c>
      <c r="K16" s="7"/>
      <c r="L16" s="44">
        <f t="shared" si="1"/>
        <v>1</v>
      </c>
      <c r="M16" s="7"/>
      <c r="N16" s="44" t="e">
        <f t="shared" si="2"/>
        <v>#DIV/0!</v>
      </c>
      <c r="O16" s="7"/>
      <c r="P16" s="44" t="e">
        <f t="shared" si="2"/>
        <v>#DIV/0!</v>
      </c>
    </row>
    <row r="17" spans="1:16" ht="59.25" customHeight="1">
      <c r="A17" s="41" t="s">
        <v>37</v>
      </c>
      <c r="B17" s="13"/>
      <c r="C17" s="6">
        <v>0</v>
      </c>
      <c r="D17" s="7">
        <v>0</v>
      </c>
      <c r="E17" s="44" t="e">
        <f t="shared" si="0"/>
        <v>#DIV/0!</v>
      </c>
      <c r="F17" s="9" t="s">
        <v>64</v>
      </c>
      <c r="G17" s="10" t="s">
        <v>64</v>
      </c>
      <c r="H17" s="11">
        <v>0</v>
      </c>
      <c r="I17" s="11">
        <v>0</v>
      </c>
      <c r="J17" s="8">
        <v>0</v>
      </c>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102" customHeight="1">
      <c r="A19" s="41" t="s">
        <v>39</v>
      </c>
      <c r="B19" s="12" t="s">
        <v>1137</v>
      </c>
      <c r="C19" s="6">
        <v>17725740</v>
      </c>
      <c r="D19" s="7">
        <v>11059890</v>
      </c>
      <c r="E19" s="44">
        <f t="shared" ref="E19:E27" si="3">1-(D19/C19)</f>
        <v>0.37605482197076112</v>
      </c>
      <c r="F19" s="9" t="s">
        <v>1138</v>
      </c>
      <c r="G19" s="10" t="s">
        <v>1139</v>
      </c>
      <c r="H19" s="11">
        <v>3.0000000000000001E-3</v>
      </c>
      <c r="I19" s="11">
        <v>3.0000000000000001E-3</v>
      </c>
      <c r="J19" s="8">
        <v>3.0000000000000001E-3</v>
      </c>
      <c r="K19" s="7"/>
      <c r="L19" s="44">
        <f t="shared" si="1"/>
        <v>1</v>
      </c>
      <c r="M19" s="7"/>
      <c r="N19" s="44" t="e">
        <f t="shared" si="2"/>
        <v>#DIV/0!</v>
      </c>
      <c r="O19" s="7"/>
      <c r="P19" s="44" t="e">
        <f t="shared" si="2"/>
        <v>#DIV/0!</v>
      </c>
    </row>
    <row r="20" spans="1:16" ht="131.25" customHeight="1">
      <c r="A20" s="41" t="s">
        <v>43</v>
      </c>
      <c r="B20" s="106" t="s">
        <v>1140</v>
      </c>
      <c r="C20" s="6">
        <v>46267820</v>
      </c>
      <c r="D20" s="7">
        <v>24140749</v>
      </c>
      <c r="E20" s="44">
        <f t="shared" si="3"/>
        <v>0.47823889260397401</v>
      </c>
      <c r="F20" s="9" t="s">
        <v>1141</v>
      </c>
      <c r="G20" s="10" t="s">
        <v>1142</v>
      </c>
      <c r="H20" s="11">
        <v>0</v>
      </c>
      <c r="I20" s="11">
        <v>0</v>
      </c>
      <c r="J20" s="8">
        <v>0</v>
      </c>
      <c r="K20" s="7"/>
      <c r="L20" s="44">
        <f t="shared" si="1"/>
        <v>1</v>
      </c>
      <c r="M20" s="7"/>
      <c r="N20" s="44" t="e">
        <f t="shared" si="2"/>
        <v>#DIV/0!</v>
      </c>
      <c r="O20" s="7"/>
      <c r="P20" s="44" t="e">
        <f t="shared" si="2"/>
        <v>#DIV/0!</v>
      </c>
    </row>
    <row r="21" spans="1:16" ht="57" customHeight="1">
      <c r="A21" s="41" t="s">
        <v>47</v>
      </c>
      <c r="B21" s="14"/>
      <c r="C21" s="6">
        <v>0</v>
      </c>
      <c r="D21" s="7">
        <v>0</v>
      </c>
      <c r="E21" s="44" t="e">
        <f t="shared" si="3"/>
        <v>#DIV/0!</v>
      </c>
      <c r="F21" s="9" t="s">
        <v>1143</v>
      </c>
      <c r="G21" s="10" t="s">
        <v>64</v>
      </c>
      <c r="H21" s="11" t="s">
        <v>64</v>
      </c>
      <c r="I21" s="11" t="s">
        <v>64</v>
      </c>
      <c r="J21" s="8" t="s">
        <v>64</v>
      </c>
      <c r="K21" s="7"/>
      <c r="L21" s="44" t="e">
        <f t="shared" si="1"/>
        <v>#DIV/0!</v>
      </c>
      <c r="M21" s="7"/>
      <c r="N21" s="44" t="e">
        <f t="shared" si="2"/>
        <v>#DIV/0!</v>
      </c>
      <c r="O21" s="7"/>
      <c r="P21" s="44" t="e">
        <f t="shared" si="2"/>
        <v>#DIV/0!</v>
      </c>
    </row>
    <row r="22" spans="1:16" ht="291" customHeight="1">
      <c r="A22" s="41" t="s">
        <v>48</v>
      </c>
      <c r="B22" s="12" t="s">
        <v>526</v>
      </c>
      <c r="C22" s="6">
        <v>104808385</v>
      </c>
      <c r="D22" s="7">
        <v>57762989</v>
      </c>
      <c r="E22" s="44">
        <f t="shared" si="3"/>
        <v>0.44887053645564712</v>
      </c>
      <c r="F22" s="9" t="s">
        <v>1144</v>
      </c>
      <c r="G22" s="10" t="s">
        <v>1145</v>
      </c>
      <c r="H22" s="11">
        <v>0</v>
      </c>
      <c r="I22" s="11">
        <v>0</v>
      </c>
      <c r="J22" s="11">
        <v>0</v>
      </c>
      <c r="K22" s="7"/>
      <c r="L22" s="44">
        <f t="shared" si="1"/>
        <v>1</v>
      </c>
      <c r="M22" s="7"/>
      <c r="N22" s="44" t="e">
        <f t="shared" si="2"/>
        <v>#DIV/0!</v>
      </c>
      <c r="O22" s="7"/>
      <c r="P22" s="44" t="e">
        <f t="shared" si="2"/>
        <v>#DIV/0!</v>
      </c>
    </row>
    <row r="23" spans="1:16" ht="88.5" customHeight="1">
      <c r="A23" s="41" t="s">
        <v>49</v>
      </c>
      <c r="B23" s="12"/>
      <c r="C23" s="6"/>
      <c r="D23" s="7"/>
      <c r="E23" s="44" t="e">
        <f t="shared" si="3"/>
        <v>#DIV/0!</v>
      </c>
      <c r="F23" s="9" t="s">
        <v>1146</v>
      </c>
      <c r="G23" s="10" t="s">
        <v>1147</v>
      </c>
      <c r="H23" s="11">
        <v>0</v>
      </c>
      <c r="I23" s="11">
        <v>0</v>
      </c>
      <c r="J23" s="11">
        <v>0</v>
      </c>
      <c r="K23" s="7"/>
      <c r="L23" s="44" t="e">
        <f t="shared" si="1"/>
        <v>#DIV/0!</v>
      </c>
      <c r="M23" s="7"/>
      <c r="N23" s="44" t="e">
        <f t="shared" si="2"/>
        <v>#DIV/0!</v>
      </c>
      <c r="O23" s="7"/>
      <c r="P23" s="44" t="e">
        <f t="shared" si="2"/>
        <v>#DIV/0!</v>
      </c>
    </row>
    <row r="24" spans="1:16" ht="199.5" customHeight="1">
      <c r="A24" s="41" t="s">
        <v>50</v>
      </c>
      <c r="B24" s="12" t="s">
        <v>1148</v>
      </c>
      <c r="C24" s="6">
        <v>1575000</v>
      </c>
      <c r="D24" s="7">
        <v>2092759</v>
      </c>
      <c r="E24" s="44">
        <f t="shared" si="3"/>
        <v>-0.32873587301587293</v>
      </c>
      <c r="F24" s="9" t="s">
        <v>1149</v>
      </c>
      <c r="G24" s="10" t="s">
        <v>1150</v>
      </c>
      <c r="H24" s="11">
        <v>5.0000000000000001E-3</v>
      </c>
      <c r="I24" s="11">
        <v>5.0000000000000001E-3</v>
      </c>
      <c r="J24" s="8">
        <v>5.0000000000000001E-3</v>
      </c>
      <c r="K24" s="7"/>
      <c r="L24" s="44">
        <f t="shared" si="1"/>
        <v>1</v>
      </c>
      <c r="M24" s="7"/>
      <c r="N24" s="44" t="e">
        <f t="shared" si="2"/>
        <v>#DIV/0!</v>
      </c>
      <c r="O24" s="7"/>
      <c r="P24" s="44" t="e">
        <f t="shared" si="2"/>
        <v>#DIV/0!</v>
      </c>
    </row>
    <row r="25" spans="1:16" ht="57" customHeight="1">
      <c r="A25" s="43" t="s">
        <v>51</v>
      </c>
      <c r="B25" s="12"/>
      <c r="C25" s="6"/>
      <c r="D25" s="7"/>
      <c r="E25" s="44" t="e">
        <f t="shared" si="3"/>
        <v>#DIV/0!</v>
      </c>
      <c r="F25" s="9" t="s">
        <v>64</v>
      </c>
      <c r="G25" s="10" t="s">
        <v>64</v>
      </c>
      <c r="H25" s="11">
        <v>0</v>
      </c>
      <c r="I25" s="11">
        <v>0</v>
      </c>
      <c r="J25" s="8">
        <v>0</v>
      </c>
      <c r="K25" s="7"/>
      <c r="L25" s="44" t="e">
        <f t="shared" si="1"/>
        <v>#DIV/0!</v>
      </c>
      <c r="M25" s="7"/>
      <c r="N25" s="44" t="e">
        <f t="shared" si="2"/>
        <v>#DIV/0!</v>
      </c>
      <c r="O25" s="7"/>
      <c r="P25" s="44" t="e">
        <f t="shared" si="2"/>
        <v>#DIV/0!</v>
      </c>
    </row>
    <row r="26" spans="1:16" ht="57" customHeight="1">
      <c r="A26" s="43" t="s">
        <v>55</v>
      </c>
      <c r="B26" s="12"/>
      <c r="C26" s="6">
        <v>0</v>
      </c>
      <c r="D26" s="7">
        <v>0</v>
      </c>
      <c r="E26" s="44" t="e">
        <f t="shared" si="3"/>
        <v>#DIV/0!</v>
      </c>
      <c r="F26" s="9" t="s">
        <v>1151</v>
      </c>
      <c r="G26" s="10" t="s">
        <v>1152</v>
      </c>
      <c r="H26" s="11">
        <v>0</v>
      </c>
      <c r="I26" s="11">
        <v>0</v>
      </c>
      <c r="J26" s="11">
        <v>0</v>
      </c>
      <c r="K26" s="7"/>
      <c r="L26" s="44" t="e">
        <f t="shared" si="1"/>
        <v>#DIV/0!</v>
      </c>
      <c r="M26" s="7"/>
      <c r="N26" s="44" t="e">
        <f t="shared" si="2"/>
        <v>#DIV/0!</v>
      </c>
      <c r="O26" s="7"/>
      <c r="P26" s="44" t="e">
        <f t="shared" si="2"/>
        <v>#DIV/0!</v>
      </c>
    </row>
    <row r="27" spans="1:16" ht="229.5" customHeight="1">
      <c r="A27" s="43" t="s">
        <v>56</v>
      </c>
      <c r="B27" s="12" t="s">
        <v>1153</v>
      </c>
      <c r="C27" s="6">
        <v>218818590</v>
      </c>
      <c r="D27" s="7">
        <v>274896010</v>
      </c>
      <c r="E27" s="44">
        <f t="shared" si="3"/>
        <v>-0.25627356432559045</v>
      </c>
      <c r="F27" s="9" t="s">
        <v>1154</v>
      </c>
      <c r="G27" s="10" t="s">
        <v>1155</v>
      </c>
      <c r="H27" s="11">
        <v>0</v>
      </c>
      <c r="I27" s="11">
        <v>0</v>
      </c>
      <c r="J27" s="8">
        <v>0</v>
      </c>
      <c r="K27" s="7"/>
      <c r="L27" s="44">
        <f t="shared" si="1"/>
        <v>1</v>
      </c>
      <c r="M27" s="7"/>
      <c r="N27" s="44" t="e">
        <f t="shared" si="2"/>
        <v>#DIV/0!</v>
      </c>
      <c r="O27" s="7"/>
      <c r="P27" s="44" t="e">
        <f t="shared" si="2"/>
        <v>#DIV/0!</v>
      </c>
    </row>
  </sheetData>
  <sheetProtection algorithmName="SHA-512" hashValue="oeYW8NnGCcnN6NdJ4EyQ5n2Fm74GA7/1M6lCKqugV6xHLyzQmmpjLGPX2IkvBunHqa+7pgqXMFCA/akatn8eKA==" saltValue="x5WNbP+KkP3YamIbXId7J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228" priority="24" operator="lessThan">
      <formula>0</formula>
    </cfRule>
  </conditionalFormatting>
  <conditionalFormatting sqref="E19:E27">
    <cfRule type="cellIs" dxfId="227" priority="20" operator="lessThan">
      <formula>0</formula>
    </cfRule>
  </conditionalFormatting>
  <conditionalFormatting sqref="H9:J17">
    <cfRule type="cellIs" dxfId="226" priority="1" operator="lessThan">
      <formula>0</formula>
    </cfRule>
  </conditionalFormatting>
  <conditionalFormatting sqref="H19:J27">
    <cfRule type="cellIs" dxfId="225" priority="7" operator="lessThan">
      <formula>0</formula>
    </cfRule>
  </conditionalFormatting>
  <conditionalFormatting sqref="L9:L17 L19:L27">
    <cfRule type="cellIs" dxfId="224" priority="6" operator="lessThan">
      <formula>0</formula>
    </cfRule>
  </conditionalFormatting>
  <conditionalFormatting sqref="N9:N17 N19:N27">
    <cfRule type="cellIs" dxfId="223" priority="5" operator="lessThan">
      <formula>0</formula>
    </cfRule>
  </conditionalFormatting>
  <conditionalFormatting sqref="P9:P17 P19:P27">
    <cfRule type="cellIs" dxfId="222" priority="4"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heetViews>
  <sheetFormatPr baseColWidth="10" defaultColWidth="8.75" defaultRowHeight="14.25"/>
  <cols>
    <col min="1" max="1" width="25.25" customWidth="1"/>
    <col min="2" max="16" width="21.625" customWidth="1"/>
  </cols>
  <sheetData>
    <row r="1" spans="1:16" ht="26.25">
      <c r="A1" s="329" t="s">
        <v>0</v>
      </c>
      <c r="B1" s="321" t="s">
        <v>31</v>
      </c>
      <c r="C1" s="568" t="s">
        <v>31</v>
      </c>
      <c r="D1" s="568" t="s">
        <v>31</v>
      </c>
      <c r="E1" s="568" t="s">
        <v>31</v>
      </c>
      <c r="F1" s="569" t="s">
        <v>31</v>
      </c>
      <c r="G1" s="569" t="s">
        <v>31</v>
      </c>
      <c r="H1" s="569" t="s">
        <v>31</v>
      </c>
      <c r="I1" s="569" t="s">
        <v>31</v>
      </c>
      <c r="J1" s="569" t="s">
        <v>31</v>
      </c>
      <c r="K1" s="569" t="s">
        <v>31</v>
      </c>
      <c r="L1" s="569" t="s">
        <v>31</v>
      </c>
      <c r="M1" s="569" t="s">
        <v>31</v>
      </c>
      <c r="N1" s="569" t="s">
        <v>31</v>
      </c>
      <c r="O1" s="569" t="s">
        <v>31</v>
      </c>
      <c r="P1" s="569" t="s">
        <v>31</v>
      </c>
    </row>
    <row r="2" spans="1:16" ht="15">
      <c r="A2" s="322" t="s">
        <v>1</v>
      </c>
      <c r="B2" s="866" t="s">
        <v>1156</v>
      </c>
      <c r="C2" s="867"/>
      <c r="D2" s="867"/>
      <c r="E2" s="868"/>
      <c r="F2" s="323" t="s">
        <v>31</v>
      </c>
      <c r="G2" s="323" t="s">
        <v>31</v>
      </c>
      <c r="H2" s="323" t="s">
        <v>31</v>
      </c>
      <c r="I2" s="323" t="s">
        <v>31</v>
      </c>
      <c r="J2" s="323" t="s">
        <v>31</v>
      </c>
      <c r="K2" s="569" t="s">
        <v>31</v>
      </c>
      <c r="L2" s="569" t="s">
        <v>31</v>
      </c>
      <c r="M2" s="569" t="s">
        <v>31</v>
      </c>
      <c r="N2" s="569" t="s">
        <v>31</v>
      </c>
      <c r="O2" s="569" t="s">
        <v>31</v>
      </c>
      <c r="P2" s="569" t="s">
        <v>31</v>
      </c>
    </row>
    <row r="3" spans="1:16" ht="15">
      <c r="A3" s="324" t="s">
        <v>3</v>
      </c>
      <c r="B3" s="569" t="s">
        <v>31</v>
      </c>
      <c r="C3" s="569" t="s">
        <v>31</v>
      </c>
      <c r="D3" s="569" t="s">
        <v>31</v>
      </c>
      <c r="E3" s="569" t="s">
        <v>31</v>
      </c>
      <c r="F3" s="569" t="s">
        <v>31</v>
      </c>
      <c r="G3" s="569" t="s">
        <v>31</v>
      </c>
      <c r="H3" s="569" t="s">
        <v>31</v>
      </c>
      <c r="I3" s="569" t="s">
        <v>31</v>
      </c>
      <c r="J3" s="569" t="s">
        <v>31</v>
      </c>
      <c r="K3" s="569" t="s">
        <v>31</v>
      </c>
      <c r="L3" s="569" t="s">
        <v>31</v>
      </c>
      <c r="M3" s="569" t="s">
        <v>31</v>
      </c>
      <c r="N3" s="569" t="s">
        <v>31</v>
      </c>
      <c r="O3" s="569" t="s">
        <v>31</v>
      </c>
      <c r="P3" s="569" t="s">
        <v>31</v>
      </c>
    </row>
    <row r="4" spans="1:16" ht="15">
      <c r="A4" s="869" t="s">
        <v>4</v>
      </c>
      <c r="B4" s="872" t="s">
        <v>5</v>
      </c>
      <c r="C4" s="875" t="s">
        <v>6</v>
      </c>
      <c r="D4" s="876"/>
      <c r="E4" s="877"/>
      <c r="F4" s="881" t="s">
        <v>0</v>
      </c>
      <c r="G4" s="881"/>
      <c r="H4" s="881"/>
      <c r="I4" s="881"/>
      <c r="J4" s="882"/>
      <c r="K4" s="883" t="s">
        <v>7</v>
      </c>
      <c r="L4" s="884"/>
      <c r="M4" s="884"/>
      <c r="N4" s="884"/>
      <c r="O4" s="884"/>
      <c r="P4" s="885"/>
    </row>
    <row r="5" spans="1:16">
      <c r="A5" s="870"/>
      <c r="B5" s="873"/>
      <c r="C5" s="878"/>
      <c r="D5" s="879"/>
      <c r="E5" s="880"/>
      <c r="F5" s="889" t="s">
        <v>8</v>
      </c>
      <c r="G5" s="891" t="s">
        <v>9</v>
      </c>
      <c r="H5" s="893" t="s">
        <v>10</v>
      </c>
      <c r="I5" s="894"/>
      <c r="J5" s="895"/>
      <c r="K5" s="886"/>
      <c r="L5" s="887"/>
      <c r="M5" s="887"/>
      <c r="N5" s="887"/>
      <c r="O5" s="887"/>
      <c r="P5" s="888"/>
    </row>
    <row r="6" spans="1:16" ht="15">
      <c r="A6" s="870"/>
      <c r="B6" s="873"/>
      <c r="C6" s="570" t="s">
        <v>1157</v>
      </c>
      <c r="D6" s="899" t="s">
        <v>1158</v>
      </c>
      <c r="E6" s="900"/>
      <c r="F6" s="889"/>
      <c r="G6" s="891"/>
      <c r="H6" s="896"/>
      <c r="I6" s="897"/>
      <c r="J6" s="898"/>
      <c r="K6" s="864" t="s">
        <v>1159</v>
      </c>
      <c r="L6" s="865"/>
      <c r="M6" s="864" t="s">
        <v>1160</v>
      </c>
      <c r="N6" s="865"/>
      <c r="O6" s="864" t="s">
        <v>1161</v>
      </c>
      <c r="P6" s="865"/>
    </row>
    <row r="7" spans="1:16" ht="30">
      <c r="A7" s="871"/>
      <c r="B7" s="874"/>
      <c r="C7" s="570" t="s">
        <v>1162</v>
      </c>
      <c r="D7" s="571" t="s">
        <v>1163</v>
      </c>
      <c r="E7" s="572" t="s">
        <v>1164</v>
      </c>
      <c r="F7" s="890"/>
      <c r="G7" s="892"/>
      <c r="H7" s="573" t="s">
        <v>1159</v>
      </c>
      <c r="I7" s="573" t="s">
        <v>1160</v>
      </c>
      <c r="J7" s="573" t="s">
        <v>1161</v>
      </c>
      <c r="K7" s="325" t="s">
        <v>1165</v>
      </c>
      <c r="L7" s="326" t="s">
        <v>1164</v>
      </c>
      <c r="M7" s="326" t="s">
        <v>1166</v>
      </c>
      <c r="N7" s="326" t="s">
        <v>1164</v>
      </c>
      <c r="O7" s="326" t="s">
        <v>1167</v>
      </c>
      <c r="P7" s="326" t="s">
        <v>1164</v>
      </c>
    </row>
    <row r="8" spans="1:16" ht="18">
      <c r="A8" s="327" t="s">
        <v>22</v>
      </c>
      <c r="B8" s="574" t="s">
        <v>31</v>
      </c>
      <c r="C8" s="575" t="s">
        <v>31</v>
      </c>
      <c r="D8" s="576" t="s">
        <v>31</v>
      </c>
      <c r="E8" s="577" t="s">
        <v>31</v>
      </c>
      <c r="F8" s="578" t="s">
        <v>31</v>
      </c>
      <c r="G8" s="578" t="s">
        <v>31</v>
      </c>
      <c r="H8" s="579" t="s">
        <v>31</v>
      </c>
      <c r="I8" s="579" t="s">
        <v>31</v>
      </c>
      <c r="J8" s="580" t="s">
        <v>31</v>
      </c>
      <c r="K8" s="576" t="s">
        <v>31</v>
      </c>
      <c r="L8" s="576" t="s">
        <v>31</v>
      </c>
      <c r="M8" s="576" t="s">
        <v>31</v>
      </c>
      <c r="N8" s="576" t="s">
        <v>31</v>
      </c>
      <c r="O8" s="576" t="s">
        <v>31</v>
      </c>
      <c r="P8" s="581" t="s">
        <v>31</v>
      </c>
    </row>
    <row r="9" spans="1:16" ht="204">
      <c r="A9" s="582" t="s">
        <v>28</v>
      </c>
      <c r="B9" s="583" t="s">
        <v>1168</v>
      </c>
      <c r="C9" s="584">
        <v>956811621</v>
      </c>
      <c r="D9" s="585">
        <v>698824202</v>
      </c>
      <c r="E9" s="586">
        <v>0.26960000000000001</v>
      </c>
      <c r="F9" s="587" t="s">
        <v>1169</v>
      </c>
      <c r="G9" s="588" t="s">
        <v>1170</v>
      </c>
      <c r="H9" s="589">
        <v>3.3E-3</v>
      </c>
      <c r="I9" s="590">
        <v>3.3E-3</v>
      </c>
      <c r="J9" s="590">
        <v>3.3E-3</v>
      </c>
      <c r="K9" s="591" t="s">
        <v>31</v>
      </c>
      <c r="L9" s="586">
        <v>1</v>
      </c>
      <c r="M9" s="592" t="s">
        <v>31</v>
      </c>
      <c r="N9" s="593" t="e">
        <v>#DIV/0!</v>
      </c>
      <c r="O9" s="592" t="s">
        <v>31</v>
      </c>
      <c r="P9" s="593" t="e">
        <v>#DIV/0!</v>
      </c>
    </row>
    <row r="10" spans="1:16" ht="18">
      <c r="A10" s="327" t="s">
        <v>38</v>
      </c>
      <c r="B10" s="574" t="s">
        <v>31</v>
      </c>
      <c r="C10" s="575" t="s">
        <v>31</v>
      </c>
      <c r="D10" s="576" t="s">
        <v>31</v>
      </c>
      <c r="E10" s="577" t="s">
        <v>31</v>
      </c>
      <c r="F10" s="594" t="s">
        <v>31</v>
      </c>
      <c r="G10" s="594" t="s">
        <v>31</v>
      </c>
      <c r="H10" s="595" t="s">
        <v>31</v>
      </c>
      <c r="I10" s="581" t="s">
        <v>31</v>
      </c>
      <c r="J10" s="577" t="s">
        <v>31</v>
      </c>
      <c r="K10" s="576" t="s">
        <v>31</v>
      </c>
      <c r="L10" s="596" t="s">
        <v>31</v>
      </c>
      <c r="M10" s="576" t="s">
        <v>31</v>
      </c>
      <c r="N10" s="596" t="s">
        <v>31</v>
      </c>
      <c r="O10" s="576" t="s">
        <v>31</v>
      </c>
      <c r="P10" s="596" t="s">
        <v>31</v>
      </c>
    </row>
    <row r="11" spans="1:16" ht="178.5">
      <c r="A11" s="582" t="s">
        <v>39</v>
      </c>
      <c r="B11" s="583" t="s">
        <v>1171</v>
      </c>
      <c r="C11" s="584">
        <v>97716810</v>
      </c>
      <c r="D11" s="585">
        <v>60492189</v>
      </c>
      <c r="E11" s="586">
        <v>0.38090000000000002</v>
      </c>
      <c r="F11" s="587" t="s">
        <v>1172</v>
      </c>
      <c r="G11" s="588" t="s">
        <v>1173</v>
      </c>
      <c r="H11" s="589">
        <v>3.3E-3</v>
      </c>
      <c r="I11" s="590">
        <v>3.3E-3</v>
      </c>
      <c r="J11" s="590">
        <v>3.3E-3</v>
      </c>
      <c r="K11" s="591" t="s">
        <v>31</v>
      </c>
      <c r="L11" s="586">
        <v>1</v>
      </c>
      <c r="M11" s="592" t="s">
        <v>31</v>
      </c>
      <c r="N11" s="593" t="e">
        <v>#DIV/0!</v>
      </c>
      <c r="O11" s="592" t="s">
        <v>31</v>
      </c>
      <c r="P11" s="593" t="e">
        <v>#DIV/0!</v>
      </c>
    </row>
    <row r="12" spans="1:16" ht="165.75">
      <c r="A12" s="582" t="s">
        <v>48</v>
      </c>
      <c r="B12" s="583" t="s">
        <v>1174</v>
      </c>
      <c r="C12" s="597">
        <v>0</v>
      </c>
      <c r="D12" s="585">
        <v>12541046</v>
      </c>
      <c r="E12" s="593" t="e">
        <v>#DIV/0!</v>
      </c>
      <c r="F12" s="587" t="s">
        <v>1175</v>
      </c>
      <c r="G12" s="588" t="s">
        <v>1176</v>
      </c>
      <c r="H12" s="589">
        <v>3.3E-3</v>
      </c>
      <c r="I12" s="590">
        <v>3.3E-3</v>
      </c>
      <c r="J12" s="590">
        <v>3.3E-3</v>
      </c>
      <c r="K12" s="591" t="s">
        <v>31</v>
      </c>
      <c r="L12" s="586">
        <v>1</v>
      </c>
      <c r="M12" s="592" t="s">
        <v>31</v>
      </c>
      <c r="N12" s="593" t="e">
        <v>#DIV/0!</v>
      </c>
      <c r="O12" s="592" t="s">
        <v>31</v>
      </c>
      <c r="P12" s="593" t="e">
        <v>#DIV/0!</v>
      </c>
    </row>
    <row r="13" spans="1:16" ht="331.5">
      <c r="A13" s="582" t="s">
        <v>56</v>
      </c>
      <c r="B13" s="583" t="s">
        <v>1177</v>
      </c>
      <c r="C13" s="584">
        <v>351873117</v>
      </c>
      <c r="D13" s="585">
        <v>442970988</v>
      </c>
      <c r="E13" s="598">
        <v>-0.25890000000000002</v>
      </c>
      <c r="F13" s="587" t="s">
        <v>1178</v>
      </c>
      <c r="G13" s="588" t="s">
        <v>1179</v>
      </c>
      <c r="H13" s="589">
        <v>3.3E-3</v>
      </c>
      <c r="I13" s="590">
        <v>3.3E-3</v>
      </c>
      <c r="J13" s="590">
        <v>3.3E-3</v>
      </c>
      <c r="K13" s="591" t="s">
        <v>31</v>
      </c>
      <c r="L13" s="586">
        <v>1</v>
      </c>
      <c r="M13" s="592" t="s">
        <v>31</v>
      </c>
      <c r="N13" s="593" t="e">
        <v>#DIV/0!</v>
      </c>
      <c r="O13" s="592" t="s">
        <v>31</v>
      </c>
      <c r="P13" s="593" t="e">
        <v>#DIV/0!</v>
      </c>
    </row>
    <row r="14" spans="1:16">
      <c r="A14" s="569" t="s">
        <v>31</v>
      </c>
      <c r="B14" s="328"/>
      <c r="C14" s="569" t="s">
        <v>31</v>
      </c>
      <c r="D14" s="569" t="s">
        <v>31</v>
      </c>
      <c r="E14" s="569" t="s">
        <v>31</v>
      </c>
      <c r="F14" s="569" t="s">
        <v>31</v>
      </c>
      <c r="G14" s="569" t="s">
        <v>31</v>
      </c>
      <c r="H14" s="569" t="s">
        <v>31</v>
      </c>
      <c r="I14" s="569" t="s">
        <v>31</v>
      </c>
      <c r="J14" s="569" t="s">
        <v>31</v>
      </c>
      <c r="K14" s="569" t="s">
        <v>31</v>
      </c>
      <c r="L14" s="569" t="s">
        <v>31</v>
      </c>
      <c r="M14" s="569" t="s">
        <v>31</v>
      </c>
      <c r="N14" s="569" t="s">
        <v>31</v>
      </c>
      <c r="O14" s="569" t="s">
        <v>31</v>
      </c>
      <c r="P14" s="569" t="s">
        <v>31</v>
      </c>
    </row>
  </sheetData>
  <mergeCells count="13">
    <mergeCell ref="K6:L6"/>
    <mergeCell ref="M6:N6"/>
    <mergeCell ref="O6:P6"/>
    <mergeCell ref="B2:E2"/>
    <mergeCell ref="A4:A7"/>
    <mergeCell ref="B4:B7"/>
    <mergeCell ref="C4:E5"/>
    <mergeCell ref="F4:J4"/>
    <mergeCell ref="K4:P5"/>
    <mergeCell ref="F5:F7"/>
    <mergeCell ref="G5:G7"/>
    <mergeCell ref="H5:J6"/>
    <mergeCell ref="D6:E6"/>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3">
    <tabColor theme="5" tint="0.39997558519241921"/>
    <pageSetUpPr fitToPage="1"/>
  </sheetPr>
  <dimension ref="A1:P27"/>
  <sheetViews>
    <sheetView zoomScale="80" zoomScaleNormal="80" workbookViewId="0">
      <pane xSplit="2" ySplit="7" topLeftCell="C20" activePane="bottomRight" state="frozen"/>
      <selection pane="topRight" activeCell="G17" activeCellId="1" sqref="C27 G17"/>
      <selection pane="bottomLeft" activeCell="G17" activeCellId="1" sqref="C27 G17"/>
      <selection pane="bottomRight" activeCell="A20" sqref="A20"/>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1180</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28</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30</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32</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33</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34</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35</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36</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37</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43</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47</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48</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49</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50</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51</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55</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56</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YqcZW7U64gohgs+XkV+V/R7zbpMoFQORQsAjF37LZJ0m12FGA0DBIX2JZqQOhy+eD/E43gemmM5NOkO/9hm2HQ==" saltValue="9TtsRq6cHe7oXP1TSgZfI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221" priority="21" operator="lessThan">
      <formula>0</formula>
    </cfRule>
  </conditionalFormatting>
  <conditionalFormatting sqref="E19:E27">
    <cfRule type="cellIs" dxfId="220" priority="17" operator="lessThan">
      <formula>0</formula>
    </cfRule>
  </conditionalFormatting>
  <conditionalFormatting sqref="H9:J17">
    <cfRule type="cellIs" dxfId="219" priority="8" operator="lessThan">
      <formula>0</formula>
    </cfRule>
  </conditionalFormatting>
  <conditionalFormatting sqref="H19:J27">
    <cfRule type="cellIs" dxfId="218" priority="4" operator="lessThan">
      <formula>0</formula>
    </cfRule>
  </conditionalFormatting>
  <conditionalFormatting sqref="L9:L17 L19:L27">
    <cfRule type="cellIs" dxfId="217" priority="3" operator="lessThan">
      <formula>0</formula>
    </cfRule>
  </conditionalFormatting>
  <conditionalFormatting sqref="N9:N17 N19:N27">
    <cfRule type="cellIs" dxfId="216" priority="2" operator="lessThan">
      <formula>0</formula>
    </cfRule>
  </conditionalFormatting>
  <conditionalFormatting sqref="P9:P17 P19:P27">
    <cfRule type="cellIs" dxfId="215"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4">
    <tabColor theme="5" tint="0.39997558519241921"/>
    <pageSetUpPr fitToPage="1"/>
  </sheetPr>
  <dimension ref="A1:P27"/>
  <sheetViews>
    <sheetView zoomScale="80" zoomScaleNormal="80" workbookViewId="0">
      <pane xSplit="3" ySplit="7" topLeftCell="F19" activePane="bottomRight" state="frozen"/>
      <selection pane="topRight" activeCell="G17" activeCellId="1" sqref="C27 G17"/>
      <selection pane="bottomLeft" activeCell="G17" activeCellId="1" sqref="C27 G17"/>
      <selection pane="bottomRight" activeCell="F19" sqref="F19"/>
    </sheetView>
  </sheetViews>
  <sheetFormatPr baseColWidth="10" defaultColWidth="11.375" defaultRowHeight="14.25"/>
  <cols>
    <col min="1" max="1" width="22.625" style="2" customWidth="1"/>
    <col min="2" max="2" width="36.8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1181</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270" customHeight="1">
      <c r="A9" s="41" t="s">
        <v>23</v>
      </c>
      <c r="B9" s="5" t="s">
        <v>62</v>
      </c>
      <c r="C9" s="166">
        <v>32152052360</v>
      </c>
      <c r="D9" s="166">
        <v>26612009727</v>
      </c>
      <c r="E9" s="44">
        <f t="shared" ref="E9:E17" si="0">1-(D9/C9)</f>
        <v>0.1723075892938114</v>
      </c>
      <c r="F9" s="262" t="s">
        <v>1182</v>
      </c>
      <c r="G9" s="259" t="s">
        <v>1183</v>
      </c>
      <c r="H9" s="11">
        <v>-5.1999999999999998E-2</v>
      </c>
      <c r="I9" s="11">
        <v>-0.03</v>
      </c>
      <c r="J9" s="8">
        <v>-0.03</v>
      </c>
      <c r="K9" s="7">
        <f>D9+(D9*5.2%)</f>
        <v>27995834232.804001</v>
      </c>
      <c r="L9" s="44">
        <f>1-(K9/D9)</f>
        <v>-5.2000000000000046E-2</v>
      </c>
      <c r="M9" s="7"/>
      <c r="N9" s="44">
        <f>1-(M9/K9)</f>
        <v>1</v>
      </c>
      <c r="O9" s="7"/>
      <c r="P9" s="44" t="e">
        <f>1-(O9/M9)</f>
        <v>#DIV/0!</v>
      </c>
    </row>
    <row r="10" spans="1:16" ht="146.25" customHeight="1">
      <c r="A10" s="41" t="s">
        <v>28</v>
      </c>
      <c r="B10" s="242" t="s">
        <v>427</v>
      </c>
      <c r="C10" s="166">
        <v>17253653</v>
      </c>
      <c r="D10" s="166">
        <v>20653929</v>
      </c>
      <c r="E10" s="44">
        <f t="shared" si="0"/>
        <v>-0.1970757149225153</v>
      </c>
      <c r="F10" s="263" t="s">
        <v>1184</v>
      </c>
      <c r="G10" s="263" t="s">
        <v>1185</v>
      </c>
      <c r="H10" s="11">
        <v>0</v>
      </c>
      <c r="I10" s="11">
        <v>0</v>
      </c>
      <c r="J10" s="8">
        <v>0</v>
      </c>
      <c r="K10" s="7"/>
      <c r="L10" s="44">
        <f t="shared" ref="L10:L27" si="1">1-(K10/D10)</f>
        <v>1</v>
      </c>
      <c r="M10" s="7"/>
      <c r="N10" s="44" t="e">
        <f t="shared" ref="N10:P27" si="2">1-(M10/K10)</f>
        <v>#DIV/0!</v>
      </c>
      <c r="O10" s="7"/>
      <c r="P10" s="44" t="e">
        <f t="shared" si="2"/>
        <v>#DIV/0!</v>
      </c>
    </row>
    <row r="11" spans="1:16" ht="88.5" customHeight="1">
      <c r="A11" s="41" t="s">
        <v>30</v>
      </c>
      <c r="B11" s="107" t="s">
        <v>1186</v>
      </c>
      <c r="C11" s="166">
        <v>0</v>
      </c>
      <c r="D11" s="166">
        <v>21553993</v>
      </c>
      <c r="E11" s="279" t="e">
        <f t="shared" si="0"/>
        <v>#DIV/0!</v>
      </c>
      <c r="F11" s="259" t="s">
        <v>1187</v>
      </c>
      <c r="G11" s="259" t="s">
        <v>1188</v>
      </c>
      <c r="H11" s="11">
        <v>0</v>
      </c>
      <c r="I11" s="11">
        <v>0</v>
      </c>
      <c r="J11" s="8">
        <v>0</v>
      </c>
      <c r="K11" s="7"/>
      <c r="L11" s="44">
        <f t="shared" si="1"/>
        <v>1</v>
      </c>
      <c r="M11" s="7"/>
      <c r="N11" s="44" t="e">
        <f t="shared" si="2"/>
        <v>#DIV/0!</v>
      </c>
      <c r="O11" s="7"/>
      <c r="P11" s="44" t="e">
        <f t="shared" si="2"/>
        <v>#DIV/0!</v>
      </c>
    </row>
    <row r="12" spans="1:16" ht="69.75" customHeight="1">
      <c r="A12" s="41" t="s">
        <v>32</v>
      </c>
      <c r="B12" s="415" t="s">
        <v>582</v>
      </c>
      <c r="C12" s="166">
        <v>10688031</v>
      </c>
      <c r="D12" s="166">
        <v>0</v>
      </c>
      <c r="E12" s="44">
        <f t="shared" si="0"/>
        <v>1</v>
      </c>
      <c r="F12" s="259" t="s">
        <v>1189</v>
      </c>
      <c r="G12" s="10" t="s">
        <v>1190</v>
      </c>
      <c r="H12" s="11">
        <v>0</v>
      </c>
      <c r="I12" s="11">
        <v>0</v>
      </c>
      <c r="J12" s="8">
        <v>0</v>
      </c>
      <c r="K12" s="7"/>
      <c r="L12" s="44" t="e">
        <f t="shared" si="1"/>
        <v>#DIV/0!</v>
      </c>
      <c r="M12" s="7"/>
      <c r="N12" s="44" t="e">
        <f t="shared" si="2"/>
        <v>#DIV/0!</v>
      </c>
      <c r="O12" s="7"/>
      <c r="P12" s="44" t="e">
        <f t="shared" si="2"/>
        <v>#DIV/0!</v>
      </c>
    </row>
    <row r="13" spans="1:16" ht="84.75" customHeight="1">
      <c r="A13" s="41" t="s">
        <v>33</v>
      </c>
      <c r="B13" s="107" t="s">
        <v>1191</v>
      </c>
      <c r="C13" s="166">
        <v>5213328</v>
      </c>
      <c r="D13" s="166">
        <v>2461800</v>
      </c>
      <c r="E13" s="44">
        <f t="shared" si="0"/>
        <v>0.52778724070305949</v>
      </c>
      <c r="F13" s="259" t="s">
        <v>1192</v>
      </c>
      <c r="G13" s="10" t="s">
        <v>1193</v>
      </c>
      <c r="H13" s="11">
        <v>0</v>
      </c>
      <c r="I13" s="11">
        <v>0</v>
      </c>
      <c r="J13" s="8">
        <v>0</v>
      </c>
      <c r="K13" s="7"/>
      <c r="L13" s="44">
        <f t="shared" si="1"/>
        <v>1</v>
      </c>
      <c r="M13" s="7"/>
      <c r="N13" s="44" t="e">
        <f t="shared" si="2"/>
        <v>#DIV/0!</v>
      </c>
      <c r="O13" s="7"/>
      <c r="P13" s="44" t="e">
        <f t="shared" si="2"/>
        <v>#DIV/0!</v>
      </c>
    </row>
    <row r="14" spans="1:16" ht="120" customHeight="1">
      <c r="A14" s="41" t="s">
        <v>34</v>
      </c>
      <c r="B14" s="107" t="s">
        <v>1005</v>
      </c>
      <c r="C14" s="166">
        <v>52138000</v>
      </c>
      <c r="D14" s="166">
        <v>56940000</v>
      </c>
      <c r="E14" s="200">
        <f t="shared" si="0"/>
        <v>-9.2101730024166661E-2</v>
      </c>
      <c r="F14" s="259" t="s">
        <v>1194</v>
      </c>
      <c r="G14" s="263" t="s">
        <v>1195</v>
      </c>
      <c r="H14" s="11">
        <v>0</v>
      </c>
      <c r="I14" s="11">
        <v>0</v>
      </c>
      <c r="J14" s="8">
        <v>0</v>
      </c>
      <c r="K14" s="7"/>
      <c r="L14" s="44">
        <f t="shared" si="1"/>
        <v>1</v>
      </c>
      <c r="M14" s="7"/>
      <c r="N14" s="44" t="e">
        <f t="shared" si="2"/>
        <v>#DIV/0!</v>
      </c>
      <c r="O14" s="7"/>
      <c r="P14" s="44" t="e">
        <f t="shared" si="2"/>
        <v>#DIV/0!</v>
      </c>
    </row>
    <row r="15" spans="1:16" ht="129" customHeight="1">
      <c r="A15" s="41" t="s">
        <v>35</v>
      </c>
      <c r="B15" s="107" t="s">
        <v>1191</v>
      </c>
      <c r="C15" s="166">
        <v>125130000</v>
      </c>
      <c r="D15" s="166">
        <v>113054406</v>
      </c>
      <c r="E15" s="44">
        <f t="shared" si="0"/>
        <v>9.6504387437065464E-2</v>
      </c>
      <c r="F15" s="539" t="s">
        <v>1196</v>
      </c>
      <c r="G15" s="539" t="s">
        <v>1197</v>
      </c>
      <c r="H15" s="11">
        <v>0</v>
      </c>
      <c r="I15" s="11">
        <v>0</v>
      </c>
      <c r="J15" s="8">
        <v>0</v>
      </c>
      <c r="K15" s="7"/>
      <c r="L15" s="44">
        <f t="shared" si="1"/>
        <v>1</v>
      </c>
      <c r="M15" s="7"/>
      <c r="N15" s="44" t="e">
        <f t="shared" si="2"/>
        <v>#DIV/0!</v>
      </c>
      <c r="O15" s="7"/>
      <c r="P15" s="44" t="e">
        <f t="shared" si="2"/>
        <v>#DIV/0!</v>
      </c>
    </row>
    <row r="16" spans="1:16" ht="59.25" customHeight="1">
      <c r="A16" s="41" t="s">
        <v>36</v>
      </c>
      <c r="B16" s="107" t="s">
        <v>1198</v>
      </c>
      <c r="C16" s="167">
        <v>0</v>
      </c>
      <c r="D16" s="166">
        <v>6220130</v>
      </c>
      <c r="E16" s="279" t="e">
        <f t="shared" si="0"/>
        <v>#DIV/0!</v>
      </c>
      <c r="F16" s="433" t="s">
        <v>1199</v>
      </c>
      <c r="G16" s="433" t="s">
        <v>1200</v>
      </c>
      <c r="H16" s="11">
        <v>0</v>
      </c>
      <c r="I16" s="11">
        <v>0</v>
      </c>
      <c r="J16" s="8">
        <v>0</v>
      </c>
      <c r="K16" s="7"/>
      <c r="L16" s="44">
        <f t="shared" si="1"/>
        <v>1</v>
      </c>
      <c r="M16" s="7"/>
      <c r="N16" s="44" t="e">
        <f t="shared" si="2"/>
        <v>#DIV/0!</v>
      </c>
      <c r="O16" s="7"/>
      <c r="P16" s="44" t="e">
        <f t="shared" si="2"/>
        <v>#DIV/0!</v>
      </c>
    </row>
    <row r="17" spans="1:16" ht="59.25" customHeight="1">
      <c r="A17" s="41" t="s">
        <v>37</v>
      </c>
      <c r="B17" s="60" t="s">
        <v>311</v>
      </c>
      <c r="C17" s="166">
        <v>0</v>
      </c>
      <c r="D17" s="166">
        <v>0</v>
      </c>
      <c r="E17" s="44" t="e">
        <f t="shared" si="0"/>
        <v>#DIV/0!</v>
      </c>
      <c r="F17" s="92" t="s">
        <v>64</v>
      </c>
      <c r="G17" s="92" t="s">
        <v>64</v>
      </c>
      <c r="H17" s="11">
        <v>0</v>
      </c>
      <c r="I17" s="11">
        <v>0</v>
      </c>
      <c r="J17" s="8">
        <v>0</v>
      </c>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112.5" customHeight="1">
      <c r="A19" s="41" t="s">
        <v>39</v>
      </c>
      <c r="B19" s="242" t="s">
        <v>1201</v>
      </c>
      <c r="C19" s="166">
        <v>76264212</v>
      </c>
      <c r="D19" s="166">
        <v>74581532</v>
      </c>
      <c r="E19" s="44">
        <f t="shared" ref="E19:E27" si="3">1-(D19/C19)</f>
        <v>2.206382201916679E-2</v>
      </c>
      <c r="F19" s="539" t="s">
        <v>1202</v>
      </c>
      <c r="G19" s="433" t="s">
        <v>1203</v>
      </c>
      <c r="H19" s="11">
        <v>0.01</v>
      </c>
      <c r="I19" s="11">
        <v>0</v>
      </c>
      <c r="J19" s="8">
        <v>0</v>
      </c>
      <c r="K19" s="7"/>
      <c r="L19" s="44">
        <f t="shared" si="1"/>
        <v>1</v>
      </c>
      <c r="M19" s="7"/>
      <c r="N19" s="44" t="e">
        <f t="shared" si="2"/>
        <v>#DIV/0!</v>
      </c>
      <c r="O19" s="7"/>
      <c r="P19" s="44" t="e">
        <f t="shared" si="2"/>
        <v>#DIV/0!</v>
      </c>
    </row>
    <row r="20" spans="1:16" ht="114.75" customHeight="1">
      <c r="A20" s="41" t="s">
        <v>43</v>
      </c>
      <c r="B20" s="107" t="s">
        <v>1204</v>
      </c>
      <c r="C20" s="253">
        <v>6812073</v>
      </c>
      <c r="D20" s="166">
        <v>5816343</v>
      </c>
      <c r="E20" s="44">
        <f t="shared" si="3"/>
        <v>0.14617136369501615</v>
      </c>
      <c r="F20" s="539" t="s">
        <v>1205</v>
      </c>
      <c r="G20" s="433" t="s">
        <v>1206</v>
      </c>
      <c r="H20" s="11">
        <v>0.01</v>
      </c>
      <c r="I20" s="11">
        <v>0</v>
      </c>
      <c r="J20" s="8">
        <v>0</v>
      </c>
      <c r="K20" s="7"/>
      <c r="L20" s="44">
        <f t="shared" si="1"/>
        <v>1</v>
      </c>
      <c r="M20" s="7"/>
      <c r="N20" s="44" t="e">
        <f t="shared" si="2"/>
        <v>#DIV/0!</v>
      </c>
      <c r="O20" s="7"/>
      <c r="P20" s="44" t="e">
        <f t="shared" si="2"/>
        <v>#DIV/0!</v>
      </c>
    </row>
    <row r="21" spans="1:16" ht="57" customHeight="1">
      <c r="A21" s="41" t="s">
        <v>47</v>
      </c>
      <c r="B21" s="60" t="s">
        <v>311</v>
      </c>
      <c r="C21" s="166">
        <v>0</v>
      </c>
      <c r="D21" s="166">
        <v>0</v>
      </c>
      <c r="E21" s="44" t="e">
        <f t="shared" si="3"/>
        <v>#DIV/0!</v>
      </c>
      <c r="F21" s="92" t="s">
        <v>64</v>
      </c>
      <c r="G21" s="92" t="s">
        <v>64</v>
      </c>
      <c r="H21" s="11">
        <v>0</v>
      </c>
      <c r="I21" s="11">
        <v>0</v>
      </c>
      <c r="J21" s="8">
        <v>0</v>
      </c>
      <c r="K21" s="7"/>
      <c r="L21" s="44" t="e">
        <f t="shared" si="1"/>
        <v>#DIV/0!</v>
      </c>
      <c r="M21" s="7"/>
      <c r="N21" s="44" t="e">
        <f t="shared" si="2"/>
        <v>#DIV/0!</v>
      </c>
      <c r="O21" s="7"/>
      <c r="P21" s="44" t="e">
        <f t="shared" si="2"/>
        <v>#DIV/0!</v>
      </c>
    </row>
    <row r="22" spans="1:16" ht="210.75" customHeight="1">
      <c r="A22" s="41" t="s">
        <v>48</v>
      </c>
      <c r="B22" s="107" t="s">
        <v>1207</v>
      </c>
      <c r="C22" s="166">
        <v>20829685</v>
      </c>
      <c r="D22" s="166">
        <v>7501219</v>
      </c>
      <c r="E22" s="44">
        <f t="shared" si="3"/>
        <v>0.63987842350952495</v>
      </c>
      <c r="F22" s="539" t="s">
        <v>1208</v>
      </c>
      <c r="G22" s="259" t="s">
        <v>1209</v>
      </c>
      <c r="H22" s="11">
        <v>0.01</v>
      </c>
      <c r="I22" s="11">
        <v>0</v>
      </c>
      <c r="J22" s="8">
        <v>0</v>
      </c>
      <c r="K22" s="7"/>
      <c r="L22" s="44">
        <f t="shared" si="1"/>
        <v>1</v>
      </c>
      <c r="M22" s="7"/>
      <c r="N22" s="44" t="e">
        <f t="shared" si="2"/>
        <v>#DIV/0!</v>
      </c>
      <c r="O22" s="7"/>
      <c r="P22" s="44" t="e">
        <f t="shared" si="2"/>
        <v>#DIV/0!</v>
      </c>
    </row>
    <row r="23" spans="1:16" ht="57" customHeight="1">
      <c r="A23" s="41" t="s">
        <v>49</v>
      </c>
      <c r="B23" s="59" t="s">
        <v>311</v>
      </c>
      <c r="C23" s="166">
        <v>0</v>
      </c>
      <c r="D23" s="166">
        <v>0</v>
      </c>
      <c r="E23" s="44" t="e">
        <f t="shared" si="3"/>
        <v>#DIV/0!</v>
      </c>
      <c r="F23" s="92" t="s">
        <v>64</v>
      </c>
      <c r="G23" s="92" t="s">
        <v>64</v>
      </c>
      <c r="H23" s="11">
        <v>0</v>
      </c>
      <c r="I23" s="11">
        <v>0</v>
      </c>
      <c r="J23" s="8">
        <v>0</v>
      </c>
      <c r="K23" s="7"/>
      <c r="L23" s="44" t="e">
        <f t="shared" si="1"/>
        <v>#DIV/0!</v>
      </c>
      <c r="M23" s="7"/>
      <c r="N23" s="44" t="e">
        <f t="shared" si="2"/>
        <v>#DIV/0!</v>
      </c>
      <c r="O23" s="7"/>
      <c r="P23" s="44" t="e">
        <f t="shared" si="2"/>
        <v>#DIV/0!</v>
      </c>
    </row>
    <row r="24" spans="1:16" ht="249" customHeight="1">
      <c r="A24" s="41" t="s">
        <v>50</v>
      </c>
      <c r="B24" s="59" t="s">
        <v>1210</v>
      </c>
      <c r="C24" s="166">
        <v>2297808</v>
      </c>
      <c r="D24" s="166">
        <v>4765000</v>
      </c>
      <c r="E24" s="44">
        <f t="shared" si="3"/>
        <v>-1.0737154714406079</v>
      </c>
      <c r="F24" s="263" t="s">
        <v>1211</v>
      </c>
      <c r="G24" s="263" t="s">
        <v>1212</v>
      </c>
      <c r="H24" s="11">
        <v>0</v>
      </c>
      <c r="I24" s="11">
        <v>0</v>
      </c>
      <c r="J24" s="8">
        <v>0</v>
      </c>
      <c r="K24" s="7"/>
      <c r="L24" s="44">
        <f t="shared" si="1"/>
        <v>1</v>
      </c>
      <c r="M24" s="7"/>
      <c r="N24" s="44" t="e">
        <f t="shared" si="2"/>
        <v>#DIV/0!</v>
      </c>
      <c r="O24" s="7"/>
      <c r="P24" s="44" t="e">
        <f t="shared" si="2"/>
        <v>#DIV/0!</v>
      </c>
    </row>
    <row r="25" spans="1:16" ht="105" customHeight="1">
      <c r="A25" s="43" t="s">
        <v>51</v>
      </c>
      <c r="B25" s="107" t="s">
        <v>1213</v>
      </c>
      <c r="C25" s="166">
        <v>0</v>
      </c>
      <c r="D25" s="166">
        <v>8705398</v>
      </c>
      <c r="E25" s="44" t="e">
        <f t="shared" si="3"/>
        <v>#DIV/0!</v>
      </c>
      <c r="F25" s="259" t="s">
        <v>1214</v>
      </c>
      <c r="G25" s="284" t="s">
        <v>1215</v>
      </c>
      <c r="H25" s="11">
        <v>0</v>
      </c>
      <c r="I25" s="11">
        <v>0</v>
      </c>
      <c r="J25" s="8">
        <v>0</v>
      </c>
      <c r="K25" s="7"/>
      <c r="L25" s="44">
        <f t="shared" si="1"/>
        <v>1</v>
      </c>
      <c r="M25" s="7"/>
      <c r="N25" s="44" t="e">
        <f t="shared" si="2"/>
        <v>#DIV/0!</v>
      </c>
      <c r="O25" s="7"/>
      <c r="P25" s="44" t="e">
        <f t="shared" si="2"/>
        <v>#DIV/0!</v>
      </c>
    </row>
    <row r="26" spans="1:16" ht="57" customHeight="1">
      <c r="A26" s="43" t="s">
        <v>55</v>
      </c>
      <c r="B26" s="59" t="s">
        <v>311</v>
      </c>
      <c r="C26" s="166">
        <v>0</v>
      </c>
      <c r="D26" s="166">
        <v>0</v>
      </c>
      <c r="E26" s="44" t="e">
        <f t="shared" si="3"/>
        <v>#DIV/0!</v>
      </c>
      <c r="F26" s="92" t="s">
        <v>64</v>
      </c>
      <c r="G26" s="92" t="s">
        <v>64</v>
      </c>
      <c r="H26" s="11">
        <v>0</v>
      </c>
      <c r="I26" s="11">
        <v>0</v>
      </c>
      <c r="J26" s="8">
        <v>0</v>
      </c>
      <c r="K26" s="7"/>
      <c r="L26" s="44" t="e">
        <f t="shared" si="1"/>
        <v>#DIV/0!</v>
      </c>
      <c r="M26" s="7"/>
      <c r="N26" s="44" t="e">
        <f t="shared" si="2"/>
        <v>#DIV/0!</v>
      </c>
      <c r="O26" s="7"/>
      <c r="P26" s="44" t="e">
        <f t="shared" si="2"/>
        <v>#DIV/0!</v>
      </c>
    </row>
    <row r="27" spans="1:16" ht="165" customHeight="1">
      <c r="A27" s="43" t="s">
        <v>56</v>
      </c>
      <c r="B27" s="107" t="s">
        <v>1216</v>
      </c>
      <c r="C27" s="6">
        <v>140837272</v>
      </c>
      <c r="D27" s="7">
        <v>259284040</v>
      </c>
      <c r="E27" s="44">
        <f t="shared" si="3"/>
        <v>-0.84101861899171126</v>
      </c>
      <c r="F27" s="259" t="s">
        <v>1217</v>
      </c>
      <c r="G27" s="259" t="s">
        <v>1218</v>
      </c>
      <c r="H27" s="11">
        <v>0</v>
      </c>
      <c r="I27" s="11">
        <v>0</v>
      </c>
      <c r="J27" s="8">
        <v>0</v>
      </c>
      <c r="K27" s="7"/>
      <c r="L27" s="44">
        <f t="shared" si="1"/>
        <v>1</v>
      </c>
      <c r="M27" s="7"/>
      <c r="N27" s="44" t="e">
        <f t="shared" si="2"/>
        <v>#DIV/0!</v>
      </c>
      <c r="O27" s="7"/>
      <c r="P27" s="44" t="e">
        <f t="shared" si="2"/>
        <v>#DIV/0!</v>
      </c>
    </row>
  </sheetData>
  <sheetProtection algorithmName="SHA-512" hashValue="ydAY+Wvt1nyoKE2WPXDf4f9dQtW/MBVEMwHG3SWYf3EUtdMngaSzIQVYvgkxO8SAOv8JuycwmsnkLbxE2Z6oGQ==" saltValue="fRm0ogFY0lX6f9gvZDfDD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214" priority="21" operator="lessThan">
      <formula>0</formula>
    </cfRule>
  </conditionalFormatting>
  <conditionalFormatting sqref="E19:E27">
    <cfRule type="cellIs" dxfId="213" priority="17" operator="lessThan">
      <formula>0</formula>
    </cfRule>
  </conditionalFormatting>
  <conditionalFormatting sqref="H9:J17">
    <cfRule type="cellIs" dxfId="212" priority="8" operator="lessThan">
      <formula>0</formula>
    </cfRule>
  </conditionalFormatting>
  <conditionalFormatting sqref="H19:J27">
    <cfRule type="cellIs" dxfId="211" priority="4" operator="lessThan">
      <formula>0</formula>
    </cfRule>
  </conditionalFormatting>
  <conditionalFormatting sqref="L9:L17 L19:L27">
    <cfRule type="cellIs" dxfId="210" priority="3" operator="lessThan">
      <formula>0</formula>
    </cfRule>
  </conditionalFormatting>
  <conditionalFormatting sqref="N9:N17 N19:N27">
    <cfRule type="cellIs" dxfId="209" priority="2" operator="lessThan">
      <formula>0</formula>
    </cfRule>
  </conditionalFormatting>
  <conditionalFormatting sqref="P9:P17 P19:P27">
    <cfRule type="cellIs" dxfId="208"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5">
    <tabColor theme="5" tint="0.39997558519241921"/>
    <pageSetUpPr fitToPage="1"/>
  </sheetPr>
  <dimension ref="A1:P29"/>
  <sheetViews>
    <sheetView zoomScale="80" zoomScaleNormal="80" workbookViewId="0">
      <pane xSplit="2" ySplit="7" topLeftCell="F22" activePane="bottomRight" state="frozen"/>
      <selection pane="topRight" activeCell="G17" activeCellId="1" sqref="C27 G17"/>
      <selection pane="bottomLeft" activeCell="G17" activeCellId="1" sqref="C27 G17"/>
      <selection pane="bottomRight" activeCell="F22" sqref="F22"/>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1219</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8" t="s">
        <v>24</v>
      </c>
      <c r="C9" s="343">
        <v>117465235516</v>
      </c>
      <c r="D9" s="344">
        <v>115033229100</v>
      </c>
      <c r="E9" s="44">
        <f t="shared" ref="E9:E17" si="0">1-(D9/C9)</f>
        <v>2.0704052610261314E-2</v>
      </c>
      <c r="F9" s="353" t="s">
        <v>1220</v>
      </c>
      <c r="G9" s="89" t="s">
        <v>1221</v>
      </c>
      <c r="H9" s="62">
        <v>-5.1999999999999998E-2</v>
      </c>
      <c r="I9" s="62">
        <v>-3.2300000000000002E-2</v>
      </c>
      <c r="J9" s="63">
        <v>-0.03</v>
      </c>
      <c r="K9" s="7"/>
      <c r="L9" s="44">
        <f>1-(K9/D9)</f>
        <v>1</v>
      </c>
      <c r="M9" s="7"/>
      <c r="N9" s="44" t="e">
        <f>1-(M9/K9)</f>
        <v>#DIV/0!</v>
      </c>
      <c r="O9" s="7"/>
      <c r="P9" s="44" t="e">
        <f>1-(O9/M9)</f>
        <v>#DIV/0!</v>
      </c>
    </row>
    <row r="10" spans="1:16" ht="59.25" customHeight="1">
      <c r="A10" s="41" t="s">
        <v>28</v>
      </c>
      <c r="B10" s="74" t="s">
        <v>427</v>
      </c>
      <c r="C10" s="343">
        <v>505877346</v>
      </c>
      <c r="D10" s="344">
        <v>493115890</v>
      </c>
      <c r="E10" s="44">
        <f t="shared" si="0"/>
        <v>2.5226383630153726E-2</v>
      </c>
      <c r="F10" s="353" t="s">
        <v>1222</v>
      </c>
      <c r="G10" s="89" t="s">
        <v>1223</v>
      </c>
      <c r="H10" s="448">
        <v>0</v>
      </c>
      <c r="I10" s="454">
        <v>0</v>
      </c>
      <c r="J10" s="454">
        <v>0</v>
      </c>
      <c r="K10" s="7"/>
      <c r="L10" s="44">
        <f t="shared" ref="L10:L27" si="1">1-(K10/D10)</f>
        <v>1</v>
      </c>
      <c r="M10" s="7"/>
      <c r="N10" s="44" t="e">
        <f t="shared" ref="N10:P27" si="2">1-(M10/K10)</f>
        <v>#DIV/0!</v>
      </c>
      <c r="O10" s="7"/>
      <c r="P10" s="44" t="e">
        <f t="shared" si="2"/>
        <v>#DIV/0!</v>
      </c>
    </row>
    <row r="11" spans="1:16" ht="59.25" customHeight="1">
      <c r="A11" s="41" t="s">
        <v>30</v>
      </c>
      <c r="B11" s="74" t="s">
        <v>1224</v>
      </c>
      <c r="C11" s="343">
        <v>45406755</v>
      </c>
      <c r="D11" s="344">
        <v>33792258</v>
      </c>
      <c r="E11" s="44">
        <f t="shared" si="0"/>
        <v>0.25578786680528043</v>
      </c>
      <c r="F11" s="353" t="s">
        <v>1225</v>
      </c>
      <c r="G11" s="89" t="s">
        <v>1226</v>
      </c>
      <c r="H11" s="448">
        <v>0</v>
      </c>
      <c r="I11" s="454">
        <v>0</v>
      </c>
      <c r="J11" s="510">
        <v>0</v>
      </c>
      <c r="K11" s="7"/>
      <c r="L11" s="44">
        <f t="shared" si="1"/>
        <v>1</v>
      </c>
      <c r="M11" s="7"/>
      <c r="N11" s="44" t="e">
        <f t="shared" si="2"/>
        <v>#DIV/0!</v>
      </c>
      <c r="O11" s="7"/>
      <c r="P11" s="44" t="e">
        <f t="shared" si="2"/>
        <v>#DIV/0!</v>
      </c>
    </row>
    <row r="12" spans="1:16" ht="59.25" customHeight="1">
      <c r="A12" s="41" t="s">
        <v>32</v>
      </c>
      <c r="B12" s="74" t="s">
        <v>433</v>
      </c>
      <c r="C12" s="343">
        <v>77545080</v>
      </c>
      <c r="D12" s="344">
        <v>588593469</v>
      </c>
      <c r="E12" s="44">
        <f t="shared" si="0"/>
        <v>-6.590339309727967</v>
      </c>
      <c r="F12" s="353" t="s">
        <v>1227</v>
      </c>
      <c r="G12" s="89" t="s">
        <v>1228</v>
      </c>
      <c r="H12" s="448">
        <v>0</v>
      </c>
      <c r="I12" s="454">
        <v>0</v>
      </c>
      <c r="J12" s="510">
        <v>0</v>
      </c>
      <c r="K12" s="7"/>
      <c r="L12" s="44">
        <f t="shared" si="1"/>
        <v>1</v>
      </c>
      <c r="M12" s="7"/>
      <c r="N12" s="44" t="e">
        <f t="shared" si="2"/>
        <v>#DIV/0!</v>
      </c>
      <c r="O12" s="7"/>
      <c r="P12" s="44" t="e">
        <f t="shared" si="2"/>
        <v>#DIV/0!</v>
      </c>
    </row>
    <row r="13" spans="1:16" ht="59.25" customHeight="1">
      <c r="A13" s="41" t="s">
        <v>33</v>
      </c>
      <c r="B13" s="13" t="s">
        <v>1084</v>
      </c>
      <c r="C13" s="6">
        <v>0</v>
      </c>
      <c r="D13" s="7">
        <v>0</v>
      </c>
      <c r="E13" s="44" t="e">
        <f t="shared" si="0"/>
        <v>#DIV/0!</v>
      </c>
      <c r="F13" s="353" t="s">
        <v>1229</v>
      </c>
      <c r="G13" s="10" t="s">
        <v>387</v>
      </c>
      <c r="H13" s="11" t="s">
        <v>387</v>
      </c>
      <c r="I13" s="11" t="s">
        <v>387</v>
      </c>
      <c r="J13" s="8" t="s">
        <v>387</v>
      </c>
      <c r="K13" s="7"/>
      <c r="L13" s="44" t="e">
        <f t="shared" si="1"/>
        <v>#DIV/0!</v>
      </c>
      <c r="M13" s="7"/>
      <c r="N13" s="44" t="e">
        <f t="shared" si="2"/>
        <v>#DIV/0!</v>
      </c>
      <c r="O13" s="7"/>
      <c r="P13" s="44" t="e">
        <f t="shared" si="2"/>
        <v>#DIV/0!</v>
      </c>
    </row>
    <row r="14" spans="1:16" ht="59.25" customHeight="1">
      <c r="A14" s="41" t="s">
        <v>34</v>
      </c>
      <c r="B14" s="74" t="s">
        <v>439</v>
      </c>
      <c r="C14" s="343">
        <v>125850500</v>
      </c>
      <c r="D14" s="599">
        <v>179024384</v>
      </c>
      <c r="E14" s="44">
        <f t="shared" si="0"/>
        <v>-0.4225162712901418</v>
      </c>
      <c r="F14" s="353" t="s">
        <v>1230</v>
      </c>
      <c r="G14" s="89" t="s">
        <v>1231</v>
      </c>
      <c r="H14" s="448">
        <v>0.01</v>
      </c>
      <c r="I14" s="454">
        <v>0.01</v>
      </c>
      <c r="J14" s="510">
        <v>0.01</v>
      </c>
      <c r="K14" s="7"/>
      <c r="L14" s="44">
        <f t="shared" si="1"/>
        <v>1</v>
      </c>
      <c r="M14" s="7"/>
      <c r="N14" s="44" t="e">
        <f t="shared" si="2"/>
        <v>#DIV/0!</v>
      </c>
      <c r="O14" s="7"/>
      <c r="P14" s="44" t="e">
        <f t="shared" si="2"/>
        <v>#DIV/0!</v>
      </c>
    </row>
    <row r="15" spans="1:16" ht="59.25" customHeight="1">
      <c r="A15" s="41" t="s">
        <v>35</v>
      </c>
      <c r="B15" s="74" t="s">
        <v>1232</v>
      </c>
      <c r="C15" s="343">
        <v>265479825</v>
      </c>
      <c r="D15" s="344">
        <v>299673000</v>
      </c>
      <c r="E15" s="44">
        <f t="shared" si="0"/>
        <v>-0.12879764027266472</v>
      </c>
      <c r="F15" s="353" t="s">
        <v>1233</v>
      </c>
      <c r="G15" s="89" t="s">
        <v>1234</v>
      </c>
      <c r="H15" s="448">
        <v>0.01</v>
      </c>
      <c r="I15" s="454">
        <v>0.01</v>
      </c>
      <c r="J15" s="510">
        <v>0.01</v>
      </c>
      <c r="K15" s="7"/>
      <c r="L15" s="44">
        <f t="shared" si="1"/>
        <v>1</v>
      </c>
      <c r="M15" s="7"/>
      <c r="N15" s="44" t="e">
        <f t="shared" si="2"/>
        <v>#DIV/0!</v>
      </c>
      <c r="O15" s="7"/>
      <c r="P15" s="44" t="e">
        <f t="shared" si="2"/>
        <v>#DIV/0!</v>
      </c>
    </row>
    <row r="16" spans="1:16" ht="59.25" customHeight="1">
      <c r="A16" s="41" t="s">
        <v>36</v>
      </c>
      <c r="B16" s="600" t="s">
        <v>1235</v>
      </c>
      <c r="C16" s="600" t="s">
        <v>1235</v>
      </c>
      <c r="D16" s="600" t="s">
        <v>1235</v>
      </c>
      <c r="E16" s="44" t="e">
        <f t="shared" si="0"/>
        <v>#VALUE!</v>
      </c>
      <c r="F16" s="353" t="s">
        <v>1236</v>
      </c>
      <c r="G16" s="89" t="s">
        <v>387</v>
      </c>
      <c r="H16" s="557" t="s">
        <v>155</v>
      </c>
      <c r="I16" s="388" t="s">
        <v>155</v>
      </c>
      <c r="J16" s="601" t="s">
        <v>155</v>
      </c>
      <c r="K16" s="7"/>
      <c r="L16" s="44" t="e">
        <f t="shared" si="1"/>
        <v>#VALUE!</v>
      </c>
      <c r="M16" s="7"/>
      <c r="N16" s="44" t="e">
        <f t="shared" si="2"/>
        <v>#DIV/0!</v>
      </c>
      <c r="O16" s="7"/>
      <c r="P16" s="44" t="e">
        <f t="shared" si="2"/>
        <v>#DIV/0!</v>
      </c>
    </row>
    <row r="17" spans="1:16" ht="59.25" customHeight="1">
      <c r="A17" s="41" t="s">
        <v>37</v>
      </c>
      <c r="B17" s="74" t="s">
        <v>1237</v>
      </c>
      <c r="C17" s="343">
        <v>3632000</v>
      </c>
      <c r="D17" s="344">
        <v>3107280</v>
      </c>
      <c r="E17" s="44">
        <f t="shared" si="0"/>
        <v>0.1444713656387665</v>
      </c>
      <c r="F17" s="353" t="s">
        <v>1238</v>
      </c>
      <c r="G17" s="89" t="s">
        <v>31</v>
      </c>
      <c r="H17" s="448">
        <v>0</v>
      </c>
      <c r="I17" s="454">
        <v>0</v>
      </c>
      <c r="J17" s="510">
        <v>0</v>
      </c>
      <c r="K17" s="7"/>
      <c r="L17" s="44">
        <f t="shared" si="1"/>
        <v>1</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74" t="s">
        <v>1239</v>
      </c>
      <c r="C19" s="343">
        <v>21722560</v>
      </c>
      <c r="D19" s="344">
        <v>10152885</v>
      </c>
      <c r="E19" s="44">
        <f t="shared" ref="E19:E27" si="3">1-(D19/C19)</f>
        <v>0.53261102742954791</v>
      </c>
      <c r="F19" s="353" t="s">
        <v>1240</v>
      </c>
      <c r="G19" s="353" t="s">
        <v>1241</v>
      </c>
      <c r="H19" s="454">
        <v>0</v>
      </c>
      <c r="I19" s="454">
        <v>5.0000000000000001E-3</v>
      </c>
      <c r="J19" s="510">
        <v>0</v>
      </c>
      <c r="K19" s="7"/>
      <c r="L19" s="44">
        <f t="shared" si="1"/>
        <v>1</v>
      </c>
      <c r="M19" s="7"/>
      <c r="N19" s="44" t="e">
        <f t="shared" si="2"/>
        <v>#DIV/0!</v>
      </c>
      <c r="O19" s="7"/>
      <c r="P19" s="44" t="e">
        <f t="shared" si="2"/>
        <v>#DIV/0!</v>
      </c>
    </row>
    <row r="20" spans="1:16" ht="57" customHeight="1">
      <c r="A20" s="41" t="s">
        <v>43</v>
      </c>
      <c r="B20" s="74" t="s">
        <v>1242</v>
      </c>
      <c r="C20" s="343">
        <v>108732100</v>
      </c>
      <c r="D20" s="344">
        <v>88513309</v>
      </c>
      <c r="E20" s="44">
        <f t="shared" si="3"/>
        <v>0.18595052427020176</v>
      </c>
      <c r="F20" s="353" t="s">
        <v>1243</v>
      </c>
      <c r="G20" s="89" t="s">
        <v>1244</v>
      </c>
      <c r="H20" s="448">
        <v>0.01</v>
      </c>
      <c r="I20" s="454">
        <v>0.01</v>
      </c>
      <c r="J20" s="510">
        <v>0.01</v>
      </c>
      <c r="K20" s="7"/>
      <c r="L20" s="44">
        <f t="shared" si="1"/>
        <v>1</v>
      </c>
      <c r="M20" s="7"/>
      <c r="N20" s="44" t="e">
        <f t="shared" si="2"/>
        <v>#DIV/0!</v>
      </c>
      <c r="O20" s="7"/>
      <c r="P20" s="44" t="e">
        <f t="shared" si="2"/>
        <v>#DIV/0!</v>
      </c>
    </row>
    <row r="21" spans="1:16" ht="57" customHeight="1">
      <c r="A21" s="41" t="s">
        <v>47</v>
      </c>
      <c r="B21" s="74" t="s">
        <v>1245</v>
      </c>
      <c r="C21" s="451">
        <v>0</v>
      </c>
      <c r="D21" s="388">
        <v>0</v>
      </c>
      <c r="E21" s="44" t="e">
        <f t="shared" si="3"/>
        <v>#DIV/0!</v>
      </c>
      <c r="F21" s="353" t="s">
        <v>1246</v>
      </c>
      <c r="G21" s="89" t="s">
        <v>1247</v>
      </c>
      <c r="H21" s="557" t="s">
        <v>31</v>
      </c>
      <c r="I21" s="454">
        <v>0</v>
      </c>
      <c r="J21" s="510">
        <v>0</v>
      </c>
      <c r="K21" s="7"/>
      <c r="L21" s="44" t="e">
        <f t="shared" si="1"/>
        <v>#DIV/0!</v>
      </c>
      <c r="M21" s="7"/>
      <c r="N21" s="44" t="e">
        <f t="shared" si="2"/>
        <v>#DIV/0!</v>
      </c>
      <c r="O21" s="7"/>
      <c r="P21" s="44" t="e">
        <f t="shared" si="2"/>
        <v>#DIV/0!</v>
      </c>
    </row>
    <row r="22" spans="1:16" ht="57" customHeight="1">
      <c r="A22" s="41" t="s">
        <v>48</v>
      </c>
      <c r="B22" s="74" t="s">
        <v>261</v>
      </c>
      <c r="C22" s="343">
        <v>25000000</v>
      </c>
      <c r="D22" s="388">
        <v>0</v>
      </c>
      <c r="E22" s="44">
        <f t="shared" si="3"/>
        <v>1</v>
      </c>
      <c r="F22" s="353" t="s">
        <v>1248</v>
      </c>
      <c r="G22" s="89" t="s">
        <v>1249</v>
      </c>
      <c r="H22" s="448">
        <v>0</v>
      </c>
      <c r="I22" s="454">
        <v>0</v>
      </c>
      <c r="J22" s="454">
        <v>0</v>
      </c>
      <c r="K22" s="7"/>
      <c r="L22" s="44" t="e">
        <f t="shared" si="1"/>
        <v>#DIV/0!</v>
      </c>
      <c r="M22" s="7"/>
      <c r="N22" s="44" t="e">
        <f t="shared" si="2"/>
        <v>#DIV/0!</v>
      </c>
      <c r="O22" s="7"/>
      <c r="P22" s="44" t="e">
        <f t="shared" si="2"/>
        <v>#DIV/0!</v>
      </c>
    </row>
    <row r="23" spans="1:16" ht="57" customHeight="1">
      <c r="A23" s="41" t="s">
        <v>49</v>
      </c>
      <c r="B23" s="520" t="s">
        <v>1250</v>
      </c>
      <c r="C23" s="602" t="s">
        <v>1251</v>
      </c>
      <c r="D23" s="603" t="s">
        <v>1252</v>
      </c>
      <c r="E23" s="44">
        <f t="shared" si="3"/>
        <v>-0.42620817236202369</v>
      </c>
      <c r="F23" s="438" t="s">
        <v>1253</v>
      </c>
      <c r="G23" s="439" t="s">
        <v>1254</v>
      </c>
      <c r="H23" s="440">
        <v>0</v>
      </c>
      <c r="I23" s="604">
        <v>5.0000000000000001E-3</v>
      </c>
      <c r="J23" s="605">
        <v>5.0000000000000001E-3</v>
      </c>
      <c r="K23" s="7"/>
      <c r="L23" s="44">
        <f t="shared" si="1"/>
        <v>1</v>
      </c>
      <c r="M23" s="7"/>
      <c r="N23" s="44" t="e">
        <f t="shared" si="2"/>
        <v>#DIV/0!</v>
      </c>
      <c r="O23" s="7"/>
      <c r="P23" s="44" t="e">
        <f t="shared" si="2"/>
        <v>#DIV/0!</v>
      </c>
    </row>
    <row r="24" spans="1:16" ht="57" customHeight="1">
      <c r="A24" s="41" t="s">
        <v>50</v>
      </c>
      <c r="B24" s="74" t="s">
        <v>1255</v>
      </c>
      <c r="C24" s="343">
        <v>4552762</v>
      </c>
      <c r="D24" s="344">
        <v>8544042</v>
      </c>
      <c r="E24" s="44">
        <f t="shared" si="3"/>
        <v>-0.87667222666152989</v>
      </c>
      <c r="F24" s="353" t="s">
        <v>1256</v>
      </c>
      <c r="G24" s="89" t="s">
        <v>1257</v>
      </c>
      <c r="H24" s="448">
        <v>0.01</v>
      </c>
      <c r="I24" s="454">
        <v>5.0000000000000001E-3</v>
      </c>
      <c r="J24" s="510">
        <v>5.0000000000000001E-3</v>
      </c>
      <c r="K24" s="7"/>
      <c r="L24" s="44">
        <f t="shared" si="1"/>
        <v>1</v>
      </c>
      <c r="M24" s="7"/>
      <c r="N24" s="44" t="e">
        <f t="shared" si="2"/>
        <v>#DIV/0!</v>
      </c>
      <c r="O24" s="7"/>
      <c r="P24" s="44" t="e">
        <f t="shared" si="2"/>
        <v>#DIV/0!</v>
      </c>
    </row>
    <row r="25" spans="1:16" ht="57" customHeight="1">
      <c r="A25" s="43" t="s">
        <v>51</v>
      </c>
      <c r="B25" s="74" t="s">
        <v>1258</v>
      </c>
      <c r="C25" s="343">
        <v>225976850</v>
      </c>
      <c r="D25" s="344">
        <v>67040000</v>
      </c>
      <c r="E25" s="44">
        <f t="shared" si="3"/>
        <v>0.70333244312415188</v>
      </c>
      <c r="F25" s="353" t="s">
        <v>1259</v>
      </c>
      <c r="G25" s="353" t="s">
        <v>1259</v>
      </c>
      <c r="H25" s="454">
        <v>0</v>
      </c>
      <c r="I25" s="454">
        <v>0</v>
      </c>
      <c r="J25" s="510">
        <v>0</v>
      </c>
      <c r="K25" s="7"/>
      <c r="L25" s="44">
        <f t="shared" si="1"/>
        <v>1</v>
      </c>
      <c r="M25" s="7"/>
      <c r="N25" s="44" t="e">
        <f t="shared" si="2"/>
        <v>#DIV/0!</v>
      </c>
      <c r="O25" s="7"/>
      <c r="P25" s="44" t="e">
        <f t="shared" si="2"/>
        <v>#DIV/0!</v>
      </c>
    </row>
    <row r="26" spans="1:16" ht="57" customHeight="1">
      <c r="A26" s="43" t="s">
        <v>55</v>
      </c>
      <c r="B26" s="12" t="s">
        <v>1084</v>
      </c>
      <c r="C26" s="6"/>
      <c r="D26" s="7"/>
      <c r="E26" s="44" t="e">
        <f t="shared" si="3"/>
        <v>#DIV/0!</v>
      </c>
      <c r="F26" s="353" t="s">
        <v>1260</v>
      </c>
      <c r="G26" s="89" t="s">
        <v>387</v>
      </c>
      <c r="H26" s="557" t="s">
        <v>155</v>
      </c>
      <c r="I26" s="388" t="s">
        <v>155</v>
      </c>
      <c r="J26" s="601" t="s">
        <v>155</v>
      </c>
      <c r="K26" s="7"/>
      <c r="L26" s="44" t="e">
        <f t="shared" si="1"/>
        <v>#DIV/0!</v>
      </c>
      <c r="M26" s="7"/>
      <c r="N26" s="44" t="e">
        <f t="shared" si="2"/>
        <v>#DIV/0!</v>
      </c>
      <c r="O26" s="7"/>
      <c r="P26" s="44" t="e">
        <f t="shared" si="2"/>
        <v>#DIV/0!</v>
      </c>
    </row>
    <row r="27" spans="1:16" ht="57" customHeight="1">
      <c r="A27" s="43" t="s">
        <v>56</v>
      </c>
      <c r="B27" s="74" t="s">
        <v>1261</v>
      </c>
      <c r="C27" s="343">
        <v>3044767204</v>
      </c>
      <c r="D27" s="344">
        <v>5065781945</v>
      </c>
      <c r="E27" s="44">
        <f t="shared" si="3"/>
        <v>-0.66376658890207874</v>
      </c>
      <c r="F27" s="606" t="s">
        <v>1262</v>
      </c>
      <c r="G27" s="607" t="s">
        <v>1263</v>
      </c>
      <c r="H27" s="608">
        <v>0</v>
      </c>
      <c r="I27" s="609">
        <v>0.01</v>
      </c>
      <c r="J27" s="610">
        <v>0.01</v>
      </c>
      <c r="K27" s="7"/>
      <c r="L27" s="44">
        <f t="shared" si="1"/>
        <v>1</v>
      </c>
      <c r="M27" s="7"/>
      <c r="N27" s="44" t="e">
        <f t="shared" si="2"/>
        <v>#DIV/0!</v>
      </c>
      <c r="O27" s="7"/>
      <c r="P27" s="44" t="e">
        <f t="shared" si="2"/>
        <v>#DIV/0!</v>
      </c>
    </row>
    <row r="28" spans="1:16" ht="153">
      <c r="A28" s="611" t="s">
        <v>56</v>
      </c>
      <c r="B28" s="453" t="s">
        <v>1264</v>
      </c>
      <c r="C28" s="343">
        <v>12641197839</v>
      </c>
      <c r="D28" s="344">
        <v>11482410576</v>
      </c>
      <c r="E28" s="510">
        <v>9.1700000000000004E-2</v>
      </c>
      <c r="F28" s="606" t="s">
        <v>1265</v>
      </c>
      <c r="G28" s="612" t="s">
        <v>1266</v>
      </c>
      <c r="H28" s="608">
        <v>0.01</v>
      </c>
      <c r="I28" s="609">
        <v>0.01</v>
      </c>
      <c r="J28" s="610">
        <v>0.01</v>
      </c>
    </row>
    <row r="29" spans="1:16" ht="151.5" customHeight="1">
      <c r="A29" s="122" t="s">
        <v>56</v>
      </c>
      <c r="B29" s="73" t="s">
        <v>1267</v>
      </c>
      <c r="C29" s="346">
        <v>6785469584</v>
      </c>
      <c r="D29" s="347">
        <v>6324102260</v>
      </c>
      <c r="E29" s="460">
        <v>6.8000000000000005E-2</v>
      </c>
      <c r="F29" s="606" t="s">
        <v>1268</v>
      </c>
      <c r="G29" s="613" t="s">
        <v>1269</v>
      </c>
      <c r="H29" s="614">
        <v>0</v>
      </c>
      <c r="I29" s="615">
        <v>0.05</v>
      </c>
      <c r="J29" s="616">
        <v>0.05</v>
      </c>
    </row>
  </sheetData>
  <sheetProtection algorithmName="SHA-512" hashValue="dlG8RJVRU8rJCStHhmDk63VirO2n5384HuReeXy8DkuhNQRc/EhtqTfx4f3PSSByOkSGM88yQhIImc21scJR3A==" saltValue="k50E1k79mX6xMouHkgD6G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207" priority="21" operator="lessThan">
      <formula>0</formula>
    </cfRule>
  </conditionalFormatting>
  <conditionalFormatting sqref="E19:E27">
    <cfRule type="cellIs" dxfId="206" priority="17" operator="lessThan">
      <formula>0</formula>
    </cfRule>
  </conditionalFormatting>
  <conditionalFormatting sqref="H13:J13">
    <cfRule type="cellIs" dxfId="205" priority="12" operator="lessThan">
      <formula>0</formula>
    </cfRule>
  </conditionalFormatting>
  <conditionalFormatting sqref="L9:L17 L19:L27">
    <cfRule type="cellIs" dxfId="204" priority="3" operator="lessThan">
      <formula>0</formula>
    </cfRule>
  </conditionalFormatting>
  <conditionalFormatting sqref="N9:N17 N19:N27">
    <cfRule type="cellIs" dxfId="203" priority="2" operator="lessThan">
      <formula>0</formula>
    </cfRule>
  </conditionalFormatting>
  <conditionalFormatting sqref="P9:P17 P19:P27">
    <cfRule type="cellIs" dxfId="202"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7">
    <tabColor theme="5" tint="0.39997558519241921"/>
    <pageSetUpPr fitToPage="1"/>
  </sheetPr>
  <dimension ref="A1:P27"/>
  <sheetViews>
    <sheetView zoomScale="80" zoomScaleNormal="80" workbookViewId="0">
      <pane xSplit="2" ySplit="7" topLeftCell="F25" activePane="bottomRight" state="frozen"/>
      <selection pane="topRight" activeCell="G17" activeCellId="1" sqref="C27 G17"/>
      <selection pane="bottomLeft" activeCell="G17" activeCellId="1" sqref="C27 G17"/>
      <selection pane="bottomRight" activeCell="F25" sqref="F25"/>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147" customHeight="1">
      <c r="A9" s="41" t="s">
        <v>23</v>
      </c>
      <c r="B9" s="5" t="s">
        <v>62</v>
      </c>
      <c r="C9" s="6">
        <v>29524231001</v>
      </c>
      <c r="D9" s="7">
        <v>26781473393</v>
      </c>
      <c r="E9" s="44">
        <f t="shared" ref="E9:E17" si="0">1-(D9/C9)</f>
        <v>9.2898528259960478E-2</v>
      </c>
      <c r="F9" s="203" t="s">
        <v>1270</v>
      </c>
      <c r="G9" s="204" t="s">
        <v>1271</v>
      </c>
      <c r="H9" s="205">
        <v>0</v>
      </c>
      <c r="I9" s="205">
        <v>0</v>
      </c>
      <c r="J9" s="206">
        <v>0</v>
      </c>
      <c r="K9" s="7"/>
      <c r="L9" s="44">
        <f>1-(K9/D9)</f>
        <v>1</v>
      </c>
      <c r="M9" s="7"/>
      <c r="N9" s="44" t="e">
        <f>1-(M9/K9)</f>
        <v>#DIV/0!</v>
      </c>
      <c r="O9" s="7"/>
      <c r="P9" s="44" t="e">
        <f>1-(O9/M9)</f>
        <v>#DIV/0!</v>
      </c>
    </row>
    <row r="10" spans="1:16" ht="129" customHeight="1">
      <c r="A10" s="41" t="s">
        <v>28</v>
      </c>
      <c r="B10" s="207" t="s">
        <v>1272</v>
      </c>
      <c r="C10" s="208">
        <v>9546574</v>
      </c>
      <c r="D10" s="275">
        <v>12694259</v>
      </c>
      <c r="E10" s="618">
        <f t="shared" si="0"/>
        <v>-0.32971880802474263</v>
      </c>
      <c r="F10" s="209" t="s">
        <v>1273</v>
      </c>
      <c r="G10" s="210" t="s">
        <v>1274</v>
      </c>
      <c r="H10" s="11">
        <v>0</v>
      </c>
      <c r="I10" s="11">
        <v>0</v>
      </c>
      <c r="J10" s="8">
        <v>0</v>
      </c>
      <c r="K10" s="7"/>
      <c r="L10" s="44">
        <f t="shared" ref="L10:L27" si="1">1-(K10/D10)</f>
        <v>1</v>
      </c>
      <c r="M10" s="7"/>
      <c r="N10" s="44" t="e">
        <f t="shared" ref="N10:P27" si="2">1-(M10/K10)</f>
        <v>#DIV/0!</v>
      </c>
      <c r="O10" s="7"/>
      <c r="P10" s="44" t="e">
        <f t="shared" si="2"/>
        <v>#DIV/0!</v>
      </c>
    </row>
    <row r="11" spans="1:16" ht="111.75" customHeight="1">
      <c r="A11" s="41" t="s">
        <v>30</v>
      </c>
      <c r="B11" s="264" t="s">
        <v>64</v>
      </c>
      <c r="C11" s="6">
        <v>0</v>
      </c>
      <c r="D11" s="7">
        <v>0</v>
      </c>
      <c r="E11" s="44" t="e">
        <f t="shared" si="0"/>
        <v>#DIV/0!</v>
      </c>
      <c r="F11" s="203" t="s">
        <v>1275</v>
      </c>
      <c r="G11" s="211" t="s">
        <v>1276</v>
      </c>
      <c r="H11" s="205">
        <v>1</v>
      </c>
      <c r="I11" s="205">
        <v>1</v>
      </c>
      <c r="J11" s="619">
        <v>1</v>
      </c>
      <c r="K11" s="7"/>
      <c r="L11" s="44" t="e">
        <f t="shared" si="1"/>
        <v>#DIV/0!</v>
      </c>
      <c r="M11" s="7"/>
      <c r="N11" s="44" t="e">
        <f t="shared" si="2"/>
        <v>#DIV/0!</v>
      </c>
      <c r="O11" s="7"/>
      <c r="P11" s="44" t="e">
        <f t="shared" si="2"/>
        <v>#DIV/0!</v>
      </c>
    </row>
    <row r="12" spans="1:16" ht="59.25" customHeight="1">
      <c r="A12" s="41" t="s">
        <v>32</v>
      </c>
      <c r="B12" s="106" t="s">
        <v>1277</v>
      </c>
      <c r="C12" s="6">
        <v>0</v>
      </c>
      <c r="D12" s="7">
        <v>0</v>
      </c>
      <c r="E12" s="44" t="e">
        <f t="shared" si="0"/>
        <v>#DIV/0!</v>
      </c>
      <c r="F12" s="212" t="s">
        <v>1278</v>
      </c>
      <c r="G12" s="213" t="s">
        <v>1279</v>
      </c>
      <c r="H12" s="11">
        <v>1</v>
      </c>
      <c r="I12" s="11">
        <v>1</v>
      </c>
      <c r="J12" s="8">
        <v>1</v>
      </c>
      <c r="K12" s="7"/>
      <c r="L12" s="44" t="e">
        <f t="shared" si="1"/>
        <v>#DIV/0!</v>
      </c>
      <c r="M12" s="7"/>
      <c r="N12" s="44" t="e">
        <f t="shared" si="2"/>
        <v>#DIV/0!</v>
      </c>
      <c r="O12" s="7"/>
      <c r="P12" s="44" t="e">
        <f t="shared" si="2"/>
        <v>#DIV/0!</v>
      </c>
    </row>
    <row r="13" spans="1:16" ht="175.5" customHeight="1">
      <c r="A13" s="41" t="s">
        <v>33</v>
      </c>
      <c r="B13" s="106" t="s">
        <v>628</v>
      </c>
      <c r="C13" s="6">
        <v>13607040</v>
      </c>
      <c r="D13" s="7">
        <v>13428000</v>
      </c>
      <c r="E13" s="44">
        <f t="shared" si="0"/>
        <v>1.3157894736842146E-2</v>
      </c>
      <c r="F13" s="214" t="s">
        <v>1280</v>
      </c>
      <c r="G13" s="214" t="s">
        <v>1281</v>
      </c>
      <c r="H13" s="11">
        <v>0</v>
      </c>
      <c r="I13" s="11">
        <v>0</v>
      </c>
      <c r="J13" s="8">
        <v>0.01</v>
      </c>
      <c r="K13" s="7"/>
      <c r="L13" s="44">
        <f t="shared" si="1"/>
        <v>1</v>
      </c>
      <c r="M13" s="7"/>
      <c r="N13" s="44" t="e">
        <f t="shared" si="2"/>
        <v>#DIV/0!</v>
      </c>
      <c r="O13" s="7"/>
      <c r="P13" s="44" t="e">
        <f t="shared" si="2"/>
        <v>#DIV/0!</v>
      </c>
    </row>
    <row r="14" spans="1:16" ht="129" customHeight="1">
      <c r="A14" s="41" t="s">
        <v>34</v>
      </c>
      <c r="B14" s="106" t="s">
        <v>1282</v>
      </c>
      <c r="C14" s="6">
        <v>132400000</v>
      </c>
      <c r="D14" s="7">
        <v>120000000</v>
      </c>
      <c r="E14" s="44">
        <f t="shared" si="0"/>
        <v>9.3655589123867067E-2</v>
      </c>
      <c r="F14" s="212" t="s">
        <v>1283</v>
      </c>
      <c r="G14" s="213" t="s">
        <v>1284</v>
      </c>
      <c r="H14" s="11">
        <v>0</v>
      </c>
      <c r="I14" s="11">
        <v>0</v>
      </c>
      <c r="J14" s="8">
        <v>0</v>
      </c>
      <c r="K14" s="7"/>
      <c r="L14" s="44">
        <f t="shared" si="1"/>
        <v>1</v>
      </c>
      <c r="M14" s="7"/>
      <c r="N14" s="44" t="e">
        <f t="shared" si="2"/>
        <v>#DIV/0!</v>
      </c>
      <c r="O14" s="7"/>
      <c r="P14" s="44" t="e">
        <f t="shared" si="2"/>
        <v>#DIV/0!</v>
      </c>
    </row>
    <row r="15" spans="1:16" ht="59.25" customHeight="1">
      <c r="A15" s="41" t="s">
        <v>35</v>
      </c>
      <c r="B15" s="106" t="s">
        <v>628</v>
      </c>
      <c r="C15" s="6">
        <v>251899214</v>
      </c>
      <c r="D15" s="7">
        <v>272658832</v>
      </c>
      <c r="E15" s="44">
        <f t="shared" si="0"/>
        <v>-8.2412396888225325E-2</v>
      </c>
      <c r="F15" s="214" t="s">
        <v>1285</v>
      </c>
      <c r="G15" s="212" t="s">
        <v>1286</v>
      </c>
      <c r="H15" s="11">
        <v>0</v>
      </c>
      <c r="I15" s="11">
        <v>0</v>
      </c>
      <c r="J15" s="8">
        <v>0</v>
      </c>
      <c r="K15" s="7"/>
      <c r="L15" s="44">
        <f t="shared" si="1"/>
        <v>1</v>
      </c>
      <c r="M15" s="7"/>
      <c r="N15" s="44" t="e">
        <f t="shared" si="2"/>
        <v>#DIV/0!</v>
      </c>
      <c r="O15" s="7"/>
      <c r="P15" s="44" t="e">
        <f t="shared" si="2"/>
        <v>#DIV/0!</v>
      </c>
    </row>
    <row r="16" spans="1:16" ht="108.75" customHeight="1">
      <c r="A16" s="41" t="s">
        <v>36</v>
      </c>
      <c r="B16" s="106" t="s">
        <v>628</v>
      </c>
      <c r="C16" s="6">
        <v>251899214</v>
      </c>
      <c r="D16" s="7">
        <v>272658832</v>
      </c>
      <c r="E16" s="44">
        <f t="shared" si="0"/>
        <v>-8.2412396888225325E-2</v>
      </c>
      <c r="F16" s="214" t="s">
        <v>1285</v>
      </c>
      <c r="G16" s="212" t="s">
        <v>1287</v>
      </c>
      <c r="H16" s="11">
        <v>0</v>
      </c>
      <c r="I16" s="11">
        <v>0</v>
      </c>
      <c r="J16" s="8">
        <v>0</v>
      </c>
      <c r="K16" s="7"/>
      <c r="L16" s="44">
        <f t="shared" si="1"/>
        <v>1</v>
      </c>
      <c r="M16" s="7"/>
      <c r="N16" s="44" t="e">
        <f t="shared" si="2"/>
        <v>#DIV/0!</v>
      </c>
      <c r="O16" s="7"/>
      <c r="P16" s="44" t="e">
        <f t="shared" si="2"/>
        <v>#DIV/0!</v>
      </c>
    </row>
    <row r="17" spans="1:16" ht="109.5" customHeight="1">
      <c r="A17" s="41" t="s">
        <v>37</v>
      </c>
      <c r="B17" s="13"/>
      <c r="C17" s="6">
        <v>23765492</v>
      </c>
      <c r="D17" s="7">
        <v>19461700</v>
      </c>
      <c r="E17" s="44">
        <f t="shared" si="0"/>
        <v>0.1810941679642063</v>
      </c>
      <c r="F17" s="214" t="s">
        <v>1285</v>
      </c>
      <c r="G17" s="215" t="s">
        <v>1288</v>
      </c>
      <c r="H17" s="11">
        <v>0</v>
      </c>
      <c r="I17" s="11">
        <v>0</v>
      </c>
      <c r="J17" s="8">
        <v>0</v>
      </c>
      <c r="K17" s="7"/>
      <c r="L17" s="44">
        <f t="shared" si="1"/>
        <v>1</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93" customHeight="1">
      <c r="A19" s="41" t="s">
        <v>39</v>
      </c>
      <c r="B19" s="12" t="s">
        <v>1289</v>
      </c>
      <c r="C19" s="6">
        <v>18305088</v>
      </c>
      <c r="D19" s="7">
        <v>6489044</v>
      </c>
      <c r="E19" s="44">
        <f t="shared" ref="E19:E27" si="3">1-(D19/C19)</f>
        <v>0.64550599265078645</v>
      </c>
      <c r="F19" s="9" t="s">
        <v>1290</v>
      </c>
      <c r="G19" s="10" t="s">
        <v>1291</v>
      </c>
      <c r="H19" s="11">
        <v>0</v>
      </c>
      <c r="I19" s="11">
        <v>0</v>
      </c>
      <c r="J19" s="8">
        <v>0</v>
      </c>
      <c r="K19" s="7"/>
      <c r="L19" s="44">
        <f t="shared" si="1"/>
        <v>1</v>
      </c>
      <c r="M19" s="7"/>
      <c r="N19" s="44" t="e">
        <f t="shared" si="2"/>
        <v>#DIV/0!</v>
      </c>
      <c r="O19" s="7"/>
      <c r="P19" s="44" t="e">
        <f t="shared" si="2"/>
        <v>#DIV/0!</v>
      </c>
    </row>
    <row r="20" spans="1:16" ht="382.5" customHeight="1">
      <c r="A20" s="41" t="s">
        <v>43</v>
      </c>
      <c r="B20" s="216" t="s">
        <v>1292</v>
      </c>
      <c r="C20" s="81">
        <v>1106689910</v>
      </c>
      <c r="D20" s="7">
        <v>915208015</v>
      </c>
      <c r="E20" s="44">
        <f t="shared" si="3"/>
        <v>0.17302217474811887</v>
      </c>
      <c r="F20" s="9" t="s">
        <v>1293</v>
      </c>
      <c r="G20" s="10" t="s">
        <v>1294</v>
      </c>
      <c r="H20" s="11">
        <v>0.01</v>
      </c>
      <c r="I20" s="11">
        <v>5.0000000000000001E-3</v>
      </c>
      <c r="J20" s="8">
        <v>5.0000000000000001E-3</v>
      </c>
      <c r="K20" s="7"/>
      <c r="L20" s="44">
        <f t="shared" si="1"/>
        <v>1</v>
      </c>
      <c r="M20" s="7"/>
      <c r="N20" s="44" t="e">
        <f t="shared" si="2"/>
        <v>#DIV/0!</v>
      </c>
      <c r="O20" s="7"/>
      <c r="P20" s="44" t="e">
        <f t="shared" si="2"/>
        <v>#DIV/0!</v>
      </c>
    </row>
    <row r="21" spans="1:16" ht="57" customHeight="1">
      <c r="A21" s="41" t="s">
        <v>47</v>
      </c>
      <c r="B21" s="264" t="s">
        <v>64</v>
      </c>
      <c r="C21" s="6">
        <v>0</v>
      </c>
      <c r="D21" s="7">
        <v>0</v>
      </c>
      <c r="E21" s="44" t="e">
        <f t="shared" si="3"/>
        <v>#DIV/0!</v>
      </c>
      <c r="F21" s="9" t="s">
        <v>1295</v>
      </c>
      <c r="G21" s="10" t="s">
        <v>1296</v>
      </c>
      <c r="H21" s="11">
        <v>1</v>
      </c>
      <c r="I21" s="11">
        <v>1</v>
      </c>
      <c r="J21" s="8">
        <v>1</v>
      </c>
      <c r="K21" s="7"/>
      <c r="L21" s="44" t="e">
        <f t="shared" si="1"/>
        <v>#DIV/0!</v>
      </c>
      <c r="M21" s="7"/>
      <c r="N21" s="44" t="e">
        <f t="shared" si="2"/>
        <v>#DIV/0!</v>
      </c>
      <c r="O21" s="7"/>
      <c r="P21" s="44" t="e">
        <f t="shared" si="2"/>
        <v>#DIV/0!</v>
      </c>
    </row>
    <row r="22" spans="1:16" ht="133.5" customHeight="1">
      <c r="A22" s="41" t="s">
        <v>48</v>
      </c>
      <c r="B22" s="12" t="s">
        <v>1297</v>
      </c>
      <c r="C22" s="6">
        <v>234501047</v>
      </c>
      <c r="D22" s="7">
        <v>184208574</v>
      </c>
      <c r="E22" s="44">
        <f t="shared" si="3"/>
        <v>0.21446587826961816</v>
      </c>
      <c r="F22" s="9" t="s">
        <v>1298</v>
      </c>
      <c r="G22" s="10" t="s">
        <v>1299</v>
      </c>
      <c r="H22" s="11">
        <v>0.02</v>
      </c>
      <c r="I22" s="11">
        <v>0.01</v>
      </c>
      <c r="J22" s="8">
        <v>5.0000000000000001E-3</v>
      </c>
      <c r="K22" s="7"/>
      <c r="L22" s="44">
        <f t="shared" si="1"/>
        <v>1</v>
      </c>
      <c r="M22" s="7"/>
      <c r="N22" s="44" t="e">
        <f t="shared" si="2"/>
        <v>#DIV/0!</v>
      </c>
      <c r="O22" s="7"/>
      <c r="P22" s="44" t="e">
        <f t="shared" si="2"/>
        <v>#DIV/0!</v>
      </c>
    </row>
    <row r="23" spans="1:16" ht="57" customHeight="1">
      <c r="A23" s="41" t="s">
        <v>49</v>
      </c>
      <c r="B23" s="264" t="s">
        <v>64</v>
      </c>
      <c r="C23" s="6">
        <v>0</v>
      </c>
      <c r="D23" s="7">
        <v>0</v>
      </c>
      <c r="E23" s="44" t="e">
        <f t="shared" si="3"/>
        <v>#DIV/0!</v>
      </c>
      <c r="F23" s="9" t="s">
        <v>1290</v>
      </c>
      <c r="G23" s="10" t="s">
        <v>1296</v>
      </c>
      <c r="H23" s="11">
        <v>1</v>
      </c>
      <c r="I23" s="11">
        <v>1</v>
      </c>
      <c r="J23" s="8">
        <v>1</v>
      </c>
      <c r="K23" s="7"/>
      <c r="L23" s="44" t="e">
        <f t="shared" si="1"/>
        <v>#DIV/0!</v>
      </c>
      <c r="M23" s="7"/>
      <c r="N23" s="44" t="e">
        <f t="shared" si="2"/>
        <v>#DIV/0!</v>
      </c>
      <c r="O23" s="7"/>
      <c r="P23" s="44" t="e">
        <f t="shared" si="2"/>
        <v>#DIV/0!</v>
      </c>
    </row>
    <row r="24" spans="1:16" ht="57" customHeight="1">
      <c r="A24" s="41" t="s">
        <v>50</v>
      </c>
      <c r="B24" s="264" t="s">
        <v>64</v>
      </c>
      <c r="C24" s="6">
        <v>0</v>
      </c>
      <c r="D24" s="7">
        <v>0</v>
      </c>
      <c r="E24" s="44" t="e">
        <f t="shared" si="3"/>
        <v>#DIV/0!</v>
      </c>
      <c r="F24" s="9" t="s">
        <v>1290</v>
      </c>
      <c r="G24" s="10" t="s">
        <v>1296</v>
      </c>
      <c r="H24" s="11">
        <v>1</v>
      </c>
      <c r="I24" s="11">
        <v>1</v>
      </c>
      <c r="J24" s="8">
        <v>1</v>
      </c>
      <c r="K24" s="7"/>
      <c r="L24" s="44" t="e">
        <f t="shared" si="1"/>
        <v>#DIV/0!</v>
      </c>
      <c r="M24" s="7"/>
      <c r="N24" s="44" t="e">
        <f t="shared" si="2"/>
        <v>#DIV/0!</v>
      </c>
      <c r="O24" s="7"/>
      <c r="P24" s="44" t="e">
        <f t="shared" si="2"/>
        <v>#DIV/0!</v>
      </c>
    </row>
    <row r="25" spans="1:16" ht="234" customHeight="1">
      <c r="A25" s="43" t="s">
        <v>51</v>
      </c>
      <c r="B25" s="12" t="s">
        <v>1300</v>
      </c>
      <c r="C25" s="81">
        <v>1018738044</v>
      </c>
      <c r="D25" s="75">
        <v>649747227</v>
      </c>
      <c r="E25" s="44">
        <f t="shared" si="3"/>
        <v>0.36220382577564758</v>
      </c>
      <c r="F25" s="9" t="s">
        <v>1301</v>
      </c>
      <c r="G25" s="10" t="s">
        <v>1302</v>
      </c>
      <c r="H25" s="11">
        <v>0</v>
      </c>
      <c r="I25" s="11">
        <v>0</v>
      </c>
      <c r="J25" s="8">
        <v>0</v>
      </c>
      <c r="K25" s="7"/>
      <c r="L25" s="44">
        <f t="shared" si="1"/>
        <v>1</v>
      </c>
      <c r="M25" s="7"/>
      <c r="N25" s="44" t="e">
        <f t="shared" si="2"/>
        <v>#DIV/0!</v>
      </c>
      <c r="O25" s="7"/>
      <c r="P25" s="44" t="e">
        <f t="shared" si="2"/>
        <v>#DIV/0!</v>
      </c>
    </row>
    <row r="26" spans="1:16" ht="75.75" customHeight="1">
      <c r="A26" s="43" t="s">
        <v>55</v>
      </c>
      <c r="B26" s="12" t="s">
        <v>1303</v>
      </c>
      <c r="C26" s="6">
        <v>17735778</v>
      </c>
      <c r="D26" s="7">
        <v>20527700</v>
      </c>
      <c r="E26" s="44">
        <f t="shared" si="3"/>
        <v>-0.1574175093982344</v>
      </c>
      <c r="F26" s="9" t="s">
        <v>1290</v>
      </c>
      <c r="G26" s="10" t="s">
        <v>1296</v>
      </c>
      <c r="H26" s="11">
        <v>0</v>
      </c>
      <c r="I26" s="11">
        <v>0</v>
      </c>
      <c r="J26" s="8">
        <v>0</v>
      </c>
      <c r="K26" s="7"/>
      <c r="L26" s="44">
        <f t="shared" si="1"/>
        <v>1</v>
      </c>
      <c r="M26" s="7"/>
      <c r="N26" s="44" t="e">
        <f t="shared" si="2"/>
        <v>#DIV/0!</v>
      </c>
      <c r="O26" s="7"/>
      <c r="P26" s="44" t="e">
        <f t="shared" si="2"/>
        <v>#DIV/0!</v>
      </c>
    </row>
    <row r="27" spans="1:16" ht="409.5" customHeight="1">
      <c r="A27" s="43" t="s">
        <v>56</v>
      </c>
      <c r="B27" s="12" t="s">
        <v>1304</v>
      </c>
      <c r="C27" s="6">
        <v>1832745886</v>
      </c>
      <c r="D27" s="7">
        <v>1829647770</v>
      </c>
      <c r="E27" s="44">
        <f t="shared" si="3"/>
        <v>1.690423109753425E-3</v>
      </c>
      <c r="F27" s="9" t="s">
        <v>1305</v>
      </c>
      <c r="G27" s="10" t="s">
        <v>1306</v>
      </c>
      <c r="H27" s="11">
        <v>1E-3</v>
      </c>
      <c r="I27" s="11">
        <v>1E-3</v>
      </c>
      <c r="J27" s="8">
        <v>1E-3</v>
      </c>
      <c r="K27" s="7"/>
      <c r="L27" s="44">
        <f t="shared" si="1"/>
        <v>1</v>
      </c>
      <c r="M27" s="7"/>
      <c r="N27" s="44" t="e">
        <f t="shared" si="2"/>
        <v>#DIV/0!</v>
      </c>
      <c r="O27" s="7"/>
      <c r="P27" s="44" t="e">
        <f t="shared" si="2"/>
        <v>#DIV/0!</v>
      </c>
    </row>
  </sheetData>
  <sheetProtection algorithmName="SHA-512" hashValue="RlGcPIo/v2+xTGl7Cvwy5K/mv97p58wHqgHDOG4gAPYP/JGvtlwy4M3cmGmmObwAaNM/eU7kAq7Vic0EQeqdUA==" saltValue="U3tceiE8z+JcgWPL55Cij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201" priority="38" operator="lessThan">
      <formula>0</formula>
    </cfRule>
  </conditionalFormatting>
  <conditionalFormatting sqref="E19:E27">
    <cfRule type="cellIs" dxfId="200" priority="34" operator="lessThan">
      <formula>0</formula>
    </cfRule>
  </conditionalFormatting>
  <conditionalFormatting sqref="H9:J17">
    <cfRule type="cellIs" dxfId="199" priority="9" operator="lessThan">
      <formula>0</formula>
    </cfRule>
  </conditionalFormatting>
  <conditionalFormatting sqref="H19:J27">
    <cfRule type="cellIs" dxfId="198" priority="1" operator="lessThan">
      <formula>0</formula>
    </cfRule>
  </conditionalFormatting>
  <conditionalFormatting sqref="L9:L17 L19:L27">
    <cfRule type="cellIs" dxfId="197" priority="20" operator="lessThan">
      <formula>0</formula>
    </cfRule>
  </conditionalFormatting>
  <conditionalFormatting sqref="N9:N17 N19:N27">
    <cfRule type="cellIs" dxfId="196" priority="19" operator="lessThan">
      <formula>0</formula>
    </cfRule>
  </conditionalFormatting>
  <conditionalFormatting sqref="P9:P17 P19:P27">
    <cfRule type="cellIs" dxfId="195" priority="18"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8">
    <tabColor theme="5" tint="0.39997558519241921"/>
    <pageSetUpPr fitToPage="1"/>
  </sheetPr>
  <dimension ref="A1:P27"/>
  <sheetViews>
    <sheetView zoomScale="80" zoomScaleNormal="80" workbookViewId="0">
      <pane xSplit="2" ySplit="7" topLeftCell="F24" activePane="bottomRight" state="frozen"/>
      <selection pane="topRight" activeCell="G17" activeCellId="1" sqref="C27 G17"/>
      <selection pane="bottomLeft" activeCell="G17" activeCellId="1" sqref="C27 G17"/>
      <selection pane="bottomRight" activeCell="G12" sqref="G12"/>
    </sheetView>
  </sheetViews>
  <sheetFormatPr baseColWidth="10" defaultColWidth="11.375" defaultRowHeight="14.25"/>
  <cols>
    <col min="1" max="1" width="26" style="2" customWidth="1"/>
    <col min="2" max="2" width="63" style="2" customWidth="1"/>
    <col min="3" max="4" width="20.75" style="2" customWidth="1"/>
    <col min="5" max="5" width="20.125" style="2" bestFit="1" customWidth="1"/>
    <col min="6" max="6" width="53.75" style="2" customWidth="1"/>
    <col min="7" max="7" width="52.625" style="2" customWidth="1"/>
    <col min="8" max="10" width="13.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902" t="s">
        <v>4</v>
      </c>
      <c r="B4" s="902" t="s">
        <v>5</v>
      </c>
      <c r="C4" s="903" t="s">
        <v>6</v>
      </c>
      <c r="D4" s="903"/>
      <c r="E4" s="903"/>
      <c r="F4" s="904" t="s">
        <v>0</v>
      </c>
      <c r="G4" s="904"/>
      <c r="H4" s="904"/>
      <c r="I4" s="904"/>
      <c r="J4" s="904"/>
      <c r="K4" s="905" t="s">
        <v>7</v>
      </c>
      <c r="L4" s="905"/>
      <c r="M4" s="905"/>
      <c r="N4" s="905"/>
      <c r="O4" s="905"/>
      <c r="P4" s="905"/>
    </row>
    <row r="5" spans="1:16" s="4" customFormat="1">
      <c r="A5" s="902"/>
      <c r="B5" s="902"/>
      <c r="C5" s="903"/>
      <c r="D5" s="903"/>
      <c r="E5" s="903"/>
      <c r="F5" s="906" t="s">
        <v>8</v>
      </c>
      <c r="G5" s="906" t="s">
        <v>9</v>
      </c>
      <c r="H5" s="906" t="s">
        <v>10</v>
      </c>
      <c r="I5" s="906"/>
      <c r="J5" s="906"/>
      <c r="K5" s="905"/>
      <c r="L5" s="905"/>
      <c r="M5" s="905"/>
      <c r="N5" s="905"/>
      <c r="O5" s="905"/>
      <c r="P5" s="905"/>
    </row>
    <row r="6" spans="1:16">
      <c r="A6" s="902"/>
      <c r="B6" s="902"/>
      <c r="C6" s="176" t="s">
        <v>11</v>
      </c>
      <c r="D6" s="907" t="s">
        <v>12</v>
      </c>
      <c r="E6" s="907"/>
      <c r="F6" s="906"/>
      <c r="G6" s="906"/>
      <c r="H6" s="906"/>
      <c r="I6" s="906"/>
      <c r="J6" s="906"/>
      <c r="K6" s="901" t="s">
        <v>13</v>
      </c>
      <c r="L6" s="901"/>
      <c r="M6" s="901" t="s">
        <v>14</v>
      </c>
      <c r="N6" s="901"/>
      <c r="O6" s="901" t="s">
        <v>15</v>
      </c>
      <c r="P6" s="901"/>
    </row>
    <row r="7" spans="1:16" ht="28.5">
      <c r="A7" s="902"/>
      <c r="B7" s="902"/>
      <c r="C7" s="176" t="s">
        <v>16</v>
      </c>
      <c r="D7" s="176" t="s">
        <v>17</v>
      </c>
      <c r="E7" s="176" t="s">
        <v>18</v>
      </c>
      <c r="F7" s="906"/>
      <c r="G7" s="906"/>
      <c r="H7" s="178" t="s">
        <v>13</v>
      </c>
      <c r="I7" s="178" t="s">
        <v>14</v>
      </c>
      <c r="J7" s="178" t="s">
        <v>15</v>
      </c>
      <c r="K7" s="177" t="s">
        <v>19</v>
      </c>
      <c r="L7" s="177" t="s">
        <v>18</v>
      </c>
      <c r="M7" s="177" t="s">
        <v>20</v>
      </c>
      <c r="N7" s="177" t="s">
        <v>18</v>
      </c>
      <c r="O7" s="177" t="s">
        <v>21</v>
      </c>
      <c r="P7" s="177" t="s">
        <v>18</v>
      </c>
    </row>
    <row r="8" spans="1:16" ht="18.75">
      <c r="A8" s="179" t="s">
        <v>22</v>
      </c>
      <c r="B8" s="180"/>
      <c r="C8" s="181"/>
      <c r="D8" s="181"/>
      <c r="E8" s="181"/>
      <c r="F8" s="182"/>
      <c r="G8" s="182"/>
      <c r="H8" s="181"/>
      <c r="I8" s="181"/>
      <c r="J8" s="181"/>
      <c r="K8" s="181"/>
      <c r="L8" s="181"/>
      <c r="M8" s="181"/>
      <c r="N8" s="181"/>
      <c r="O8" s="181"/>
      <c r="P8" s="181"/>
    </row>
    <row r="9" spans="1:16" ht="273" customHeight="1">
      <c r="A9" s="217" t="s">
        <v>23</v>
      </c>
      <c r="B9" s="218" t="s">
        <v>24</v>
      </c>
      <c r="C9" s="221"/>
      <c r="D9" s="221"/>
      <c r="E9" s="219" t="e">
        <f t="shared" ref="E9:E17" si="0">1-(D9/C9)</f>
        <v>#DIV/0!</v>
      </c>
      <c r="F9" s="220"/>
      <c r="G9" s="220"/>
      <c r="H9" s="171"/>
      <c r="I9" s="171"/>
      <c r="J9" s="171"/>
      <c r="K9" s="183"/>
      <c r="L9" s="184" t="e">
        <f>1-(K9/D9)</f>
        <v>#DIV/0!</v>
      </c>
      <c r="M9" s="183"/>
      <c r="N9" s="184" t="e">
        <f>1-(M9/K9)</f>
        <v>#DIV/0!</v>
      </c>
      <c r="O9" s="183"/>
      <c r="P9" s="184" t="e">
        <f>1-(O9/M9)</f>
        <v>#DIV/0!</v>
      </c>
    </row>
    <row r="10" spans="1:16" ht="166.5" customHeight="1">
      <c r="A10" s="217" t="s">
        <v>28</v>
      </c>
      <c r="B10" s="218" t="s">
        <v>427</v>
      </c>
      <c r="C10" s="221">
        <v>5574924</v>
      </c>
      <c r="D10" s="221">
        <v>10155110</v>
      </c>
      <c r="E10" s="219">
        <f t="shared" si="0"/>
        <v>-0.82156922677331568</v>
      </c>
      <c r="F10" s="222" t="s">
        <v>1307</v>
      </c>
      <c r="G10" s="620" t="s">
        <v>1274</v>
      </c>
      <c r="H10" s="171">
        <f>(-3.23%)</f>
        <v>-3.2300000000000002E-2</v>
      </c>
      <c r="I10" s="171">
        <f>(-3%)</f>
        <v>-0.03</v>
      </c>
      <c r="J10" s="171">
        <f>(-3%)</f>
        <v>-0.03</v>
      </c>
      <c r="K10" s="185"/>
      <c r="L10" s="184">
        <f t="shared" ref="L10:L27" si="1">1-(K10/D10)</f>
        <v>1</v>
      </c>
      <c r="M10" s="183"/>
      <c r="N10" s="184" t="e">
        <f t="shared" ref="N10:P27" si="2">1-(M10/K10)</f>
        <v>#DIV/0!</v>
      </c>
      <c r="O10" s="183"/>
      <c r="P10" s="184" t="e">
        <f t="shared" si="2"/>
        <v>#DIV/0!</v>
      </c>
    </row>
    <row r="11" spans="1:16" ht="161.25" customHeight="1">
      <c r="A11" s="217" t="s">
        <v>30</v>
      </c>
      <c r="B11" s="218" t="s">
        <v>579</v>
      </c>
      <c r="C11" s="221">
        <v>2750000</v>
      </c>
      <c r="D11" s="221">
        <v>3105242</v>
      </c>
      <c r="E11" s="219">
        <f t="shared" si="0"/>
        <v>-0.12917890909090901</v>
      </c>
      <c r="F11" s="220" t="s">
        <v>1308</v>
      </c>
      <c r="G11" s="220" t="s">
        <v>1309</v>
      </c>
      <c r="H11" s="171">
        <f>(-3.23%)</f>
        <v>-3.2300000000000002E-2</v>
      </c>
      <c r="I11" s="171">
        <f>(-3%)</f>
        <v>-0.03</v>
      </c>
      <c r="J11" s="171">
        <f>(-3%)</f>
        <v>-0.03</v>
      </c>
      <c r="K11" s="183">
        <f>+D11*0.052+D11</f>
        <v>3266714.5839999998</v>
      </c>
      <c r="L11" s="184">
        <f t="shared" si="1"/>
        <v>-5.2000000000000046E-2</v>
      </c>
      <c r="M11" s="183"/>
      <c r="N11" s="184">
        <f t="shared" si="2"/>
        <v>1</v>
      </c>
      <c r="O11" s="183"/>
      <c r="P11" s="184" t="e">
        <f t="shared" si="2"/>
        <v>#DIV/0!</v>
      </c>
    </row>
    <row r="12" spans="1:16" ht="95.25" customHeight="1">
      <c r="A12" s="217" t="s">
        <v>32</v>
      </c>
      <c r="B12" s="218" t="s">
        <v>626</v>
      </c>
      <c r="C12" s="223">
        <v>69766643</v>
      </c>
      <c r="D12" s="223">
        <v>184605699</v>
      </c>
      <c r="E12" s="219">
        <f t="shared" si="0"/>
        <v>-1.6460453171008957</v>
      </c>
      <c r="F12" s="218" t="s">
        <v>549</v>
      </c>
      <c r="G12" s="224" t="s">
        <v>1310</v>
      </c>
      <c r="H12" s="186" t="s">
        <v>64</v>
      </c>
      <c r="I12" s="186" t="s">
        <v>64</v>
      </c>
      <c r="J12" s="186" t="s">
        <v>64</v>
      </c>
      <c r="K12" s="183"/>
      <c r="L12" s="184">
        <f t="shared" si="1"/>
        <v>1</v>
      </c>
      <c r="M12" s="183"/>
      <c r="N12" s="184" t="e">
        <f t="shared" si="2"/>
        <v>#DIV/0!</v>
      </c>
      <c r="O12" s="183"/>
      <c r="P12" s="184" t="e">
        <f t="shared" si="2"/>
        <v>#DIV/0!</v>
      </c>
    </row>
    <row r="13" spans="1:16" ht="59.25" customHeight="1">
      <c r="A13" s="217" t="s">
        <v>33</v>
      </c>
      <c r="B13" s="225" t="s">
        <v>1311</v>
      </c>
      <c r="C13" s="226" t="s">
        <v>64</v>
      </c>
      <c r="D13" s="226" t="s">
        <v>64</v>
      </c>
      <c r="E13" s="219" t="e">
        <f t="shared" si="0"/>
        <v>#VALUE!</v>
      </c>
      <c r="F13" s="226" t="s">
        <v>64</v>
      </c>
      <c r="G13" s="226" t="s">
        <v>64</v>
      </c>
      <c r="H13" s="186" t="s">
        <v>64</v>
      </c>
      <c r="I13" s="186" t="s">
        <v>64</v>
      </c>
      <c r="J13" s="186" t="s">
        <v>64</v>
      </c>
      <c r="K13" s="183"/>
      <c r="L13" s="184" t="e">
        <f t="shared" si="1"/>
        <v>#VALUE!</v>
      </c>
      <c r="M13" s="183"/>
      <c r="N13" s="184" t="e">
        <f t="shared" si="2"/>
        <v>#DIV/0!</v>
      </c>
      <c r="O13" s="183"/>
      <c r="P13" s="184" t="e">
        <f t="shared" si="2"/>
        <v>#DIV/0!</v>
      </c>
    </row>
    <row r="14" spans="1:16" ht="285.75" customHeight="1">
      <c r="A14" s="217" t="s">
        <v>34</v>
      </c>
      <c r="B14" s="218" t="s">
        <v>1312</v>
      </c>
      <c r="C14" s="221">
        <v>43655000</v>
      </c>
      <c r="D14" s="221">
        <v>36204148</v>
      </c>
      <c r="E14" s="219">
        <f t="shared" si="0"/>
        <v>0.17067579887756268</v>
      </c>
      <c r="F14" s="220" t="s">
        <v>1313</v>
      </c>
      <c r="G14" s="220" t="s">
        <v>1314</v>
      </c>
      <c r="H14" s="171">
        <f>(-3.23%)</f>
        <v>-3.2300000000000002E-2</v>
      </c>
      <c r="I14" s="171">
        <f t="shared" ref="I14:J16" si="3">(-3%)</f>
        <v>-0.03</v>
      </c>
      <c r="J14" s="171">
        <f t="shared" si="3"/>
        <v>-0.03</v>
      </c>
      <c r="K14" s="183"/>
      <c r="L14" s="184">
        <f t="shared" si="1"/>
        <v>1</v>
      </c>
      <c r="M14" s="183"/>
      <c r="N14" s="184" t="e">
        <f t="shared" si="2"/>
        <v>#DIV/0!</v>
      </c>
      <c r="O14" s="183"/>
      <c r="P14" s="184" t="e">
        <f t="shared" si="2"/>
        <v>#DIV/0!</v>
      </c>
    </row>
    <row r="15" spans="1:16" ht="285.75" customHeight="1">
      <c r="A15" s="217" t="s">
        <v>35</v>
      </c>
      <c r="B15" s="218" t="s">
        <v>1315</v>
      </c>
      <c r="C15" s="221">
        <v>43752937</v>
      </c>
      <c r="D15" s="221">
        <v>34186168</v>
      </c>
      <c r="E15" s="219">
        <f t="shared" si="0"/>
        <v>0.21865432713694166</v>
      </c>
      <c r="F15" s="220" t="s">
        <v>1316</v>
      </c>
      <c r="G15" s="220" t="s">
        <v>1317</v>
      </c>
      <c r="H15" s="171">
        <f>(-3.23%)</f>
        <v>-3.2300000000000002E-2</v>
      </c>
      <c r="I15" s="171">
        <f t="shared" si="3"/>
        <v>-0.03</v>
      </c>
      <c r="J15" s="171">
        <f t="shared" si="3"/>
        <v>-0.03</v>
      </c>
      <c r="K15" s="183"/>
      <c r="L15" s="184">
        <f t="shared" si="1"/>
        <v>1</v>
      </c>
      <c r="M15" s="183"/>
      <c r="N15" s="184" t="e">
        <f t="shared" si="2"/>
        <v>#DIV/0!</v>
      </c>
      <c r="O15" s="183"/>
      <c r="P15" s="184" t="e">
        <f t="shared" si="2"/>
        <v>#DIV/0!</v>
      </c>
    </row>
    <row r="16" spans="1:16" ht="102" customHeight="1">
      <c r="A16" s="217" t="s">
        <v>36</v>
      </c>
      <c r="B16" s="218" t="s">
        <v>1318</v>
      </c>
      <c r="C16" s="221">
        <v>9148944</v>
      </c>
      <c r="D16" s="221">
        <v>8712234</v>
      </c>
      <c r="E16" s="219">
        <f t="shared" si="0"/>
        <v>4.7733377753760409E-2</v>
      </c>
      <c r="F16" s="220" t="s">
        <v>1319</v>
      </c>
      <c r="G16" s="220" t="s">
        <v>1200</v>
      </c>
      <c r="H16" s="171">
        <f>(-3.23%)</f>
        <v>-3.2300000000000002E-2</v>
      </c>
      <c r="I16" s="171">
        <f t="shared" si="3"/>
        <v>-0.03</v>
      </c>
      <c r="J16" s="171">
        <f t="shared" si="3"/>
        <v>-0.03</v>
      </c>
      <c r="K16" s="183"/>
      <c r="L16" s="184">
        <f t="shared" si="1"/>
        <v>1</v>
      </c>
      <c r="M16" s="183"/>
      <c r="N16" s="184" t="e">
        <f t="shared" si="2"/>
        <v>#DIV/0!</v>
      </c>
      <c r="O16" s="183"/>
      <c r="P16" s="184" t="e">
        <f t="shared" si="2"/>
        <v>#DIV/0!</v>
      </c>
    </row>
    <row r="17" spans="1:16" ht="59.25" customHeight="1">
      <c r="A17" s="217" t="s">
        <v>37</v>
      </c>
      <c r="B17" s="225" t="s">
        <v>1320</v>
      </c>
      <c r="C17" s="226" t="s">
        <v>64</v>
      </c>
      <c r="D17" s="226" t="s">
        <v>64</v>
      </c>
      <c r="E17" s="219" t="e">
        <f t="shared" si="0"/>
        <v>#VALUE!</v>
      </c>
      <c r="F17" s="226" t="s">
        <v>64</v>
      </c>
      <c r="G17" s="226" t="s">
        <v>64</v>
      </c>
      <c r="H17" s="186" t="s">
        <v>64</v>
      </c>
      <c r="I17" s="186" t="s">
        <v>64</v>
      </c>
      <c r="J17" s="186" t="s">
        <v>64</v>
      </c>
      <c r="K17" s="183"/>
      <c r="L17" s="184" t="e">
        <f t="shared" si="1"/>
        <v>#VALUE!</v>
      </c>
      <c r="M17" s="183"/>
      <c r="N17" s="184" t="e">
        <f t="shared" si="2"/>
        <v>#DIV/0!</v>
      </c>
      <c r="O17" s="183"/>
      <c r="P17" s="184" t="e">
        <f t="shared" si="2"/>
        <v>#DIV/0!</v>
      </c>
    </row>
    <row r="18" spans="1:16" ht="17.25" customHeight="1">
      <c r="A18" s="227" t="s">
        <v>38</v>
      </c>
      <c r="B18" s="228"/>
      <c r="C18" s="229"/>
      <c r="D18" s="229"/>
      <c r="E18" s="230"/>
      <c r="F18" s="231"/>
      <c r="G18" s="231"/>
      <c r="H18" s="181"/>
      <c r="I18" s="181"/>
      <c r="J18" s="181"/>
      <c r="K18" s="172"/>
      <c r="L18" s="187"/>
      <c r="M18" s="172"/>
      <c r="N18" s="187"/>
      <c r="O18" s="172"/>
      <c r="P18" s="187"/>
    </row>
    <row r="19" spans="1:16" ht="139.5" customHeight="1">
      <c r="A19" s="217" t="s">
        <v>39</v>
      </c>
      <c r="B19" s="218" t="s">
        <v>894</v>
      </c>
      <c r="C19" s="232">
        <v>3689383</v>
      </c>
      <c r="D19" s="232">
        <v>2276826</v>
      </c>
      <c r="E19" s="219">
        <f t="shared" ref="E19:E27" si="4">1-(D19/C19)</f>
        <v>0.3828707943848606</v>
      </c>
      <c r="F19" s="220" t="s">
        <v>1321</v>
      </c>
      <c r="G19" s="220" t="s">
        <v>1322</v>
      </c>
      <c r="H19" s="171">
        <v>0.1</v>
      </c>
      <c r="I19" s="171">
        <v>0.1111</v>
      </c>
      <c r="J19" s="171">
        <v>0.125</v>
      </c>
      <c r="K19" s="183"/>
      <c r="L19" s="184">
        <f t="shared" si="1"/>
        <v>1</v>
      </c>
      <c r="M19" s="183"/>
      <c r="N19" s="184" t="e">
        <f t="shared" si="2"/>
        <v>#DIV/0!</v>
      </c>
      <c r="O19" s="183"/>
      <c r="P19" s="184" t="e">
        <f t="shared" si="2"/>
        <v>#DIV/0!</v>
      </c>
    </row>
    <row r="20" spans="1:16" ht="160.5" customHeight="1">
      <c r="A20" s="217" t="s">
        <v>43</v>
      </c>
      <c r="B20" s="218" t="s">
        <v>1323</v>
      </c>
      <c r="C20" s="233">
        <v>298905220</v>
      </c>
      <c r="D20" s="233">
        <v>394994198</v>
      </c>
      <c r="E20" s="219">
        <f t="shared" si="4"/>
        <v>-0.32146972207444224</v>
      </c>
      <c r="F20" s="220" t="s">
        <v>1324</v>
      </c>
      <c r="G20" s="220" t="s">
        <v>1325</v>
      </c>
      <c r="H20" s="171">
        <f>(-3.23%)</f>
        <v>-3.2300000000000002E-2</v>
      </c>
      <c r="I20" s="171">
        <f>(-3%)</f>
        <v>-0.03</v>
      </c>
      <c r="J20" s="171">
        <f>(-3%)</f>
        <v>-0.03</v>
      </c>
      <c r="K20" s="183"/>
      <c r="L20" s="184">
        <f t="shared" si="1"/>
        <v>1</v>
      </c>
      <c r="M20" s="183"/>
      <c r="N20" s="184" t="e">
        <f t="shared" si="2"/>
        <v>#DIV/0!</v>
      </c>
      <c r="O20" s="183"/>
      <c r="P20" s="184" t="e">
        <f t="shared" si="2"/>
        <v>#DIV/0!</v>
      </c>
    </row>
    <row r="21" spans="1:16" ht="57" customHeight="1">
      <c r="A21" s="217" t="s">
        <v>47</v>
      </c>
      <c r="B21" s="225" t="s">
        <v>1311</v>
      </c>
      <c r="C21" s="233">
        <v>0</v>
      </c>
      <c r="D21" s="233">
        <v>0</v>
      </c>
      <c r="E21" s="219" t="e">
        <f t="shared" si="4"/>
        <v>#DIV/0!</v>
      </c>
      <c r="F21" s="226" t="s">
        <v>64</v>
      </c>
      <c r="G21" s="226" t="s">
        <v>64</v>
      </c>
      <c r="H21" s="186" t="s">
        <v>64</v>
      </c>
      <c r="I21" s="186" t="s">
        <v>64</v>
      </c>
      <c r="J21" s="186" t="s">
        <v>64</v>
      </c>
      <c r="K21" s="183"/>
      <c r="L21" s="184" t="e">
        <f t="shared" si="1"/>
        <v>#DIV/0!</v>
      </c>
      <c r="M21" s="183"/>
      <c r="N21" s="184" t="e">
        <f t="shared" si="2"/>
        <v>#DIV/0!</v>
      </c>
      <c r="O21" s="183"/>
      <c r="P21" s="184" t="e">
        <f t="shared" si="2"/>
        <v>#DIV/0!</v>
      </c>
    </row>
    <row r="22" spans="1:16" ht="300" customHeight="1">
      <c r="A22" s="217" t="s">
        <v>48</v>
      </c>
      <c r="B22" s="234" t="s">
        <v>1326</v>
      </c>
      <c r="C22" s="233">
        <v>1307240</v>
      </c>
      <c r="D22" s="233">
        <v>1028567</v>
      </c>
      <c r="E22" s="219">
        <f t="shared" si="4"/>
        <v>0.21317661638260765</v>
      </c>
      <c r="F22" s="220" t="s">
        <v>1327</v>
      </c>
      <c r="G22" s="220" t="s">
        <v>1328</v>
      </c>
      <c r="H22" s="171">
        <v>0</v>
      </c>
      <c r="I22" s="171">
        <v>0</v>
      </c>
      <c r="J22" s="171">
        <v>0</v>
      </c>
      <c r="K22" s="183"/>
      <c r="L22" s="184">
        <f t="shared" si="1"/>
        <v>1</v>
      </c>
      <c r="M22" s="183"/>
      <c r="N22" s="184" t="e">
        <f t="shared" si="2"/>
        <v>#DIV/0!</v>
      </c>
      <c r="O22" s="183"/>
      <c r="P22" s="184" t="e">
        <f t="shared" si="2"/>
        <v>#DIV/0!</v>
      </c>
    </row>
    <row r="23" spans="1:16" ht="85.5" customHeight="1">
      <c r="A23" s="217" t="s">
        <v>49</v>
      </c>
      <c r="B23" s="225" t="s">
        <v>1311</v>
      </c>
      <c r="C23" s="233">
        <v>0</v>
      </c>
      <c r="D23" s="233">
        <v>0</v>
      </c>
      <c r="E23" s="219" t="e">
        <f t="shared" si="4"/>
        <v>#DIV/0!</v>
      </c>
      <c r="F23" s="226" t="s">
        <v>64</v>
      </c>
      <c r="G23" s="226" t="s">
        <v>64</v>
      </c>
      <c r="H23" s="186" t="s">
        <v>64</v>
      </c>
      <c r="I23" s="186" t="s">
        <v>64</v>
      </c>
      <c r="J23" s="186" t="s">
        <v>64</v>
      </c>
      <c r="K23" s="183"/>
      <c r="L23" s="184" t="e">
        <f t="shared" si="1"/>
        <v>#DIV/0!</v>
      </c>
      <c r="M23" s="183"/>
      <c r="N23" s="184" t="e">
        <f t="shared" si="2"/>
        <v>#DIV/0!</v>
      </c>
      <c r="O23" s="183"/>
      <c r="P23" s="184" t="e">
        <f t="shared" si="2"/>
        <v>#DIV/0!</v>
      </c>
    </row>
    <row r="24" spans="1:16" ht="331.5" customHeight="1">
      <c r="A24" s="217" t="s">
        <v>50</v>
      </c>
      <c r="B24" s="218" t="s">
        <v>1329</v>
      </c>
      <c r="C24" s="233">
        <v>8700000</v>
      </c>
      <c r="D24" s="233">
        <v>9000000</v>
      </c>
      <c r="E24" s="219">
        <f t="shared" si="4"/>
        <v>-3.4482758620689724E-2</v>
      </c>
      <c r="F24" s="220" t="s">
        <v>1330</v>
      </c>
      <c r="G24" s="220" t="s">
        <v>1331</v>
      </c>
      <c r="H24" s="171">
        <v>0.1</v>
      </c>
      <c r="I24" s="171">
        <v>0.05</v>
      </c>
      <c r="J24" s="171">
        <v>0.05</v>
      </c>
      <c r="K24" s="183"/>
      <c r="L24" s="184">
        <f t="shared" si="1"/>
        <v>1</v>
      </c>
      <c r="M24" s="183"/>
      <c r="N24" s="184" t="e">
        <f t="shared" si="2"/>
        <v>#DIV/0!</v>
      </c>
      <c r="O24" s="183">
        <v>7200000</v>
      </c>
      <c r="P24" s="184" t="e">
        <f t="shared" si="2"/>
        <v>#DIV/0!</v>
      </c>
    </row>
    <row r="25" spans="1:16" ht="206.25" customHeight="1">
      <c r="A25" s="235" t="s">
        <v>51</v>
      </c>
      <c r="B25" s="218" t="s">
        <v>1332</v>
      </c>
      <c r="C25" s="221">
        <v>106790615</v>
      </c>
      <c r="D25" s="221">
        <v>48077417</v>
      </c>
      <c r="E25" s="219">
        <f t="shared" si="4"/>
        <v>0.54979735812927011</v>
      </c>
      <c r="F25" s="218" t="s">
        <v>1333</v>
      </c>
      <c r="G25" s="224" t="s">
        <v>1334</v>
      </c>
      <c r="H25" s="171" t="s">
        <v>64</v>
      </c>
      <c r="I25" s="171" t="s">
        <v>64</v>
      </c>
      <c r="J25" s="171" t="s">
        <v>64</v>
      </c>
      <c r="K25" s="183"/>
      <c r="L25" s="184">
        <f t="shared" si="1"/>
        <v>1</v>
      </c>
      <c r="M25" s="183"/>
      <c r="N25" s="184" t="e">
        <f t="shared" si="2"/>
        <v>#DIV/0!</v>
      </c>
      <c r="O25" s="183"/>
      <c r="P25" s="184" t="e">
        <f t="shared" si="2"/>
        <v>#DIV/0!</v>
      </c>
    </row>
    <row r="26" spans="1:16" ht="57" customHeight="1">
      <c r="A26" s="235" t="s">
        <v>55</v>
      </c>
      <c r="B26" s="225" t="s">
        <v>1311</v>
      </c>
      <c r="C26" s="221">
        <v>0</v>
      </c>
      <c r="D26" s="221">
        <v>0</v>
      </c>
      <c r="E26" s="219" t="e">
        <f t="shared" si="4"/>
        <v>#DIV/0!</v>
      </c>
      <c r="F26" s="226" t="s">
        <v>64</v>
      </c>
      <c r="G26" s="226" t="s">
        <v>64</v>
      </c>
      <c r="H26" s="186" t="s">
        <v>64</v>
      </c>
      <c r="I26" s="186" t="s">
        <v>64</v>
      </c>
      <c r="J26" s="186" t="s">
        <v>64</v>
      </c>
      <c r="K26" s="183"/>
      <c r="L26" s="184" t="e">
        <f t="shared" si="1"/>
        <v>#DIV/0!</v>
      </c>
      <c r="M26" s="183"/>
      <c r="N26" s="184" t="e">
        <f t="shared" si="2"/>
        <v>#DIV/0!</v>
      </c>
      <c r="O26" s="183"/>
      <c r="P26" s="184" t="e">
        <f t="shared" si="2"/>
        <v>#DIV/0!</v>
      </c>
    </row>
    <row r="27" spans="1:16" ht="362.25" customHeight="1">
      <c r="A27" s="235" t="s">
        <v>56</v>
      </c>
      <c r="B27" s="218" t="s">
        <v>1335</v>
      </c>
      <c r="C27" s="221">
        <v>108225255</v>
      </c>
      <c r="D27" s="221">
        <v>137367735</v>
      </c>
      <c r="E27" s="219">
        <f t="shared" si="4"/>
        <v>-0.26927615000768546</v>
      </c>
      <c r="F27" s="236" t="s">
        <v>1336</v>
      </c>
      <c r="G27" s="220" t="s">
        <v>1337</v>
      </c>
      <c r="H27" s="171">
        <f>(-3.23%)</f>
        <v>-3.2300000000000002E-2</v>
      </c>
      <c r="I27" s="171">
        <f>(-3%)</f>
        <v>-0.03</v>
      </c>
      <c r="J27" s="171">
        <f>(-3%)</f>
        <v>-0.03</v>
      </c>
      <c r="K27" s="183"/>
      <c r="L27" s="184">
        <f t="shared" si="1"/>
        <v>1</v>
      </c>
      <c r="M27" s="183"/>
      <c r="N27" s="184" t="e">
        <f t="shared" si="2"/>
        <v>#DIV/0!</v>
      </c>
      <c r="O27" s="183"/>
      <c r="P27" s="184" t="e">
        <f t="shared" si="2"/>
        <v>#DIV/0!</v>
      </c>
    </row>
  </sheetData>
  <sheetProtection algorithmName="SHA-512" hashValue="cZiI+bFNOngaEejCpptfkBoOOE+VNEyNSYc34U+YyPMYTzgJZClnj26Ke3JEmyOpdgfKhA+Asa3DoHS/yJH70w==" saltValue="NSV6FrvWElP55h3CFj3Gk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194" priority="36" operator="lessThan">
      <formula>0</formula>
    </cfRule>
  </conditionalFormatting>
  <conditionalFormatting sqref="E19:E27">
    <cfRule type="cellIs" dxfId="193" priority="32" operator="lessThan">
      <formula>0</formula>
    </cfRule>
  </conditionalFormatting>
  <conditionalFormatting sqref="H9:J11">
    <cfRule type="cellIs" dxfId="192" priority="6" operator="lessThan">
      <formula>0</formula>
    </cfRule>
  </conditionalFormatting>
  <conditionalFormatting sqref="H14:J16">
    <cfRule type="cellIs" dxfId="191" priority="3" operator="lessThan">
      <formula>0</formula>
    </cfRule>
  </conditionalFormatting>
  <conditionalFormatting sqref="H19:J20">
    <cfRule type="cellIs" dxfId="190" priority="2" operator="lessThan">
      <formula>0</formula>
    </cfRule>
  </conditionalFormatting>
  <conditionalFormatting sqref="H22:J22">
    <cfRule type="cellIs" dxfId="189" priority="10" operator="lessThan">
      <formula>0</formula>
    </cfRule>
  </conditionalFormatting>
  <conditionalFormatting sqref="H24:J25">
    <cfRule type="cellIs" dxfId="188" priority="19" operator="lessThan">
      <formula>0</formula>
    </cfRule>
  </conditionalFormatting>
  <conditionalFormatting sqref="H27:J27">
    <cfRule type="cellIs" dxfId="187" priority="1" operator="lessThan">
      <formula>0</formula>
    </cfRule>
  </conditionalFormatting>
  <conditionalFormatting sqref="L9:L17 L19:L27">
    <cfRule type="cellIs" dxfId="186" priority="18" operator="lessThan">
      <formula>0</formula>
    </cfRule>
  </conditionalFormatting>
  <conditionalFormatting sqref="N9:N17 N19:N27">
    <cfRule type="cellIs" dxfId="185" priority="17" operator="lessThan">
      <formula>0</formula>
    </cfRule>
  </conditionalFormatting>
  <conditionalFormatting sqref="P9:P17 P19:P27">
    <cfRule type="cellIs" dxfId="184" priority="16"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6">
    <tabColor theme="5" tint="0.39997558519241921"/>
    <pageSetUpPr fitToPage="1"/>
  </sheetPr>
  <dimension ref="A1:P27"/>
  <sheetViews>
    <sheetView zoomScale="80" zoomScaleNormal="80" workbookViewId="0">
      <pane xSplit="2" ySplit="7" topLeftCell="C25" activePane="bottomRight" state="frozen"/>
      <selection pane="topRight" activeCell="G17" activeCellId="1" sqref="C27 G17"/>
      <selection pane="bottomLeft" activeCell="G17" activeCellId="1" sqref="C27 G17"/>
      <selection pane="bottomRight" activeCell="B27" sqref="B27"/>
    </sheetView>
  </sheetViews>
  <sheetFormatPr baseColWidth="10" defaultColWidth="11.375" defaultRowHeight="14.25"/>
  <cols>
    <col min="1" max="1" width="29.375" style="240" customWidth="1"/>
    <col min="2" max="2" width="50.625" style="240" customWidth="1"/>
    <col min="3" max="4" width="20.75" style="240" customWidth="1"/>
    <col min="5" max="5" width="20.125" style="240" bestFit="1" customWidth="1"/>
    <col min="6" max="6" width="43.375" style="240" customWidth="1"/>
    <col min="7" max="7" width="39.625" style="240" customWidth="1"/>
    <col min="8" max="10" width="10.125" style="240" bestFit="1" customWidth="1"/>
    <col min="11" max="11" width="20.75" style="1" customWidth="1"/>
    <col min="12" max="12" width="19.75" style="1" bestFit="1" customWidth="1"/>
    <col min="13" max="13" width="20.75" style="240" customWidth="1"/>
    <col min="14" max="14" width="19.75" style="240" bestFit="1" customWidth="1"/>
    <col min="15" max="15" width="20.75" style="240" customWidth="1"/>
    <col min="16" max="16" width="19.75" style="240" bestFit="1" customWidth="1"/>
    <col min="17" max="16384" width="11.375" style="240"/>
  </cols>
  <sheetData>
    <row r="1" spans="1:16" ht="23.25" customHeight="1" thickBot="1">
      <c r="A1" s="422" t="s">
        <v>0</v>
      </c>
      <c r="B1" s="423"/>
      <c r="C1" s="424"/>
      <c r="D1" s="424"/>
      <c r="E1" s="424"/>
    </row>
    <row r="2" spans="1:16" ht="21" customHeight="1" thickBot="1">
      <c r="A2" s="244" t="s">
        <v>1</v>
      </c>
      <c r="B2" s="908" t="s">
        <v>1338</v>
      </c>
      <c r="C2" s="908"/>
      <c r="D2" s="908"/>
      <c r="E2" s="908"/>
      <c r="F2" s="425"/>
      <c r="G2" s="425"/>
      <c r="H2" s="425"/>
      <c r="I2" s="425"/>
      <c r="J2" s="425"/>
    </row>
    <row r="3" spans="1:16" ht="21.75" customHeight="1">
      <c r="A3" s="3" t="s">
        <v>3</v>
      </c>
    </row>
    <row r="4" spans="1:16" ht="15">
      <c r="A4" s="774" t="s">
        <v>4</v>
      </c>
      <c r="B4" s="777" t="s">
        <v>5</v>
      </c>
      <c r="C4" s="780" t="s">
        <v>6</v>
      </c>
      <c r="D4" s="781"/>
      <c r="E4" s="782"/>
      <c r="F4" s="909" t="s">
        <v>0</v>
      </c>
      <c r="G4" s="910"/>
      <c r="H4" s="910"/>
      <c r="I4" s="910"/>
      <c r="J4" s="911"/>
      <c r="K4" s="789" t="s">
        <v>7</v>
      </c>
      <c r="L4" s="790"/>
      <c r="M4" s="790"/>
      <c r="N4" s="790"/>
      <c r="O4" s="790"/>
      <c r="P4" s="791"/>
    </row>
    <row r="5" spans="1:16" s="426"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427" t="s">
        <v>22</v>
      </c>
      <c r="B8" s="243"/>
      <c r="C8" s="22"/>
      <c r="D8" s="23"/>
      <c r="E8" s="24"/>
      <c r="F8" s="25"/>
      <c r="G8" s="26"/>
      <c r="H8" s="23"/>
      <c r="I8" s="23"/>
      <c r="J8" s="24"/>
      <c r="K8" s="22"/>
      <c r="L8" s="23"/>
      <c r="M8" s="23"/>
      <c r="N8" s="23"/>
      <c r="O8" s="23"/>
      <c r="P8" s="27"/>
    </row>
    <row r="9" spans="1:16" ht="243.75" customHeight="1">
      <c r="A9" s="41" t="s">
        <v>23</v>
      </c>
      <c r="B9" s="420" t="s">
        <v>62</v>
      </c>
      <c r="C9" s="6">
        <v>16363869690</v>
      </c>
      <c r="D9" s="6">
        <v>15854659897</v>
      </c>
      <c r="E9" s="44">
        <f t="shared" ref="E9:E17" si="0">1-(D9/C9)</f>
        <v>3.1117932533475168E-2</v>
      </c>
      <c r="F9" s="421" t="s">
        <v>1339</v>
      </c>
      <c r="G9" s="159" t="s">
        <v>1340</v>
      </c>
      <c r="H9" s="11">
        <v>0.03</v>
      </c>
      <c r="I9" s="11">
        <v>0.03</v>
      </c>
      <c r="J9" s="8">
        <v>0.03</v>
      </c>
      <c r="K9" s="656"/>
      <c r="L9" s="44">
        <f>1-(K9/D9)</f>
        <v>1</v>
      </c>
      <c r="M9" s="7"/>
      <c r="N9" s="44" t="e">
        <f>1-(M9/K9)</f>
        <v>#DIV/0!</v>
      </c>
      <c r="O9" s="7"/>
      <c r="P9" s="44" t="e">
        <f>1-(O9/M9)</f>
        <v>#DIV/0!</v>
      </c>
    </row>
    <row r="10" spans="1:16" ht="119.25" customHeight="1">
      <c r="A10" s="41" t="s">
        <v>28</v>
      </c>
      <c r="B10" s="124" t="s">
        <v>427</v>
      </c>
      <c r="C10" s="6">
        <v>11379851</v>
      </c>
      <c r="D10" s="7">
        <v>11634735</v>
      </c>
      <c r="E10" s="44">
        <f t="shared" si="0"/>
        <v>-2.2397832801150042E-2</v>
      </c>
      <c r="F10" s="157" t="s">
        <v>1341</v>
      </c>
      <c r="G10" s="157" t="s">
        <v>1342</v>
      </c>
      <c r="H10" s="11">
        <v>0.03</v>
      </c>
      <c r="I10" s="11">
        <v>0.03</v>
      </c>
      <c r="J10" s="8">
        <v>0.03</v>
      </c>
      <c r="K10" s="7"/>
      <c r="L10" s="44">
        <f t="shared" ref="L10:L27" si="1">1-(K10/D10)</f>
        <v>1</v>
      </c>
      <c r="M10" s="7"/>
      <c r="N10" s="44" t="e">
        <f t="shared" ref="N10:P27" si="2">1-(M10/K10)</f>
        <v>#DIV/0!</v>
      </c>
      <c r="O10" s="7"/>
      <c r="P10" s="44" t="e">
        <f t="shared" si="2"/>
        <v>#DIV/0!</v>
      </c>
    </row>
    <row r="11" spans="1:16" ht="87.75" customHeight="1">
      <c r="A11" s="41" t="s">
        <v>30</v>
      </c>
      <c r="B11" s="158" t="s">
        <v>64</v>
      </c>
      <c r="C11" s="6">
        <v>0</v>
      </c>
      <c r="D11" s="7">
        <v>0</v>
      </c>
      <c r="E11" s="44" t="e">
        <f t="shared" si="0"/>
        <v>#DIV/0!</v>
      </c>
      <c r="F11" s="157" t="s">
        <v>1343</v>
      </c>
      <c r="G11" s="157" t="s">
        <v>1344</v>
      </c>
      <c r="H11" s="11">
        <v>0</v>
      </c>
      <c r="I11" s="11">
        <v>0</v>
      </c>
      <c r="J11" s="8">
        <v>0</v>
      </c>
      <c r="K11" s="7"/>
      <c r="L11" s="44" t="e">
        <f t="shared" si="1"/>
        <v>#DIV/0!</v>
      </c>
      <c r="M11" s="7"/>
      <c r="N11" s="44" t="e">
        <f t="shared" si="2"/>
        <v>#DIV/0!</v>
      </c>
      <c r="O11" s="7"/>
      <c r="P11" s="44" t="e">
        <f t="shared" si="2"/>
        <v>#DIV/0!</v>
      </c>
    </row>
    <row r="12" spans="1:16" ht="190.5" customHeight="1">
      <c r="A12" s="41" t="s">
        <v>32</v>
      </c>
      <c r="B12" s="158" t="s">
        <v>1345</v>
      </c>
      <c r="C12" s="6">
        <v>58574020</v>
      </c>
      <c r="D12" s="7">
        <v>160724625</v>
      </c>
      <c r="E12" s="44">
        <f t="shared" si="0"/>
        <v>-1.7439575600240516</v>
      </c>
      <c r="F12" s="157" t="s">
        <v>1346</v>
      </c>
      <c r="G12" s="157" t="s">
        <v>1347</v>
      </c>
      <c r="H12" s="11">
        <v>0.03</v>
      </c>
      <c r="I12" s="11">
        <v>0.03</v>
      </c>
      <c r="J12" s="8">
        <v>0.03</v>
      </c>
      <c r="K12" s="7"/>
      <c r="L12" s="44">
        <f t="shared" si="1"/>
        <v>1</v>
      </c>
      <c r="M12" s="7"/>
      <c r="N12" s="44" t="e">
        <f t="shared" si="2"/>
        <v>#DIV/0!</v>
      </c>
      <c r="O12" s="7"/>
      <c r="P12" s="44" t="e">
        <f t="shared" si="2"/>
        <v>#DIV/0!</v>
      </c>
    </row>
    <row r="13" spans="1:16" ht="66.75" customHeight="1">
      <c r="A13" s="41" t="s">
        <v>33</v>
      </c>
      <c r="B13" s="158" t="s">
        <v>1348</v>
      </c>
      <c r="C13" s="6">
        <v>4531950</v>
      </c>
      <c r="D13" s="7">
        <v>4509570</v>
      </c>
      <c r="E13" s="44">
        <f t="shared" si="0"/>
        <v>4.9382716049383157E-3</v>
      </c>
      <c r="F13" s="195" t="s">
        <v>1349</v>
      </c>
      <c r="G13" s="159" t="s">
        <v>1350</v>
      </c>
      <c r="H13" s="11">
        <v>0.03</v>
      </c>
      <c r="I13" s="11">
        <v>0.03</v>
      </c>
      <c r="J13" s="8">
        <v>0.03</v>
      </c>
      <c r="K13" s="7"/>
      <c r="L13" s="44">
        <f t="shared" si="1"/>
        <v>1</v>
      </c>
      <c r="M13" s="7"/>
      <c r="N13" s="44" t="e">
        <f t="shared" si="2"/>
        <v>#DIV/0!</v>
      </c>
      <c r="O13" s="7"/>
      <c r="P13" s="44" t="e">
        <f t="shared" si="2"/>
        <v>#DIV/0!</v>
      </c>
    </row>
    <row r="14" spans="1:16" ht="59.25" customHeight="1">
      <c r="A14" s="41" t="s">
        <v>34</v>
      </c>
      <c r="B14" s="158" t="s">
        <v>1351</v>
      </c>
      <c r="C14" s="6">
        <v>5800000</v>
      </c>
      <c r="D14" s="7"/>
      <c r="E14" s="44">
        <f t="shared" si="0"/>
        <v>1</v>
      </c>
      <c r="F14" s="421" t="s">
        <v>1352</v>
      </c>
      <c r="G14" s="429" t="s">
        <v>1353</v>
      </c>
      <c r="H14" s="11">
        <v>0.03</v>
      </c>
      <c r="I14" s="11">
        <v>0.03</v>
      </c>
      <c r="J14" s="8">
        <v>0.03</v>
      </c>
      <c r="K14" s="7"/>
      <c r="L14" s="44" t="e">
        <f t="shared" si="1"/>
        <v>#DIV/0!</v>
      </c>
      <c r="M14" s="7"/>
      <c r="N14" s="44" t="e">
        <f t="shared" si="2"/>
        <v>#DIV/0!</v>
      </c>
      <c r="O14" s="7"/>
      <c r="P14" s="44" t="e">
        <f t="shared" si="2"/>
        <v>#DIV/0!</v>
      </c>
    </row>
    <row r="15" spans="1:16" ht="59.25" customHeight="1">
      <c r="A15" s="41" t="s">
        <v>35</v>
      </c>
      <c r="B15" s="158" t="s">
        <v>1348</v>
      </c>
      <c r="C15" s="6">
        <v>43468050</v>
      </c>
      <c r="D15" s="7">
        <v>47490430</v>
      </c>
      <c r="E15" s="44">
        <f t="shared" si="0"/>
        <v>-9.253647219049399E-2</v>
      </c>
      <c r="F15" s="195" t="s">
        <v>1354</v>
      </c>
      <c r="G15" s="159" t="s">
        <v>1350</v>
      </c>
      <c r="H15" s="11">
        <v>0.03</v>
      </c>
      <c r="I15" s="11">
        <v>0.03</v>
      </c>
      <c r="J15" s="8">
        <v>0.03</v>
      </c>
      <c r="K15" s="7"/>
      <c r="L15" s="44">
        <f t="shared" si="1"/>
        <v>1</v>
      </c>
      <c r="M15" s="7"/>
      <c r="N15" s="44" t="e">
        <f t="shared" si="2"/>
        <v>#DIV/0!</v>
      </c>
      <c r="O15" s="7"/>
      <c r="P15" s="44" t="e">
        <f t="shared" si="2"/>
        <v>#DIV/0!</v>
      </c>
    </row>
    <row r="16" spans="1:16" ht="59.25" customHeight="1">
      <c r="A16" s="41" t="s">
        <v>36</v>
      </c>
      <c r="B16" s="158"/>
      <c r="C16" s="6"/>
      <c r="D16" s="7"/>
      <c r="E16" s="44" t="e">
        <f t="shared" si="0"/>
        <v>#DIV/0!</v>
      </c>
      <c r="F16" s="195" t="s">
        <v>673</v>
      </c>
      <c r="G16" s="159" t="s">
        <v>64</v>
      </c>
      <c r="H16" s="11">
        <v>0</v>
      </c>
      <c r="I16" s="11">
        <v>0</v>
      </c>
      <c r="J16" s="8">
        <v>0</v>
      </c>
      <c r="K16" s="7"/>
      <c r="L16" s="44" t="e">
        <f t="shared" si="1"/>
        <v>#DIV/0!</v>
      </c>
      <c r="M16" s="7"/>
      <c r="N16" s="44" t="e">
        <f t="shared" si="2"/>
        <v>#DIV/0!</v>
      </c>
      <c r="O16" s="7"/>
      <c r="P16" s="44" t="e">
        <f t="shared" si="2"/>
        <v>#DIV/0!</v>
      </c>
    </row>
    <row r="17" spans="1:16" ht="59.25" customHeight="1">
      <c r="A17" s="41" t="s">
        <v>37</v>
      </c>
      <c r="B17" s="158"/>
      <c r="C17" s="6"/>
      <c r="D17" s="7"/>
      <c r="E17" s="44" t="e">
        <f t="shared" si="0"/>
        <v>#DIV/0!</v>
      </c>
      <c r="F17" s="195" t="s">
        <v>1355</v>
      </c>
      <c r="G17" s="159" t="s">
        <v>673</v>
      </c>
      <c r="H17" s="11">
        <v>0</v>
      </c>
      <c r="I17" s="11">
        <v>0</v>
      </c>
      <c r="J17" s="8">
        <v>0</v>
      </c>
      <c r="K17" s="7"/>
      <c r="L17" s="44" t="e">
        <f t="shared" si="1"/>
        <v>#DIV/0!</v>
      </c>
      <c r="M17" s="7"/>
      <c r="N17" s="44" t="e">
        <f t="shared" si="2"/>
        <v>#DIV/0!</v>
      </c>
      <c r="O17" s="7"/>
      <c r="P17" s="44" t="e">
        <f t="shared" si="2"/>
        <v>#DIV/0!</v>
      </c>
    </row>
    <row r="18" spans="1:16" ht="17.25" customHeight="1">
      <c r="A18" s="428" t="s">
        <v>38</v>
      </c>
      <c r="B18" s="26"/>
      <c r="C18" s="29"/>
      <c r="D18" s="30"/>
      <c r="E18" s="45"/>
      <c r="F18" s="31"/>
      <c r="G18" s="32"/>
      <c r="H18" s="33"/>
      <c r="I18" s="33"/>
      <c r="J18" s="34"/>
      <c r="K18" s="30"/>
      <c r="L18" s="46"/>
      <c r="M18" s="30"/>
      <c r="N18" s="46"/>
      <c r="O18" s="30"/>
      <c r="P18" s="46"/>
    </row>
    <row r="19" spans="1:16" ht="214.5" customHeight="1">
      <c r="A19" s="41" t="s">
        <v>39</v>
      </c>
      <c r="B19" s="124" t="s">
        <v>1239</v>
      </c>
      <c r="C19" s="6">
        <v>6834475</v>
      </c>
      <c r="D19" s="7">
        <v>3333303</v>
      </c>
      <c r="E19" s="44">
        <f t="shared" ref="E19:E27" si="3">1-(D19/C19)</f>
        <v>0.51228104572772604</v>
      </c>
      <c r="F19" s="195" t="s">
        <v>1356</v>
      </c>
      <c r="G19" s="159" t="s">
        <v>1357</v>
      </c>
      <c r="H19" s="11">
        <v>0</v>
      </c>
      <c r="I19" s="11">
        <v>0</v>
      </c>
      <c r="J19" s="8">
        <v>0</v>
      </c>
      <c r="K19" s="7"/>
      <c r="L19" s="44">
        <f t="shared" si="1"/>
        <v>1</v>
      </c>
      <c r="M19" s="7"/>
      <c r="N19" s="44" t="e">
        <f t="shared" si="2"/>
        <v>#DIV/0!</v>
      </c>
      <c r="O19" s="7"/>
      <c r="P19" s="44" t="e">
        <f t="shared" si="2"/>
        <v>#DIV/0!</v>
      </c>
    </row>
    <row r="20" spans="1:16" ht="178.5" customHeight="1">
      <c r="A20" s="41" t="s">
        <v>43</v>
      </c>
      <c r="B20" s="158" t="s">
        <v>1358</v>
      </c>
      <c r="C20" s="6">
        <f>30000000+31500000+1500000</f>
        <v>63000000</v>
      </c>
      <c r="D20" s="7">
        <f>28766000+35000000+1500000</f>
        <v>65266000</v>
      </c>
      <c r="E20" s="44">
        <f t="shared" si="3"/>
        <v>-3.5968253968253983E-2</v>
      </c>
      <c r="F20" s="157" t="s">
        <v>1359</v>
      </c>
      <c r="G20" s="157" t="s">
        <v>1360</v>
      </c>
      <c r="H20" s="11">
        <v>0.03</v>
      </c>
      <c r="I20" s="11">
        <v>0.03</v>
      </c>
      <c r="J20" s="8">
        <v>0.03</v>
      </c>
      <c r="K20" s="7"/>
      <c r="L20" s="44">
        <f t="shared" si="1"/>
        <v>1</v>
      </c>
      <c r="M20" s="7"/>
      <c r="N20" s="44" t="e">
        <f t="shared" si="2"/>
        <v>#DIV/0!</v>
      </c>
      <c r="O20" s="7"/>
      <c r="P20" s="44" t="e">
        <f t="shared" si="2"/>
        <v>#DIV/0!</v>
      </c>
    </row>
    <row r="21" spans="1:16" ht="57" customHeight="1">
      <c r="A21" s="41" t="s">
        <v>47</v>
      </c>
      <c r="B21" s="124" t="s">
        <v>64</v>
      </c>
      <c r="C21" s="6">
        <v>0</v>
      </c>
      <c r="D21" s="7">
        <v>0</v>
      </c>
      <c r="E21" s="44" t="e">
        <f t="shared" si="3"/>
        <v>#DIV/0!</v>
      </c>
      <c r="F21" s="195" t="s">
        <v>1361</v>
      </c>
      <c r="G21" s="159" t="s">
        <v>64</v>
      </c>
      <c r="H21" s="11">
        <v>0</v>
      </c>
      <c r="I21" s="11">
        <v>0</v>
      </c>
      <c r="J21" s="8">
        <v>0</v>
      </c>
      <c r="K21" s="7"/>
      <c r="L21" s="44" t="e">
        <f t="shared" si="1"/>
        <v>#DIV/0!</v>
      </c>
      <c r="M21" s="7"/>
      <c r="N21" s="44" t="e">
        <f t="shared" si="2"/>
        <v>#DIV/0!</v>
      </c>
      <c r="O21" s="7"/>
      <c r="P21" s="44" t="e">
        <f t="shared" si="2"/>
        <v>#DIV/0!</v>
      </c>
    </row>
    <row r="22" spans="1:16" ht="163.5" customHeight="1">
      <c r="A22" s="41" t="s">
        <v>48</v>
      </c>
      <c r="B22" s="124" t="s">
        <v>1362</v>
      </c>
      <c r="C22" s="6">
        <v>13000000</v>
      </c>
      <c r="D22" s="7">
        <v>0</v>
      </c>
      <c r="E22" s="44">
        <f t="shared" si="3"/>
        <v>1</v>
      </c>
      <c r="F22" s="421" t="s">
        <v>1363</v>
      </c>
      <c r="G22" s="159" t="s">
        <v>1364</v>
      </c>
      <c r="H22" s="11">
        <v>0</v>
      </c>
      <c r="I22" s="11">
        <v>0</v>
      </c>
      <c r="J22" s="8">
        <v>0</v>
      </c>
      <c r="K22" s="7"/>
      <c r="L22" s="44" t="e">
        <f t="shared" si="1"/>
        <v>#DIV/0!</v>
      </c>
      <c r="M22" s="7"/>
      <c r="N22" s="44" t="e">
        <f t="shared" si="2"/>
        <v>#DIV/0!</v>
      </c>
      <c r="O22" s="7"/>
      <c r="P22" s="44" t="e">
        <f t="shared" si="2"/>
        <v>#DIV/0!</v>
      </c>
    </row>
    <row r="23" spans="1:16" ht="57" customHeight="1">
      <c r="A23" s="41" t="s">
        <v>49</v>
      </c>
      <c r="B23" s="124" t="s">
        <v>64</v>
      </c>
      <c r="C23" s="6">
        <v>0</v>
      </c>
      <c r="D23" s="7">
        <v>0</v>
      </c>
      <c r="E23" s="44" t="e">
        <f t="shared" si="3"/>
        <v>#DIV/0!</v>
      </c>
      <c r="F23" s="195" t="s">
        <v>673</v>
      </c>
      <c r="G23" s="159" t="s">
        <v>64</v>
      </c>
      <c r="H23" s="11">
        <v>0</v>
      </c>
      <c r="I23" s="11">
        <v>0</v>
      </c>
      <c r="J23" s="8">
        <v>0</v>
      </c>
      <c r="K23" s="7"/>
      <c r="L23" s="44" t="e">
        <f t="shared" si="1"/>
        <v>#DIV/0!</v>
      </c>
      <c r="M23" s="7"/>
      <c r="N23" s="44" t="e">
        <f t="shared" si="2"/>
        <v>#DIV/0!</v>
      </c>
      <c r="O23" s="7"/>
      <c r="P23" s="44" t="e">
        <f t="shared" si="2"/>
        <v>#DIV/0!</v>
      </c>
    </row>
    <row r="24" spans="1:16" ht="409.5">
      <c r="A24" s="41" t="s">
        <v>50</v>
      </c>
      <c r="B24" s="124" t="s">
        <v>1365</v>
      </c>
      <c r="C24" s="6">
        <v>2301857</v>
      </c>
      <c r="D24" s="7">
        <v>1857400</v>
      </c>
      <c r="E24" s="44">
        <f t="shared" si="3"/>
        <v>0.19308627773141429</v>
      </c>
      <c r="F24" s="282" t="s">
        <v>1366</v>
      </c>
      <c r="G24" s="617" t="s">
        <v>1367</v>
      </c>
      <c r="H24" s="11">
        <v>0</v>
      </c>
      <c r="I24" s="11">
        <v>0</v>
      </c>
      <c r="J24" s="8">
        <v>0</v>
      </c>
      <c r="K24" s="7"/>
      <c r="L24" s="44">
        <f t="shared" si="1"/>
        <v>1</v>
      </c>
      <c r="M24" s="7"/>
      <c r="N24" s="44" t="e">
        <f t="shared" si="2"/>
        <v>#DIV/0!</v>
      </c>
      <c r="O24" s="7"/>
      <c r="P24" s="44" t="e">
        <f t="shared" si="2"/>
        <v>#DIV/0!</v>
      </c>
    </row>
    <row r="25" spans="1:16" ht="208.5" customHeight="1">
      <c r="A25" s="43" t="s">
        <v>51</v>
      </c>
      <c r="B25" s="124" t="s">
        <v>1368</v>
      </c>
      <c r="C25" s="6">
        <v>14000000</v>
      </c>
      <c r="D25" s="7">
        <v>59459000</v>
      </c>
      <c r="E25" s="44">
        <f t="shared" si="3"/>
        <v>-3.2470714285714282</v>
      </c>
      <c r="F25" s="421" t="s">
        <v>1369</v>
      </c>
      <c r="G25" s="159" t="s">
        <v>1370</v>
      </c>
      <c r="H25" s="11">
        <v>0</v>
      </c>
      <c r="I25" s="11">
        <v>0</v>
      </c>
      <c r="J25" s="8">
        <v>0</v>
      </c>
      <c r="K25" s="7"/>
      <c r="L25" s="44">
        <f t="shared" si="1"/>
        <v>1</v>
      </c>
      <c r="M25" s="7"/>
      <c r="N25" s="44" t="e">
        <f t="shared" si="2"/>
        <v>#DIV/0!</v>
      </c>
      <c r="O25" s="7"/>
      <c r="P25" s="44" t="e">
        <f t="shared" si="2"/>
        <v>#DIV/0!</v>
      </c>
    </row>
    <row r="26" spans="1:16" ht="57" customHeight="1">
      <c r="A26" s="43" t="s">
        <v>55</v>
      </c>
      <c r="B26" s="124" t="s">
        <v>64</v>
      </c>
      <c r="C26" s="6">
        <v>0</v>
      </c>
      <c r="D26" s="7">
        <v>0</v>
      </c>
      <c r="E26" s="44" t="e">
        <f t="shared" si="3"/>
        <v>#DIV/0!</v>
      </c>
      <c r="F26" s="195" t="s">
        <v>673</v>
      </c>
      <c r="G26" s="159" t="s">
        <v>64</v>
      </c>
      <c r="H26" s="11">
        <v>0</v>
      </c>
      <c r="I26" s="11">
        <v>0</v>
      </c>
      <c r="J26" s="8">
        <v>0</v>
      </c>
      <c r="K26" s="7"/>
      <c r="L26" s="44" t="e">
        <f t="shared" si="1"/>
        <v>#DIV/0!</v>
      </c>
      <c r="M26" s="7"/>
      <c r="N26" s="44" t="e">
        <f t="shared" si="2"/>
        <v>#DIV/0!</v>
      </c>
      <c r="O26" s="7"/>
      <c r="P26" s="44" t="e">
        <f t="shared" si="2"/>
        <v>#DIV/0!</v>
      </c>
    </row>
    <row r="27" spans="1:16" ht="327.75">
      <c r="A27" s="43" t="s">
        <v>56</v>
      </c>
      <c r="B27" s="124" t="s">
        <v>1371</v>
      </c>
      <c r="C27" s="6">
        <v>485271878</v>
      </c>
      <c r="D27" s="7">
        <v>454282411</v>
      </c>
      <c r="E27" s="44">
        <f t="shared" si="3"/>
        <v>6.3860010037507298E-2</v>
      </c>
      <c r="F27" s="421" t="s">
        <v>1372</v>
      </c>
      <c r="G27" s="429" t="s">
        <v>1373</v>
      </c>
      <c r="H27" s="11">
        <v>0</v>
      </c>
      <c r="I27" s="11">
        <v>0</v>
      </c>
      <c r="J27" s="8">
        <v>0</v>
      </c>
      <c r="K27" s="7"/>
      <c r="L27" s="44">
        <f t="shared" si="1"/>
        <v>1</v>
      </c>
      <c r="M27" s="7"/>
      <c r="N27" s="44" t="e">
        <f t="shared" si="2"/>
        <v>#DIV/0!</v>
      </c>
      <c r="O27" s="7"/>
      <c r="P27" s="44" t="e">
        <f t="shared" si="2"/>
        <v>#DIV/0!</v>
      </c>
    </row>
  </sheetData>
  <sheetProtection algorithmName="SHA-512" hashValue="YfXU+a4c5/OF62Q8rKBzOCihRUxdzxkDoJua+4ru3wopm7c7aKc9uT46KsfO8iFJVu/bZOSTc5qkZBcEgshQLQ==" saltValue="S+A/EiRDUsaKVgvNIl72U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183" priority="21" operator="lessThan">
      <formula>0</formula>
    </cfRule>
  </conditionalFormatting>
  <conditionalFormatting sqref="E19:E27">
    <cfRule type="cellIs" dxfId="182" priority="17" operator="lessThan">
      <formula>0</formula>
    </cfRule>
  </conditionalFormatting>
  <conditionalFormatting sqref="H9:J17">
    <cfRule type="cellIs" dxfId="181" priority="8" operator="lessThan">
      <formula>0</formula>
    </cfRule>
  </conditionalFormatting>
  <conditionalFormatting sqref="H19:J27">
    <cfRule type="cellIs" dxfId="180" priority="4" operator="lessThan">
      <formula>0</formula>
    </cfRule>
  </conditionalFormatting>
  <conditionalFormatting sqref="L9:L17 L19:L27">
    <cfRule type="cellIs" dxfId="179" priority="3" operator="lessThan">
      <formula>0</formula>
    </cfRule>
  </conditionalFormatting>
  <conditionalFormatting sqref="N9:N17 N19:N27">
    <cfRule type="cellIs" dxfId="178" priority="2" operator="lessThan">
      <formula>0</formula>
    </cfRule>
  </conditionalFormatting>
  <conditionalFormatting sqref="P9:P17 P19:P27">
    <cfRule type="cellIs" dxfId="177"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5">
    <tabColor theme="5" tint="0.39997558519241921"/>
    <pageSetUpPr fitToPage="1"/>
  </sheetPr>
  <dimension ref="A1:Q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C16" sqref="C16"/>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121</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246" t="s">
        <v>23</v>
      </c>
      <c r="B9" s="305" t="s">
        <v>62</v>
      </c>
      <c r="C9" s="81">
        <v>15040600693</v>
      </c>
      <c r="D9" s="75">
        <v>14836563787</v>
      </c>
      <c r="E9" s="76">
        <f t="shared" ref="E9:E17" si="0">1-(D9/C9)</f>
        <v>1.3565741832037292E-2</v>
      </c>
      <c r="F9" s="306" t="s">
        <v>122</v>
      </c>
      <c r="G9" s="307" t="s">
        <v>123</v>
      </c>
      <c r="H9" s="205">
        <v>0.01</v>
      </c>
      <c r="I9" s="205">
        <v>0.01</v>
      </c>
      <c r="J9" s="205">
        <v>0.01</v>
      </c>
      <c r="K9" s="7"/>
      <c r="L9" s="44">
        <f>1-(K9/D9)</f>
        <v>1</v>
      </c>
      <c r="M9" s="7"/>
      <c r="N9" s="44" t="e">
        <f>1-(M9/K9)</f>
        <v>#DIV/0!</v>
      </c>
      <c r="O9" s="7"/>
      <c r="P9" s="44" t="e">
        <f>1-(O9/M9)</f>
        <v>#DIV/0!</v>
      </c>
    </row>
    <row r="10" spans="1:16" ht="59.25" customHeight="1">
      <c r="A10" s="246" t="s">
        <v>28</v>
      </c>
      <c r="B10" s="124" t="s">
        <v>124</v>
      </c>
      <c r="C10" s="124">
        <v>0</v>
      </c>
      <c r="D10" s="124">
        <v>0</v>
      </c>
      <c r="E10" s="44" t="e">
        <f t="shared" si="0"/>
        <v>#DIV/0!</v>
      </c>
      <c r="F10" s="124" t="s">
        <v>125</v>
      </c>
      <c r="G10" s="124" t="s">
        <v>125</v>
      </c>
      <c r="H10" s="124" t="s">
        <v>125</v>
      </c>
      <c r="I10" s="124" t="s">
        <v>125</v>
      </c>
      <c r="J10" s="124" t="s">
        <v>125</v>
      </c>
      <c r="K10" s="12"/>
      <c r="L10" s="44" t="e">
        <f t="shared" ref="L10:L27" si="1">1-(K10/D10)</f>
        <v>#DIV/0!</v>
      </c>
      <c r="M10" s="7"/>
      <c r="N10" s="44" t="e">
        <f t="shared" ref="N10:P27" si="2">1-(M10/K10)</f>
        <v>#DIV/0!</v>
      </c>
      <c r="O10" s="7"/>
      <c r="P10" s="44" t="e">
        <f t="shared" si="2"/>
        <v>#DIV/0!</v>
      </c>
    </row>
    <row r="11" spans="1:16" ht="59.25" customHeight="1">
      <c r="A11" s="246" t="s">
        <v>30</v>
      </c>
      <c r="B11" s="124" t="s">
        <v>124</v>
      </c>
      <c r="C11" s="124">
        <v>0</v>
      </c>
      <c r="D11" s="124">
        <v>0</v>
      </c>
      <c r="E11" s="44" t="e">
        <f t="shared" si="0"/>
        <v>#DIV/0!</v>
      </c>
      <c r="F11" s="124" t="s">
        <v>125</v>
      </c>
      <c r="G11" s="124" t="s">
        <v>125</v>
      </c>
      <c r="H11" s="124" t="s">
        <v>125</v>
      </c>
      <c r="I11" s="124" t="s">
        <v>125</v>
      </c>
      <c r="J11" s="124" t="s">
        <v>125</v>
      </c>
      <c r="K11" s="7"/>
      <c r="L11" s="44" t="e">
        <f t="shared" si="1"/>
        <v>#DIV/0!</v>
      </c>
      <c r="M11" s="7"/>
      <c r="N11" s="44" t="e">
        <f t="shared" si="2"/>
        <v>#DIV/0!</v>
      </c>
      <c r="O11" s="7"/>
      <c r="P11" s="44" t="e">
        <f t="shared" si="2"/>
        <v>#DIV/0!</v>
      </c>
    </row>
    <row r="12" spans="1:16" ht="59.25" customHeight="1">
      <c r="A12" s="246" t="s">
        <v>32</v>
      </c>
      <c r="B12" s="124" t="s">
        <v>124</v>
      </c>
      <c r="C12" s="124">
        <v>0</v>
      </c>
      <c r="D12" s="124">
        <v>0</v>
      </c>
      <c r="E12" s="44" t="e">
        <f t="shared" si="0"/>
        <v>#DIV/0!</v>
      </c>
      <c r="F12" s="124" t="s">
        <v>125</v>
      </c>
      <c r="G12" s="124" t="s">
        <v>125</v>
      </c>
      <c r="H12" s="124" t="s">
        <v>125</v>
      </c>
      <c r="I12" s="124" t="s">
        <v>125</v>
      </c>
      <c r="J12" s="124" t="s">
        <v>125</v>
      </c>
      <c r="K12" s="7"/>
      <c r="L12" s="44" t="e">
        <f t="shared" si="1"/>
        <v>#DIV/0!</v>
      </c>
      <c r="M12" s="7"/>
      <c r="N12" s="44" t="e">
        <f t="shared" si="2"/>
        <v>#DIV/0!</v>
      </c>
      <c r="O12" s="7"/>
      <c r="P12" s="44" t="e">
        <f t="shared" si="2"/>
        <v>#DIV/0!</v>
      </c>
    </row>
    <row r="13" spans="1:16" ht="59.25" customHeight="1">
      <c r="A13" s="246" t="s">
        <v>33</v>
      </c>
      <c r="B13" s="124" t="s">
        <v>124</v>
      </c>
      <c r="C13" s="124">
        <v>0</v>
      </c>
      <c r="D13" s="124">
        <v>0</v>
      </c>
      <c r="E13" s="44" t="e">
        <f t="shared" si="0"/>
        <v>#DIV/0!</v>
      </c>
      <c r="F13" s="124" t="s">
        <v>125</v>
      </c>
      <c r="G13" s="124" t="s">
        <v>125</v>
      </c>
      <c r="H13" s="124" t="s">
        <v>125</v>
      </c>
      <c r="I13" s="124" t="s">
        <v>125</v>
      </c>
      <c r="J13" s="124" t="s">
        <v>125</v>
      </c>
      <c r="K13" s="7"/>
      <c r="L13" s="44" t="e">
        <f t="shared" si="1"/>
        <v>#DIV/0!</v>
      </c>
      <c r="M13" s="7"/>
      <c r="N13" s="44" t="e">
        <f t="shared" si="2"/>
        <v>#DIV/0!</v>
      </c>
      <c r="O13" s="7"/>
      <c r="P13" s="44" t="e">
        <f t="shared" si="2"/>
        <v>#DIV/0!</v>
      </c>
    </row>
    <row r="14" spans="1:16" ht="59.25" customHeight="1">
      <c r="A14" s="246" t="s">
        <v>34</v>
      </c>
      <c r="B14" s="124" t="s">
        <v>124</v>
      </c>
      <c r="C14" s="124">
        <v>0</v>
      </c>
      <c r="D14" s="124">
        <v>0</v>
      </c>
      <c r="E14" s="44" t="e">
        <f t="shared" si="0"/>
        <v>#DIV/0!</v>
      </c>
      <c r="F14" s="124" t="s">
        <v>125</v>
      </c>
      <c r="G14" s="124" t="s">
        <v>125</v>
      </c>
      <c r="H14" s="124" t="s">
        <v>125</v>
      </c>
      <c r="I14" s="124" t="s">
        <v>125</v>
      </c>
      <c r="J14" s="124" t="s">
        <v>125</v>
      </c>
      <c r="K14" s="7"/>
      <c r="L14" s="44" t="e">
        <f t="shared" si="1"/>
        <v>#DIV/0!</v>
      </c>
      <c r="M14" s="7"/>
      <c r="N14" s="44" t="e">
        <f t="shared" si="2"/>
        <v>#DIV/0!</v>
      </c>
      <c r="O14" s="7"/>
      <c r="P14" s="44" t="e">
        <f t="shared" si="2"/>
        <v>#DIV/0!</v>
      </c>
    </row>
    <row r="15" spans="1:16" ht="59.25" customHeight="1">
      <c r="A15" s="246" t="s">
        <v>35</v>
      </c>
      <c r="B15" s="124" t="s">
        <v>124</v>
      </c>
      <c r="C15" s="124">
        <v>0</v>
      </c>
      <c r="D15" s="124">
        <v>0</v>
      </c>
      <c r="E15" s="44" t="e">
        <f t="shared" si="0"/>
        <v>#DIV/0!</v>
      </c>
      <c r="F15" s="124" t="s">
        <v>125</v>
      </c>
      <c r="G15" s="124" t="s">
        <v>125</v>
      </c>
      <c r="H15" s="124" t="s">
        <v>125</v>
      </c>
      <c r="I15" s="124" t="s">
        <v>125</v>
      </c>
      <c r="J15" s="124" t="s">
        <v>125</v>
      </c>
      <c r="K15" s="7"/>
      <c r="L15" s="44" t="e">
        <f t="shared" si="1"/>
        <v>#DIV/0!</v>
      </c>
      <c r="M15" s="7"/>
      <c r="N15" s="44" t="e">
        <f t="shared" si="2"/>
        <v>#DIV/0!</v>
      </c>
      <c r="O15" s="7"/>
      <c r="P15" s="44" t="e">
        <f t="shared" si="2"/>
        <v>#DIV/0!</v>
      </c>
    </row>
    <row r="16" spans="1:16" ht="59.25" customHeight="1">
      <c r="A16" s="246" t="s">
        <v>36</v>
      </c>
      <c r="B16" s="124" t="s">
        <v>124</v>
      </c>
      <c r="C16" s="124">
        <v>0</v>
      </c>
      <c r="D16" s="124">
        <v>0</v>
      </c>
      <c r="E16" s="44" t="e">
        <f t="shared" si="0"/>
        <v>#DIV/0!</v>
      </c>
      <c r="F16" s="124" t="s">
        <v>125</v>
      </c>
      <c r="G16" s="124" t="s">
        <v>125</v>
      </c>
      <c r="H16" s="124" t="s">
        <v>125</v>
      </c>
      <c r="I16" s="124" t="s">
        <v>125</v>
      </c>
      <c r="J16" s="124" t="s">
        <v>125</v>
      </c>
      <c r="K16" s="7"/>
      <c r="L16" s="44" t="e">
        <f t="shared" si="1"/>
        <v>#DIV/0!</v>
      </c>
      <c r="M16" s="7"/>
      <c r="N16" s="44" t="e">
        <f t="shared" si="2"/>
        <v>#DIV/0!</v>
      </c>
      <c r="O16" s="7"/>
      <c r="P16" s="44" t="e">
        <f t="shared" si="2"/>
        <v>#DIV/0!</v>
      </c>
    </row>
    <row r="17" spans="1:17" ht="59.25" customHeight="1">
      <c r="A17" s="246" t="s">
        <v>37</v>
      </c>
      <c r="B17" s="124" t="s">
        <v>124</v>
      </c>
      <c r="C17" s="124">
        <v>0</v>
      </c>
      <c r="D17" s="124">
        <v>0</v>
      </c>
      <c r="E17" s="44" t="e">
        <f t="shared" si="0"/>
        <v>#DIV/0!</v>
      </c>
      <c r="F17" s="124" t="s">
        <v>125</v>
      </c>
      <c r="G17" s="124" t="s">
        <v>125</v>
      </c>
      <c r="H17" s="124" t="s">
        <v>125</v>
      </c>
      <c r="I17" s="124" t="s">
        <v>125</v>
      </c>
      <c r="J17" s="124" t="s">
        <v>125</v>
      </c>
      <c r="K17" s="7"/>
      <c r="L17" s="44" t="e">
        <f t="shared" si="1"/>
        <v>#DIV/0!</v>
      </c>
      <c r="M17" s="7"/>
      <c r="N17" s="44" t="e">
        <f t="shared" si="2"/>
        <v>#DIV/0!</v>
      </c>
      <c r="O17" s="7"/>
      <c r="P17" s="44" t="e">
        <f t="shared" si="2"/>
        <v>#DIV/0!</v>
      </c>
    </row>
    <row r="18" spans="1:17" ht="17.25" customHeight="1">
      <c r="A18" s="42" t="s">
        <v>38</v>
      </c>
      <c r="B18" s="28"/>
      <c r="C18" s="29"/>
      <c r="D18" s="30"/>
      <c r="E18" s="45"/>
      <c r="F18" s="31"/>
      <c r="G18" s="32"/>
      <c r="H18" s="33"/>
      <c r="I18" s="33"/>
      <c r="J18" s="34"/>
      <c r="K18" s="30"/>
      <c r="L18" s="46"/>
      <c r="M18" s="30"/>
      <c r="N18" s="46"/>
      <c r="O18" s="30"/>
      <c r="P18" s="46"/>
    </row>
    <row r="19" spans="1:17" ht="57" customHeight="1">
      <c r="A19" s="246" t="s">
        <v>39</v>
      </c>
      <c r="B19" s="124" t="s">
        <v>108</v>
      </c>
      <c r="C19" s="6">
        <v>17293195</v>
      </c>
      <c r="D19" s="7">
        <v>19187379</v>
      </c>
      <c r="E19" s="44">
        <f t="shared" ref="E19:E27" si="3">1-(D19/C19)</f>
        <v>-0.10953348990744627</v>
      </c>
      <c r="F19" s="195" t="s">
        <v>126</v>
      </c>
      <c r="G19" s="93" t="s">
        <v>127</v>
      </c>
      <c r="H19" s="11">
        <v>0.01</v>
      </c>
      <c r="I19" s="11">
        <v>0.01</v>
      </c>
      <c r="J19" s="11">
        <v>0.01</v>
      </c>
      <c r="K19" s="7"/>
      <c r="L19" s="44">
        <f t="shared" si="1"/>
        <v>1</v>
      </c>
      <c r="M19" s="7"/>
      <c r="N19" s="44" t="e">
        <f t="shared" si="2"/>
        <v>#DIV/0!</v>
      </c>
      <c r="O19" s="7"/>
      <c r="P19" s="44" t="e">
        <f t="shared" si="2"/>
        <v>#DIV/0!</v>
      </c>
    </row>
    <row r="20" spans="1:17" ht="57" customHeight="1">
      <c r="A20" s="246" t="s">
        <v>43</v>
      </c>
      <c r="B20" s="124" t="s">
        <v>128</v>
      </c>
      <c r="C20" s="6">
        <v>62896828</v>
      </c>
      <c r="D20" s="7">
        <v>42657964</v>
      </c>
      <c r="E20" s="44">
        <f t="shared" si="3"/>
        <v>0.32177877078316253</v>
      </c>
      <c r="F20" s="9" t="s">
        <v>129</v>
      </c>
      <c r="G20" s="10" t="s">
        <v>130</v>
      </c>
      <c r="H20" s="11">
        <v>0.01</v>
      </c>
      <c r="I20" s="11">
        <v>0.01</v>
      </c>
      <c r="J20" s="11">
        <v>0.01</v>
      </c>
      <c r="K20" s="7"/>
      <c r="L20" s="44">
        <f t="shared" si="1"/>
        <v>1</v>
      </c>
      <c r="M20" s="7"/>
      <c r="N20" s="44" t="e">
        <f t="shared" si="2"/>
        <v>#DIV/0!</v>
      </c>
      <c r="O20" s="7"/>
      <c r="P20" s="44" t="e">
        <f t="shared" si="2"/>
        <v>#DIV/0!</v>
      </c>
      <c r="Q20" s="2" t="s">
        <v>131</v>
      </c>
    </row>
    <row r="21" spans="1:17" ht="57" customHeight="1">
      <c r="A21" s="246" t="s">
        <v>47</v>
      </c>
      <c r="B21" s="124" t="s">
        <v>124</v>
      </c>
      <c r="C21" s="509">
        <v>0</v>
      </c>
      <c r="D21" s="509">
        <v>0</v>
      </c>
      <c r="E21" s="44" t="e">
        <f t="shared" si="3"/>
        <v>#DIV/0!</v>
      </c>
      <c r="F21" s="124" t="s">
        <v>125</v>
      </c>
      <c r="G21" s="124" t="s">
        <v>125</v>
      </c>
      <c r="H21" s="124" t="s">
        <v>125</v>
      </c>
      <c r="I21" s="124" t="s">
        <v>125</v>
      </c>
      <c r="J21" s="124" t="s">
        <v>125</v>
      </c>
      <c r="K21" s="7"/>
      <c r="L21" s="44" t="e">
        <f t="shared" si="1"/>
        <v>#DIV/0!</v>
      </c>
      <c r="M21" s="7"/>
      <c r="N21" s="44" t="e">
        <f t="shared" si="2"/>
        <v>#DIV/0!</v>
      </c>
      <c r="O21" s="7"/>
      <c r="P21" s="44" t="e">
        <f t="shared" si="2"/>
        <v>#DIV/0!</v>
      </c>
    </row>
    <row r="22" spans="1:17" ht="57" customHeight="1">
      <c r="A22" s="247" t="s">
        <v>48</v>
      </c>
      <c r="B22" s="124" t="s">
        <v>108</v>
      </c>
      <c r="C22" s="6">
        <v>23927930</v>
      </c>
      <c r="D22" s="7">
        <v>13043829</v>
      </c>
      <c r="E22" s="44">
        <f t="shared" si="3"/>
        <v>0.45487014547434734</v>
      </c>
      <c r="F22" s="9" t="s">
        <v>132</v>
      </c>
      <c r="G22" s="9" t="s">
        <v>133</v>
      </c>
      <c r="H22" s="11">
        <v>0.01</v>
      </c>
      <c r="I22" s="11">
        <v>0.01</v>
      </c>
      <c r="J22" s="11">
        <v>0.01</v>
      </c>
      <c r="K22" s="7"/>
      <c r="L22" s="44">
        <f t="shared" si="1"/>
        <v>1</v>
      </c>
      <c r="M22" s="7"/>
      <c r="N22" s="44" t="e">
        <f t="shared" si="2"/>
        <v>#DIV/0!</v>
      </c>
      <c r="O22" s="7"/>
      <c r="P22" s="44" t="e">
        <f t="shared" si="2"/>
        <v>#DIV/0!</v>
      </c>
      <c r="Q22" s="2" t="s">
        <v>134</v>
      </c>
    </row>
    <row r="23" spans="1:17" ht="57" customHeight="1">
      <c r="A23" s="246" t="s">
        <v>49</v>
      </c>
      <c r="B23" s="124" t="s">
        <v>124</v>
      </c>
      <c r="C23" s="509">
        <v>0</v>
      </c>
      <c r="D23" s="509">
        <v>0</v>
      </c>
      <c r="E23" s="44" t="e">
        <f t="shared" si="3"/>
        <v>#DIV/0!</v>
      </c>
      <c r="F23" s="124" t="s">
        <v>125</v>
      </c>
      <c r="G23" s="124" t="s">
        <v>125</v>
      </c>
      <c r="H23" s="124" t="s">
        <v>125</v>
      </c>
      <c r="I23" s="124" t="s">
        <v>125</v>
      </c>
      <c r="J23" s="124" t="s">
        <v>125</v>
      </c>
      <c r="K23" s="7"/>
      <c r="L23" s="44" t="e">
        <f t="shared" si="1"/>
        <v>#DIV/0!</v>
      </c>
      <c r="M23" s="7"/>
      <c r="N23" s="44" t="e">
        <f t="shared" si="2"/>
        <v>#DIV/0!</v>
      </c>
      <c r="O23" s="7"/>
      <c r="P23" s="44" t="e">
        <f t="shared" si="2"/>
        <v>#DIV/0!</v>
      </c>
    </row>
    <row r="24" spans="1:17" ht="57" customHeight="1">
      <c r="A24" s="246" t="s">
        <v>50</v>
      </c>
      <c r="B24" s="124" t="s">
        <v>124</v>
      </c>
      <c r="C24" s="509">
        <v>0</v>
      </c>
      <c r="D24" s="509">
        <v>0</v>
      </c>
      <c r="E24" s="44" t="e">
        <f t="shared" si="3"/>
        <v>#DIV/0!</v>
      </c>
      <c r="F24" s="124" t="s">
        <v>125</v>
      </c>
      <c r="G24" s="124" t="s">
        <v>125</v>
      </c>
      <c r="H24" s="124" t="s">
        <v>125</v>
      </c>
      <c r="I24" s="124" t="s">
        <v>125</v>
      </c>
      <c r="J24" s="124" t="s">
        <v>125</v>
      </c>
      <c r="K24" s="7"/>
      <c r="L24" s="44" t="e">
        <f t="shared" si="1"/>
        <v>#DIV/0!</v>
      </c>
      <c r="M24" s="7"/>
      <c r="N24" s="44" t="e">
        <f t="shared" si="2"/>
        <v>#DIV/0!</v>
      </c>
      <c r="O24" s="7"/>
      <c r="P24" s="44" t="e">
        <f t="shared" si="2"/>
        <v>#DIV/0!</v>
      </c>
    </row>
    <row r="25" spans="1:17" ht="57" customHeight="1">
      <c r="A25" s="160" t="s">
        <v>51</v>
      </c>
      <c r="B25" s="124" t="s">
        <v>128</v>
      </c>
      <c r="C25" s="6">
        <v>91394333</v>
      </c>
      <c r="D25" s="7">
        <v>120321667</v>
      </c>
      <c r="E25" s="44">
        <f t="shared" si="3"/>
        <v>-0.31651124364570826</v>
      </c>
      <c r="F25" s="92" t="s">
        <v>135</v>
      </c>
      <c r="G25" s="93" t="s">
        <v>136</v>
      </c>
      <c r="H25" s="11">
        <v>0.01</v>
      </c>
      <c r="I25" s="11">
        <v>0.01</v>
      </c>
      <c r="J25" s="11">
        <v>0.01</v>
      </c>
      <c r="K25" s="7"/>
      <c r="L25" s="44">
        <f t="shared" si="1"/>
        <v>1</v>
      </c>
      <c r="M25" s="7"/>
      <c r="N25" s="44" t="e">
        <f t="shared" si="2"/>
        <v>#DIV/0!</v>
      </c>
      <c r="O25" s="7"/>
      <c r="P25" s="44" t="e">
        <f t="shared" si="2"/>
        <v>#DIV/0!</v>
      </c>
    </row>
    <row r="26" spans="1:17" ht="57" customHeight="1">
      <c r="A26" s="160" t="s">
        <v>55</v>
      </c>
      <c r="B26" s="124" t="s">
        <v>124</v>
      </c>
      <c r="C26" s="509">
        <v>0</v>
      </c>
      <c r="D26" s="509">
        <v>0</v>
      </c>
      <c r="E26" s="44" t="e">
        <f t="shared" si="3"/>
        <v>#DIV/0!</v>
      </c>
      <c r="F26" s="124" t="s">
        <v>125</v>
      </c>
      <c r="G26" s="124" t="s">
        <v>125</v>
      </c>
      <c r="H26" s="124" t="s">
        <v>125</v>
      </c>
      <c r="I26" s="124" t="s">
        <v>125</v>
      </c>
      <c r="J26" s="124" t="s">
        <v>125</v>
      </c>
      <c r="K26" s="7"/>
      <c r="L26" s="44" t="e">
        <f t="shared" si="1"/>
        <v>#DIV/0!</v>
      </c>
      <c r="M26" s="7"/>
      <c r="N26" s="44" t="e">
        <f t="shared" si="2"/>
        <v>#DIV/0!</v>
      </c>
      <c r="O26" s="7"/>
      <c r="P26" s="44" t="e">
        <f t="shared" si="2"/>
        <v>#DIV/0!</v>
      </c>
    </row>
    <row r="27" spans="1:17" ht="57" customHeight="1">
      <c r="A27" s="43" t="s">
        <v>56</v>
      </c>
      <c r="B27" s="124" t="s">
        <v>108</v>
      </c>
      <c r="C27" s="6">
        <v>92052871</v>
      </c>
      <c r="D27" s="7">
        <v>84415392</v>
      </c>
      <c r="E27" s="44">
        <f t="shared" si="3"/>
        <v>8.2968395412675422E-2</v>
      </c>
      <c r="F27" s="9" t="s">
        <v>137</v>
      </c>
      <c r="G27" s="9" t="s">
        <v>137</v>
      </c>
      <c r="H27" s="11">
        <v>3.7499999999999999E-2</v>
      </c>
      <c r="I27" s="11">
        <v>3.7499999999999999E-2</v>
      </c>
      <c r="J27" s="11">
        <v>3.7499999999999999E-2</v>
      </c>
      <c r="K27" s="7"/>
      <c r="L27" s="44">
        <f t="shared" si="1"/>
        <v>1</v>
      </c>
      <c r="M27" s="7"/>
      <c r="N27" s="44" t="e">
        <f t="shared" si="2"/>
        <v>#DIV/0!</v>
      </c>
      <c r="O27" s="7"/>
      <c r="P27" s="44" t="e">
        <f t="shared" si="2"/>
        <v>#DIV/0!</v>
      </c>
      <c r="Q27" s="2" t="s">
        <v>138</v>
      </c>
    </row>
  </sheetData>
  <sheetProtection algorithmName="SHA-512" hashValue="2SoX2ft7781FKMWnISwcbxx4yuFWV2r2janCIwS1Cxc1ZZJCdXnNZVgP/925o8SuuAaHRNP//1n9F3piqbJ72A==" saltValue="x/LwBo7GYeF+ndIETuai2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560" priority="31" operator="lessThan">
      <formula>0</formula>
    </cfRule>
  </conditionalFormatting>
  <conditionalFormatting sqref="E19:E27">
    <cfRule type="cellIs" dxfId="559" priority="27" operator="lessThan">
      <formula>0</formula>
    </cfRule>
  </conditionalFormatting>
  <conditionalFormatting sqref="H9:J9">
    <cfRule type="cellIs" dxfId="558" priority="26" operator="lessThan">
      <formula>0</formula>
    </cfRule>
  </conditionalFormatting>
  <conditionalFormatting sqref="H19:J20">
    <cfRule type="cellIs" dxfId="557" priority="1" operator="lessThan">
      <formula>0</formula>
    </cfRule>
  </conditionalFormatting>
  <conditionalFormatting sqref="H22:J22">
    <cfRule type="cellIs" dxfId="556" priority="4" operator="lessThan">
      <formula>0</formula>
    </cfRule>
  </conditionalFormatting>
  <conditionalFormatting sqref="H25:J25">
    <cfRule type="cellIs" dxfId="555" priority="8" operator="lessThan">
      <formula>0</formula>
    </cfRule>
  </conditionalFormatting>
  <conditionalFormatting sqref="H27:J27">
    <cfRule type="cellIs" dxfId="554" priority="14" operator="lessThan">
      <formula>0</formula>
    </cfRule>
  </conditionalFormatting>
  <conditionalFormatting sqref="L9:L17 L19:L27">
    <cfRule type="cellIs" dxfId="553" priority="13" operator="lessThan">
      <formula>0</formula>
    </cfRule>
  </conditionalFormatting>
  <conditionalFormatting sqref="N9:N17 N19:N27">
    <cfRule type="cellIs" dxfId="552" priority="12" operator="lessThan">
      <formula>0</formula>
    </cfRule>
  </conditionalFormatting>
  <conditionalFormatting sqref="P9:P17 P19:P27">
    <cfRule type="cellIs" dxfId="551" priority="1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99">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B26" sqref="B26"/>
    </sheetView>
  </sheetViews>
  <sheetFormatPr baseColWidth="10" defaultColWidth="11.375" defaultRowHeight="14.25"/>
  <cols>
    <col min="1" max="1" width="26" style="2" customWidth="1"/>
    <col min="2" max="2" width="40.75" style="2" customWidth="1"/>
    <col min="3" max="4" width="20.75" style="2" customWidth="1"/>
    <col min="5" max="5" width="20.125" style="2" bestFit="1" customWidth="1"/>
    <col min="6" max="6" width="57" style="240" customWidth="1"/>
    <col min="7" max="7" width="61.625" style="240" customWidth="1"/>
    <col min="8" max="10" width="10.125" style="240"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c r="A1" s="15" t="s">
        <v>0</v>
      </c>
      <c r="B1" s="16"/>
      <c r="C1" s="17"/>
      <c r="D1" s="17"/>
      <c r="E1" s="17"/>
    </row>
    <row r="2" spans="1:16" ht="21" customHeight="1" thickBot="1">
      <c r="A2" s="18" t="s">
        <v>1</v>
      </c>
      <c r="B2" s="813" t="s">
        <v>2</v>
      </c>
      <c r="C2" s="813"/>
      <c r="D2" s="813"/>
      <c r="E2" s="813"/>
      <c r="F2" s="425"/>
      <c r="G2" s="425"/>
      <c r="H2" s="425"/>
      <c r="I2" s="425"/>
      <c r="J2" s="425"/>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71"/>
      <c r="G8" s="72"/>
      <c r="H8" s="149"/>
      <c r="I8" s="149"/>
      <c r="J8" s="695"/>
      <c r="K8" s="22"/>
      <c r="L8" s="23"/>
      <c r="M8" s="23"/>
      <c r="N8" s="23"/>
      <c r="O8" s="23"/>
      <c r="P8" s="27"/>
    </row>
    <row r="9" spans="1:16" ht="123.75" customHeight="1">
      <c r="A9" s="41" t="s">
        <v>23</v>
      </c>
      <c r="B9" s="58" t="s">
        <v>1374</v>
      </c>
      <c r="C9" s="254">
        <v>9683410702</v>
      </c>
      <c r="D9" s="521">
        <v>6588102373</v>
      </c>
      <c r="E9" s="70">
        <f t="shared" ref="E9:E17" si="0">1-(D9/C9)</f>
        <v>0.31965062974770853</v>
      </c>
      <c r="F9" s="692" t="s">
        <v>1375</v>
      </c>
      <c r="G9" s="686" t="s">
        <v>1376</v>
      </c>
      <c r="H9" s="688">
        <v>-5.1999999999999998E-2</v>
      </c>
      <c r="I9" s="688">
        <v>-3.2300000000000002E-2</v>
      </c>
      <c r="J9" s="688">
        <v>-0.03</v>
      </c>
      <c r="K9" s="655"/>
      <c r="L9" s="44">
        <f>1-(K9/D9)</f>
        <v>1</v>
      </c>
      <c r="M9" s="7"/>
      <c r="N9" s="44" t="e">
        <f>1-(M9/K9)</f>
        <v>#DIV/0!</v>
      </c>
      <c r="O9" s="7"/>
      <c r="P9" s="44" t="e">
        <f>1-(O9/M9)</f>
        <v>#DIV/0!</v>
      </c>
    </row>
    <row r="10" spans="1:16" ht="102" customHeight="1">
      <c r="A10" s="41" t="s">
        <v>28</v>
      </c>
      <c r="B10" s="107" t="s">
        <v>427</v>
      </c>
      <c r="C10" s="84">
        <v>30313848</v>
      </c>
      <c r="D10" s="85">
        <v>34113876</v>
      </c>
      <c r="E10" s="70">
        <f t="shared" si="0"/>
        <v>-0.12535617385163378</v>
      </c>
      <c r="F10" s="692" t="s">
        <v>1377</v>
      </c>
      <c r="G10" s="686" t="s">
        <v>1378</v>
      </c>
      <c r="H10" s="688">
        <v>-3.2300000000000002E-2</v>
      </c>
      <c r="I10" s="688">
        <v>0.03</v>
      </c>
      <c r="J10" s="688">
        <v>0.03</v>
      </c>
      <c r="K10" s="249"/>
      <c r="L10" s="44">
        <f t="shared" ref="L10:L27" si="1">1-(K10/D10)</f>
        <v>1</v>
      </c>
      <c r="M10" s="7"/>
      <c r="N10" s="44" t="e">
        <f t="shared" ref="N10:P27" si="2">1-(M10/K10)</f>
        <v>#DIV/0!</v>
      </c>
      <c r="O10" s="7"/>
      <c r="P10" s="44" t="e">
        <f t="shared" si="2"/>
        <v>#DIV/0!</v>
      </c>
    </row>
    <row r="11" spans="1:16" ht="79.5" customHeight="1">
      <c r="A11" s="41" t="s">
        <v>30</v>
      </c>
      <c r="B11" s="60" t="s">
        <v>64</v>
      </c>
      <c r="C11" s="255">
        <v>0</v>
      </c>
      <c r="D11" s="256">
        <v>0</v>
      </c>
      <c r="E11" s="44" t="e">
        <f t="shared" si="0"/>
        <v>#DIV/0!</v>
      </c>
      <c r="F11" s="693" t="s">
        <v>1379</v>
      </c>
      <c r="G11" s="686" t="s">
        <v>1379</v>
      </c>
      <c r="H11" s="688"/>
      <c r="I11" s="688"/>
      <c r="J11" s="688"/>
      <c r="K11" s="249"/>
      <c r="L11" s="44" t="e">
        <f t="shared" si="1"/>
        <v>#DIV/0!</v>
      </c>
      <c r="M11" s="7"/>
      <c r="N11" s="44" t="e">
        <f t="shared" si="2"/>
        <v>#DIV/0!</v>
      </c>
      <c r="O11" s="7"/>
      <c r="P11" s="44" t="e">
        <f t="shared" si="2"/>
        <v>#DIV/0!</v>
      </c>
    </row>
    <row r="12" spans="1:16" ht="59.25" customHeight="1">
      <c r="A12" s="41" t="s">
        <v>32</v>
      </c>
      <c r="B12" s="59" t="s">
        <v>1345</v>
      </c>
      <c r="C12" s="86">
        <v>34347795</v>
      </c>
      <c r="D12" s="87">
        <v>120780941</v>
      </c>
      <c r="E12" s="44">
        <f t="shared" si="0"/>
        <v>-2.5164103256118771</v>
      </c>
      <c r="F12" s="693" t="s">
        <v>1278</v>
      </c>
      <c r="G12" s="686" t="s">
        <v>1380</v>
      </c>
      <c r="H12" s="688">
        <v>-3.2300000000000002E-2</v>
      </c>
      <c r="I12" s="688">
        <v>0.03</v>
      </c>
      <c r="J12" s="688">
        <v>0.03</v>
      </c>
      <c r="K12" s="249"/>
      <c r="L12" s="44">
        <f t="shared" si="1"/>
        <v>1</v>
      </c>
      <c r="M12" s="7"/>
      <c r="N12" s="44" t="e">
        <f t="shared" si="2"/>
        <v>#DIV/0!</v>
      </c>
      <c r="O12" s="7"/>
      <c r="P12" s="44" t="e">
        <f t="shared" si="2"/>
        <v>#DIV/0!</v>
      </c>
    </row>
    <row r="13" spans="1:16" ht="105" customHeight="1">
      <c r="A13" s="41" t="s">
        <v>33</v>
      </c>
      <c r="B13" s="59" t="s">
        <v>1381</v>
      </c>
      <c r="C13" s="86">
        <v>9744000</v>
      </c>
      <c r="D13" s="87">
        <v>11440000</v>
      </c>
      <c r="E13" s="44">
        <f t="shared" si="0"/>
        <v>-0.17405582922824303</v>
      </c>
      <c r="F13" s="693" t="s">
        <v>1193</v>
      </c>
      <c r="G13" s="686" t="s">
        <v>1382</v>
      </c>
      <c r="H13" s="688">
        <v>-3.2300000000000002E-2</v>
      </c>
      <c r="I13" s="688">
        <v>0.03</v>
      </c>
      <c r="J13" s="688">
        <v>0.03</v>
      </c>
      <c r="K13" s="249"/>
      <c r="L13" s="44">
        <f t="shared" si="1"/>
        <v>1</v>
      </c>
      <c r="M13" s="7"/>
      <c r="N13" s="44" t="e">
        <f t="shared" si="2"/>
        <v>#DIV/0!</v>
      </c>
      <c r="O13" s="7"/>
      <c r="P13" s="44" t="e">
        <f t="shared" si="2"/>
        <v>#DIV/0!</v>
      </c>
    </row>
    <row r="14" spans="1:16" ht="108.75" customHeight="1">
      <c r="A14" s="41" t="s">
        <v>34</v>
      </c>
      <c r="B14" s="59" t="s">
        <v>439</v>
      </c>
      <c r="C14" s="86">
        <v>3423651</v>
      </c>
      <c r="D14" s="87">
        <v>2328750</v>
      </c>
      <c r="E14" s="44">
        <f t="shared" si="0"/>
        <v>0.31980508527300244</v>
      </c>
      <c r="F14" s="693" t="s">
        <v>1283</v>
      </c>
      <c r="G14" s="686" t="s">
        <v>1284</v>
      </c>
      <c r="H14" s="688">
        <v>-3.2300000000000002E-2</v>
      </c>
      <c r="I14" s="688">
        <v>0.03</v>
      </c>
      <c r="J14" s="688">
        <v>0.03</v>
      </c>
      <c r="K14" s="249"/>
      <c r="L14" s="44">
        <f t="shared" si="1"/>
        <v>1</v>
      </c>
      <c r="M14" s="7"/>
      <c r="N14" s="44" t="e">
        <f t="shared" si="2"/>
        <v>#DIV/0!</v>
      </c>
      <c r="O14" s="7"/>
      <c r="P14" s="44" t="e">
        <f t="shared" si="2"/>
        <v>#DIV/0!</v>
      </c>
    </row>
    <row r="15" spans="1:16" ht="59.25" customHeight="1">
      <c r="A15" s="41" t="s">
        <v>35</v>
      </c>
      <c r="B15" s="59" t="s">
        <v>1383</v>
      </c>
      <c r="C15" s="86">
        <v>143420256</v>
      </c>
      <c r="D15" s="87">
        <v>170671250</v>
      </c>
      <c r="E15" s="44">
        <f t="shared" si="0"/>
        <v>-0.19000798604068869</v>
      </c>
      <c r="F15" s="693" t="s">
        <v>1286</v>
      </c>
      <c r="G15" s="686" t="s">
        <v>1286</v>
      </c>
      <c r="H15" s="688">
        <v>-3.2300000000000002E-2</v>
      </c>
      <c r="I15" s="688">
        <v>0.03</v>
      </c>
      <c r="J15" s="688">
        <v>0.03</v>
      </c>
      <c r="K15" s="249"/>
      <c r="L15" s="44">
        <f t="shared" si="1"/>
        <v>1</v>
      </c>
      <c r="M15" s="7"/>
      <c r="N15" s="44" t="e">
        <f t="shared" si="2"/>
        <v>#DIV/0!</v>
      </c>
      <c r="O15" s="7"/>
      <c r="P15" s="44" t="e">
        <f t="shared" si="2"/>
        <v>#DIV/0!</v>
      </c>
    </row>
    <row r="16" spans="1:16" ht="59.25" customHeight="1">
      <c r="A16" s="41" t="s">
        <v>36</v>
      </c>
      <c r="B16" s="60" t="s">
        <v>64</v>
      </c>
      <c r="C16" s="255">
        <v>0</v>
      </c>
      <c r="D16" s="256" t="s">
        <v>31</v>
      </c>
      <c r="E16" s="44" t="e">
        <f t="shared" si="0"/>
        <v>#VALUE!</v>
      </c>
      <c r="F16" s="694" t="s">
        <v>1384</v>
      </c>
      <c r="G16" s="686" t="s">
        <v>64</v>
      </c>
      <c r="H16" s="688"/>
      <c r="I16" s="688"/>
      <c r="J16" s="688"/>
      <c r="K16" s="249"/>
      <c r="L16" s="44" t="e">
        <f t="shared" si="1"/>
        <v>#VALUE!</v>
      </c>
      <c r="M16" s="7"/>
      <c r="N16" s="44" t="e">
        <f t="shared" si="2"/>
        <v>#DIV/0!</v>
      </c>
      <c r="O16" s="7"/>
      <c r="P16" s="44" t="e">
        <f t="shared" si="2"/>
        <v>#DIV/0!</v>
      </c>
    </row>
    <row r="17" spans="1:16" ht="59.25" customHeight="1">
      <c r="A17" s="41" t="s">
        <v>37</v>
      </c>
      <c r="B17" s="59" t="s">
        <v>1385</v>
      </c>
      <c r="C17" s="86">
        <v>26729528</v>
      </c>
      <c r="D17" s="256">
        <v>0</v>
      </c>
      <c r="E17" s="44">
        <f t="shared" si="0"/>
        <v>1</v>
      </c>
      <c r="F17" s="693" t="s">
        <v>1386</v>
      </c>
      <c r="G17" s="686" t="s">
        <v>1387</v>
      </c>
      <c r="H17" s="688">
        <v>-3.2300000000000002E-2</v>
      </c>
      <c r="I17" s="688">
        <v>0.03</v>
      </c>
      <c r="J17" s="688">
        <v>0.03</v>
      </c>
      <c r="K17" s="249"/>
      <c r="L17" s="44" t="e">
        <f t="shared" si="1"/>
        <v>#DIV/0!</v>
      </c>
      <c r="M17" s="7"/>
      <c r="N17" s="44" t="e">
        <f t="shared" si="2"/>
        <v>#DIV/0!</v>
      </c>
      <c r="O17" s="7"/>
      <c r="P17" s="44" t="e">
        <f t="shared" si="2"/>
        <v>#DIV/0!</v>
      </c>
    </row>
    <row r="18" spans="1:16" ht="17.25" customHeight="1">
      <c r="A18" s="42" t="s">
        <v>38</v>
      </c>
      <c r="B18" s="61" t="s">
        <v>31</v>
      </c>
      <c r="C18" s="257" t="s">
        <v>31</v>
      </c>
      <c r="D18" s="258" t="s">
        <v>31</v>
      </c>
      <c r="E18" s="45"/>
      <c r="F18" s="687" t="s">
        <v>31</v>
      </c>
      <c r="G18" s="689" t="s">
        <v>31</v>
      </c>
      <c r="H18" s="690" t="s">
        <v>31</v>
      </c>
      <c r="I18" s="690" t="s">
        <v>31</v>
      </c>
      <c r="J18" s="690" t="s">
        <v>31</v>
      </c>
      <c r="K18" s="30"/>
      <c r="L18" s="46"/>
      <c r="M18" s="30"/>
      <c r="N18" s="46"/>
      <c r="O18" s="30"/>
      <c r="P18" s="46"/>
    </row>
    <row r="19" spans="1:16" ht="151.5" customHeight="1">
      <c r="A19" s="41" t="s">
        <v>39</v>
      </c>
      <c r="B19" s="59" t="s">
        <v>1388</v>
      </c>
      <c r="C19" s="86">
        <v>68375470</v>
      </c>
      <c r="D19" s="87">
        <v>74791546</v>
      </c>
      <c r="E19" s="44">
        <f t="shared" ref="E19:E27" si="3">1-(D19/C19)</f>
        <v>-9.383593268170598E-2</v>
      </c>
      <c r="F19" s="693" t="s">
        <v>1389</v>
      </c>
      <c r="G19" s="686" t="s">
        <v>1390</v>
      </c>
      <c r="H19" s="688">
        <v>-3.2300000000000002E-2</v>
      </c>
      <c r="I19" s="688">
        <v>0.03</v>
      </c>
      <c r="J19" s="688">
        <v>0.03</v>
      </c>
      <c r="K19" s="249"/>
      <c r="L19" s="44">
        <f t="shared" si="1"/>
        <v>1</v>
      </c>
      <c r="M19" s="7"/>
      <c r="N19" s="44" t="e">
        <f t="shared" si="2"/>
        <v>#DIV/0!</v>
      </c>
      <c r="O19" s="7"/>
      <c r="P19" s="44" t="e">
        <f t="shared" si="2"/>
        <v>#DIV/0!</v>
      </c>
    </row>
    <row r="20" spans="1:16" ht="140.25" customHeight="1">
      <c r="A20" s="41" t="s">
        <v>43</v>
      </c>
      <c r="B20" s="59" t="s">
        <v>1391</v>
      </c>
      <c r="C20" s="84">
        <v>65383873</v>
      </c>
      <c r="D20" s="85">
        <v>61019100</v>
      </c>
      <c r="E20" s="44">
        <f t="shared" si="3"/>
        <v>6.6756109721429313E-2</v>
      </c>
      <c r="F20" s="693" t="s">
        <v>1392</v>
      </c>
      <c r="G20" s="686" t="s">
        <v>1393</v>
      </c>
      <c r="H20" s="688">
        <v>-3.2300000000000002E-2</v>
      </c>
      <c r="I20" s="688">
        <v>0.03</v>
      </c>
      <c r="J20" s="688">
        <v>0.03</v>
      </c>
      <c r="K20" s="249"/>
      <c r="L20" s="44">
        <f t="shared" si="1"/>
        <v>1</v>
      </c>
      <c r="M20" s="7"/>
      <c r="N20" s="44" t="e">
        <f t="shared" si="2"/>
        <v>#DIV/0!</v>
      </c>
      <c r="O20" s="7"/>
      <c r="P20" s="44" t="e">
        <f t="shared" si="2"/>
        <v>#DIV/0!</v>
      </c>
    </row>
    <row r="21" spans="1:16" ht="57" customHeight="1">
      <c r="A21" s="41" t="s">
        <v>47</v>
      </c>
      <c r="B21" s="60">
        <v>0</v>
      </c>
      <c r="C21" s="255">
        <v>0</v>
      </c>
      <c r="D21" s="256" t="s">
        <v>31</v>
      </c>
      <c r="E21" s="44" t="e">
        <f t="shared" si="3"/>
        <v>#VALUE!</v>
      </c>
      <c r="F21" s="693" t="s">
        <v>1394</v>
      </c>
      <c r="G21" s="691" t="s">
        <v>1395</v>
      </c>
      <c r="H21" s="688"/>
      <c r="I21" s="688"/>
      <c r="J21" s="688"/>
      <c r="K21" s="249"/>
      <c r="L21" s="44" t="e">
        <f t="shared" si="1"/>
        <v>#VALUE!</v>
      </c>
      <c r="M21" s="7"/>
      <c r="N21" s="44" t="e">
        <f t="shared" si="2"/>
        <v>#DIV/0!</v>
      </c>
      <c r="O21" s="7"/>
      <c r="P21" s="44" t="e">
        <f t="shared" si="2"/>
        <v>#DIV/0!</v>
      </c>
    </row>
    <row r="22" spans="1:16" ht="141" customHeight="1">
      <c r="A22" s="41" t="s">
        <v>48</v>
      </c>
      <c r="B22" s="59" t="s">
        <v>1396</v>
      </c>
      <c r="C22" s="86">
        <v>21922972</v>
      </c>
      <c r="D22" s="87">
        <v>24700000</v>
      </c>
      <c r="E22" s="44">
        <f t="shared" si="3"/>
        <v>-0.1266720588796082</v>
      </c>
      <c r="F22" s="693" t="s">
        <v>1397</v>
      </c>
      <c r="G22" s="686" t="s">
        <v>1398</v>
      </c>
      <c r="H22" s="688">
        <v>-3.2300000000000002E-2</v>
      </c>
      <c r="I22" s="688">
        <v>0.03</v>
      </c>
      <c r="J22" s="688">
        <v>0.03</v>
      </c>
      <c r="K22" s="249"/>
      <c r="L22" s="44">
        <f t="shared" si="1"/>
        <v>1</v>
      </c>
      <c r="M22" s="7"/>
      <c r="N22" s="44" t="e">
        <f t="shared" si="2"/>
        <v>#DIV/0!</v>
      </c>
      <c r="O22" s="7"/>
      <c r="P22" s="44" t="e">
        <f t="shared" si="2"/>
        <v>#DIV/0!</v>
      </c>
    </row>
    <row r="23" spans="1:16" ht="57" customHeight="1">
      <c r="A23" s="41" t="s">
        <v>49</v>
      </c>
      <c r="B23" s="60" t="s">
        <v>64</v>
      </c>
      <c r="C23" s="255">
        <v>0</v>
      </c>
      <c r="D23" s="256">
        <v>0</v>
      </c>
      <c r="E23" s="44" t="e">
        <f t="shared" si="3"/>
        <v>#DIV/0!</v>
      </c>
      <c r="F23" s="693" t="s">
        <v>1399</v>
      </c>
      <c r="G23" s="691" t="s">
        <v>64</v>
      </c>
      <c r="H23" s="688"/>
      <c r="I23" s="688"/>
      <c r="J23" s="688"/>
      <c r="K23" s="249"/>
      <c r="L23" s="44" t="e">
        <f t="shared" si="1"/>
        <v>#DIV/0!</v>
      </c>
      <c r="M23" s="7"/>
      <c r="N23" s="44" t="e">
        <f t="shared" si="2"/>
        <v>#DIV/0!</v>
      </c>
      <c r="O23" s="7"/>
      <c r="P23" s="44" t="e">
        <f t="shared" si="2"/>
        <v>#DIV/0!</v>
      </c>
    </row>
    <row r="24" spans="1:16" ht="57" customHeight="1">
      <c r="A24" s="41" t="s">
        <v>50</v>
      </c>
      <c r="B24" s="59" t="s">
        <v>1400</v>
      </c>
      <c r="C24" s="86">
        <v>8694470</v>
      </c>
      <c r="D24" s="87">
        <v>5976429</v>
      </c>
      <c r="E24" s="44">
        <f t="shared" si="3"/>
        <v>0.31261721531042141</v>
      </c>
      <c r="F24" s="693" t="s">
        <v>1401</v>
      </c>
      <c r="G24" s="686" t="s">
        <v>1402</v>
      </c>
      <c r="H24" s="688">
        <v>-3.2300000000000002E-2</v>
      </c>
      <c r="I24" s="688">
        <v>0.03</v>
      </c>
      <c r="J24" s="688">
        <v>0.03</v>
      </c>
      <c r="K24" s="249"/>
      <c r="L24" s="44">
        <f t="shared" si="1"/>
        <v>1</v>
      </c>
      <c r="M24" s="7"/>
      <c r="N24" s="44" t="e">
        <f t="shared" si="2"/>
        <v>#DIV/0!</v>
      </c>
      <c r="O24" s="7"/>
      <c r="P24" s="44" t="e">
        <f t="shared" si="2"/>
        <v>#DIV/0!</v>
      </c>
    </row>
    <row r="25" spans="1:16" ht="57" customHeight="1">
      <c r="A25" s="43" t="s">
        <v>51</v>
      </c>
      <c r="B25" s="74" t="s">
        <v>1403</v>
      </c>
      <c r="C25" s="84">
        <v>14769084</v>
      </c>
      <c r="D25" s="85">
        <v>4313038</v>
      </c>
      <c r="E25" s="44">
        <f t="shared" si="3"/>
        <v>0.70796848335347007</v>
      </c>
      <c r="F25" s="693" t="s">
        <v>1404</v>
      </c>
      <c r="G25" s="686" t="s">
        <v>1405</v>
      </c>
      <c r="H25" s="688">
        <v>-3.2300000000000002E-2</v>
      </c>
      <c r="I25" s="688">
        <v>0.03</v>
      </c>
      <c r="J25" s="688">
        <v>0.03</v>
      </c>
      <c r="K25" s="249"/>
      <c r="L25" s="44">
        <f t="shared" si="1"/>
        <v>1</v>
      </c>
      <c r="M25" s="7"/>
      <c r="N25" s="44" t="e">
        <f t="shared" si="2"/>
        <v>#DIV/0!</v>
      </c>
      <c r="O25" s="7"/>
      <c r="P25" s="44" t="e">
        <f t="shared" si="2"/>
        <v>#DIV/0!</v>
      </c>
    </row>
    <row r="26" spans="1:16" ht="57" customHeight="1">
      <c r="A26" s="43" t="s">
        <v>55</v>
      </c>
      <c r="B26" s="59" t="s">
        <v>1406</v>
      </c>
      <c r="C26" s="255" t="s">
        <v>31</v>
      </c>
      <c r="D26" s="256" t="s">
        <v>31</v>
      </c>
      <c r="E26" s="44" t="e">
        <f t="shared" si="3"/>
        <v>#VALUE!</v>
      </c>
      <c r="F26" s="693" t="s">
        <v>1407</v>
      </c>
      <c r="G26" s="691" t="s">
        <v>64</v>
      </c>
      <c r="H26" s="688"/>
      <c r="I26" s="688"/>
      <c r="J26" s="688"/>
      <c r="K26" s="249"/>
      <c r="L26" s="44" t="e">
        <f t="shared" si="1"/>
        <v>#VALUE!</v>
      </c>
      <c r="M26" s="7"/>
      <c r="N26" s="44" t="e">
        <f t="shared" si="2"/>
        <v>#DIV/0!</v>
      </c>
      <c r="O26" s="7"/>
      <c r="P26" s="44" t="e">
        <f t="shared" si="2"/>
        <v>#DIV/0!</v>
      </c>
    </row>
    <row r="27" spans="1:16" ht="153.75" customHeight="1">
      <c r="A27" s="43" t="s">
        <v>56</v>
      </c>
      <c r="B27" s="59" t="s">
        <v>1408</v>
      </c>
      <c r="C27" s="251">
        <v>106563663</v>
      </c>
      <c r="D27" s="252">
        <v>100354250</v>
      </c>
      <c r="E27" s="44">
        <f t="shared" si="3"/>
        <v>5.8269515378802206E-2</v>
      </c>
      <c r="F27" s="693" t="s">
        <v>1409</v>
      </c>
      <c r="G27" s="686" t="s">
        <v>1410</v>
      </c>
      <c r="H27" s="688">
        <v>-3.2300000000000002E-2</v>
      </c>
      <c r="I27" s="688">
        <v>0.03</v>
      </c>
      <c r="J27" s="688">
        <v>0.03</v>
      </c>
      <c r="K27" s="249"/>
      <c r="L27" s="44">
        <f t="shared" si="1"/>
        <v>1</v>
      </c>
      <c r="M27" s="7"/>
      <c r="N27" s="44" t="e">
        <f t="shared" si="2"/>
        <v>#DIV/0!</v>
      </c>
      <c r="O27" s="7"/>
      <c r="P27" s="44" t="e">
        <f t="shared" si="2"/>
        <v>#DIV/0!</v>
      </c>
    </row>
  </sheetData>
  <sheetProtection algorithmName="SHA-512" hashValue="r+ku0vYsJ3LFin7/FPrIJVU1+LzbtYeH+i70C7ajv3XGk1eMPOwRpixuM9EjojLuMXoBXB1cY7OxF0a49y5yWg==" saltValue="RP2RJXTr3KE6FU405unZu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176" priority="21" operator="lessThan">
      <formula>0</formula>
    </cfRule>
  </conditionalFormatting>
  <conditionalFormatting sqref="E19:E27">
    <cfRule type="cellIs" dxfId="175" priority="17" operator="lessThan">
      <formula>0</formula>
    </cfRule>
  </conditionalFormatting>
  <conditionalFormatting sqref="L9:L17 L19:L27">
    <cfRule type="cellIs" dxfId="174" priority="3" operator="lessThan">
      <formula>0</formula>
    </cfRule>
  </conditionalFormatting>
  <conditionalFormatting sqref="N9:N17 N19:N27">
    <cfRule type="cellIs" dxfId="173" priority="2" operator="lessThan">
      <formula>0</formula>
    </cfRule>
  </conditionalFormatting>
  <conditionalFormatting sqref="P9:P17 P19:P27">
    <cfRule type="cellIs" dxfId="172"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0">
    <tabColor theme="5" tint="0.39997558519241921"/>
    <pageSetUpPr fitToPage="1"/>
  </sheetPr>
  <dimension ref="A1:P27"/>
  <sheetViews>
    <sheetView zoomScale="80" zoomScaleNormal="80" workbookViewId="0">
      <pane xSplit="2" ySplit="7" topLeftCell="G17" activePane="bottomRight" state="frozen"/>
      <selection pane="topRight" activeCell="G17" activeCellId="1" sqref="C27 G17"/>
      <selection pane="bottomLeft" activeCell="G17" activeCellId="1" sqref="C27 G17"/>
      <selection pane="bottomRight" activeCell="G17" sqref="G17"/>
    </sheetView>
  </sheetViews>
  <sheetFormatPr baseColWidth="10" defaultColWidth="11.375" defaultRowHeight="14.25"/>
  <cols>
    <col min="1" max="1" width="26" style="2" customWidth="1"/>
    <col min="2" max="2" width="24.75" style="2" customWidth="1"/>
    <col min="3" max="4" width="22.75" style="2" bestFit="1" customWidth="1"/>
    <col min="5" max="5" width="20.125" style="2" bestFit="1" customWidth="1"/>
    <col min="6" max="6" width="43.375" style="2" customWidth="1"/>
    <col min="7" max="7" width="50.7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621" t="s">
        <v>1411</v>
      </c>
      <c r="C9" s="354" t="s">
        <v>1412</v>
      </c>
      <c r="D9" s="355" t="s">
        <v>1413</v>
      </c>
      <c r="E9" s="44">
        <f t="shared" ref="E9:E17" si="0">1-(D9/C9)</f>
        <v>0.14776673458503475</v>
      </c>
      <c r="F9" s="353" t="s">
        <v>1121</v>
      </c>
      <c r="G9" s="89" t="s">
        <v>1122</v>
      </c>
      <c r="H9" s="11"/>
      <c r="I9" s="11"/>
      <c r="J9" s="8"/>
      <c r="K9" s="7"/>
      <c r="L9" s="44">
        <f>1-(K9/D9)</f>
        <v>1</v>
      </c>
      <c r="M9" s="7"/>
      <c r="N9" s="44" t="e">
        <f>1-(M9/K9)</f>
        <v>#DIV/0!</v>
      </c>
      <c r="O9" s="7"/>
      <c r="P9" s="44" t="e">
        <f>1-(O9/M9)</f>
        <v>#DIV/0!</v>
      </c>
    </row>
    <row r="10" spans="1:16" ht="59.25" customHeight="1">
      <c r="A10" s="41" t="s">
        <v>28</v>
      </c>
      <c r="B10" s="378" t="s">
        <v>379</v>
      </c>
      <c r="C10" s="356" t="s">
        <v>1414</v>
      </c>
      <c r="D10" s="357" t="s">
        <v>1415</v>
      </c>
      <c r="E10" s="44">
        <f t="shared" si="0"/>
        <v>0.30605190335781074</v>
      </c>
      <c r="F10" s="477" t="s">
        <v>1416</v>
      </c>
      <c r="G10" s="479" t="s">
        <v>1417</v>
      </c>
      <c r="H10" s="11"/>
      <c r="I10" s="11"/>
      <c r="J10" s="8"/>
      <c r="K10" s="7"/>
      <c r="L10" s="44">
        <f t="shared" ref="L10:L27" si="1">1-(K10/D10)</f>
        <v>1</v>
      </c>
      <c r="M10" s="7"/>
      <c r="N10" s="44" t="e">
        <f t="shared" ref="N10:P27" si="2">1-(M10/K10)</f>
        <v>#DIV/0!</v>
      </c>
      <c r="O10" s="7"/>
      <c r="P10" s="44" t="e">
        <f t="shared" si="2"/>
        <v>#DIV/0!</v>
      </c>
    </row>
    <row r="11" spans="1:16" ht="59.25" customHeight="1">
      <c r="A11" s="41" t="s">
        <v>30</v>
      </c>
      <c r="B11" s="378" t="s">
        <v>1418</v>
      </c>
      <c r="C11" s="379" t="s">
        <v>1419</v>
      </c>
      <c r="D11" s="380" t="s">
        <v>1420</v>
      </c>
      <c r="E11" s="44" t="e">
        <f t="shared" si="0"/>
        <v>#VALUE!</v>
      </c>
      <c r="F11" s="477" t="s">
        <v>1421</v>
      </c>
      <c r="G11" s="479" t="s">
        <v>1422</v>
      </c>
      <c r="H11" s="11"/>
      <c r="I11" s="11"/>
      <c r="J11" s="8"/>
      <c r="K11" s="7"/>
      <c r="L11" s="44">
        <f t="shared" si="1"/>
        <v>1</v>
      </c>
      <c r="M11" s="7"/>
      <c r="N11" s="44" t="e">
        <f t="shared" si="2"/>
        <v>#DIV/0!</v>
      </c>
      <c r="O11" s="7"/>
      <c r="P11" s="44" t="e">
        <f t="shared" si="2"/>
        <v>#DIV/0!</v>
      </c>
    </row>
    <row r="12" spans="1:16" ht="59.25" customHeight="1">
      <c r="A12" s="41" t="s">
        <v>32</v>
      </c>
      <c r="B12" s="378" t="s">
        <v>931</v>
      </c>
      <c r="C12" s="382" t="s">
        <v>1423</v>
      </c>
      <c r="D12" s="380" t="s">
        <v>1424</v>
      </c>
      <c r="E12" s="44">
        <f t="shared" si="0"/>
        <v>-5.2585771470535052</v>
      </c>
      <c r="F12" s="477" t="s">
        <v>1425</v>
      </c>
      <c r="G12" s="479" t="s">
        <v>1426</v>
      </c>
      <c r="H12" s="11"/>
      <c r="I12" s="11"/>
      <c r="J12" s="8"/>
      <c r="K12" s="7"/>
      <c r="L12" s="44">
        <f t="shared" si="1"/>
        <v>1</v>
      </c>
      <c r="M12" s="7"/>
      <c r="N12" s="44" t="e">
        <f t="shared" si="2"/>
        <v>#DIV/0!</v>
      </c>
      <c r="O12" s="7"/>
      <c r="P12" s="44" t="e">
        <f t="shared" si="2"/>
        <v>#DIV/0!</v>
      </c>
    </row>
    <row r="13" spans="1:16" ht="59.25" customHeight="1">
      <c r="A13" s="41" t="s">
        <v>33</v>
      </c>
      <c r="B13" s="622" t="s">
        <v>493</v>
      </c>
      <c r="C13" s="382" t="s">
        <v>1427</v>
      </c>
      <c r="D13" s="380" t="s">
        <v>1428</v>
      </c>
      <c r="E13" s="44">
        <f t="shared" si="0"/>
        <v>-0.39669421487603307</v>
      </c>
      <c r="F13" s="477" t="s">
        <v>1429</v>
      </c>
      <c r="G13" s="479" t="s">
        <v>387</v>
      </c>
      <c r="H13" s="11"/>
      <c r="I13" s="11"/>
      <c r="J13" s="8"/>
      <c r="K13" s="7"/>
      <c r="L13" s="44">
        <f t="shared" si="1"/>
        <v>1</v>
      </c>
      <c r="M13" s="7"/>
      <c r="N13" s="44" t="e">
        <f t="shared" si="2"/>
        <v>#DIV/0!</v>
      </c>
      <c r="O13" s="7"/>
      <c r="P13" s="44" t="e">
        <f t="shared" si="2"/>
        <v>#DIV/0!</v>
      </c>
    </row>
    <row r="14" spans="1:16" ht="59.25" customHeight="1">
      <c r="A14" s="41" t="s">
        <v>34</v>
      </c>
      <c r="B14" s="378" t="s">
        <v>667</v>
      </c>
      <c r="C14" s="451" t="s">
        <v>31</v>
      </c>
      <c r="D14" s="380" t="s">
        <v>1430</v>
      </c>
      <c r="E14" s="44" t="e">
        <f t="shared" si="0"/>
        <v>#VALUE!</v>
      </c>
      <c r="F14" s="477" t="s">
        <v>1431</v>
      </c>
      <c r="G14" s="479" t="s">
        <v>1432</v>
      </c>
      <c r="H14" s="11"/>
      <c r="I14" s="11"/>
      <c r="J14" s="8"/>
      <c r="K14" s="7"/>
      <c r="L14" s="44">
        <f t="shared" si="1"/>
        <v>1</v>
      </c>
      <c r="M14" s="7"/>
      <c r="N14" s="44" t="e">
        <f t="shared" si="2"/>
        <v>#DIV/0!</v>
      </c>
      <c r="O14" s="7"/>
      <c r="P14" s="44" t="e">
        <f t="shared" si="2"/>
        <v>#DIV/0!</v>
      </c>
    </row>
    <row r="15" spans="1:16" ht="59.25" customHeight="1">
      <c r="A15" s="41" t="s">
        <v>35</v>
      </c>
      <c r="B15" s="622" t="s">
        <v>493</v>
      </c>
      <c r="C15" s="6">
        <v>0</v>
      </c>
      <c r="D15" s="7">
        <v>0</v>
      </c>
      <c r="E15" s="44" t="e">
        <f t="shared" si="0"/>
        <v>#DIV/0!</v>
      </c>
      <c r="F15" s="477" t="s">
        <v>1433</v>
      </c>
      <c r="G15" s="479" t="s">
        <v>1434</v>
      </c>
      <c r="H15" s="11"/>
      <c r="I15" s="11"/>
      <c r="J15" s="8"/>
      <c r="K15" s="7"/>
      <c r="L15" s="44" t="e">
        <f t="shared" si="1"/>
        <v>#DIV/0!</v>
      </c>
      <c r="M15" s="7"/>
      <c r="N15" s="44" t="e">
        <f t="shared" si="2"/>
        <v>#DIV/0!</v>
      </c>
      <c r="O15" s="7"/>
      <c r="P15" s="44" t="e">
        <f t="shared" si="2"/>
        <v>#DIV/0!</v>
      </c>
    </row>
    <row r="16" spans="1:16" ht="59.25" customHeight="1">
      <c r="A16" s="41" t="s">
        <v>36</v>
      </c>
      <c r="B16" s="622" t="s">
        <v>493</v>
      </c>
      <c r="C16" s="382" t="s">
        <v>1435</v>
      </c>
      <c r="D16" s="380" t="s">
        <v>1436</v>
      </c>
      <c r="E16" s="44">
        <f t="shared" si="0"/>
        <v>-0.14887935193461321</v>
      </c>
      <c r="F16" s="477" t="s">
        <v>1433</v>
      </c>
      <c r="G16" s="479" t="s">
        <v>1437</v>
      </c>
      <c r="H16" s="11"/>
      <c r="I16" s="11"/>
      <c r="J16" s="8"/>
      <c r="K16" s="7"/>
      <c r="L16" s="44">
        <f t="shared" si="1"/>
        <v>1</v>
      </c>
      <c r="M16" s="7"/>
      <c r="N16" s="44" t="e">
        <f t="shared" si="2"/>
        <v>#DIV/0!</v>
      </c>
      <c r="O16" s="7"/>
      <c r="P16" s="44" t="e">
        <f t="shared" si="2"/>
        <v>#DIV/0!</v>
      </c>
    </row>
    <row r="17" spans="1:16" ht="59.25" customHeight="1">
      <c r="A17" s="41" t="s">
        <v>37</v>
      </c>
      <c r="B17" s="622" t="s">
        <v>493</v>
      </c>
      <c r="C17" s="358" t="s">
        <v>1438</v>
      </c>
      <c r="D17" s="359" t="s">
        <v>1439</v>
      </c>
      <c r="E17" s="44">
        <f t="shared" si="0"/>
        <v>-0.55402868040284137</v>
      </c>
      <c r="F17" s="477" t="s">
        <v>1440</v>
      </c>
      <c r="G17" s="479" t="s">
        <v>387</v>
      </c>
      <c r="H17" s="11"/>
      <c r="I17" s="11"/>
      <c r="J17" s="8"/>
      <c r="K17" s="7"/>
      <c r="L17" s="44">
        <f t="shared" si="1"/>
        <v>1</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623" t="s">
        <v>493</v>
      </c>
      <c r="C19" s="358" t="s">
        <v>1441</v>
      </c>
      <c r="D19" s="359" t="s">
        <v>1442</v>
      </c>
      <c r="E19" s="44">
        <f t="shared" ref="E19:E27" si="3">1-(D19/C19)</f>
        <v>1</v>
      </c>
      <c r="F19" s="353" t="s">
        <v>1443</v>
      </c>
      <c r="G19" s="89" t="s">
        <v>1444</v>
      </c>
      <c r="H19" s="11"/>
      <c r="I19" s="11"/>
      <c r="J19" s="8"/>
      <c r="K19" s="7"/>
      <c r="L19" s="44" t="e">
        <f t="shared" si="1"/>
        <v>#DIV/0!</v>
      </c>
      <c r="M19" s="7"/>
      <c r="N19" s="44" t="e">
        <f t="shared" si="2"/>
        <v>#DIV/0!</v>
      </c>
      <c r="O19" s="7"/>
      <c r="P19" s="44" t="e">
        <f t="shared" si="2"/>
        <v>#DIV/0!</v>
      </c>
    </row>
    <row r="20" spans="1:16" ht="57" customHeight="1">
      <c r="A20" s="41" t="s">
        <v>43</v>
      </c>
      <c r="B20" s="384" t="s">
        <v>1445</v>
      </c>
      <c r="C20" s="358" t="s">
        <v>1446</v>
      </c>
      <c r="D20" s="360" t="s">
        <v>1447</v>
      </c>
      <c r="E20" s="44">
        <f t="shared" si="3"/>
        <v>0.61779127929592326</v>
      </c>
      <c r="F20" s="90" t="s">
        <v>1448</v>
      </c>
      <c r="G20" s="64" t="s">
        <v>1395</v>
      </c>
      <c r="H20" s="11"/>
      <c r="I20" s="11"/>
      <c r="J20" s="8"/>
      <c r="K20" s="7"/>
      <c r="L20" s="44">
        <f t="shared" si="1"/>
        <v>1</v>
      </c>
      <c r="M20" s="7"/>
      <c r="N20" s="44" t="e">
        <f t="shared" si="2"/>
        <v>#DIV/0!</v>
      </c>
      <c r="O20" s="7"/>
      <c r="P20" s="44" t="e">
        <f t="shared" si="2"/>
        <v>#DIV/0!</v>
      </c>
    </row>
    <row r="21" spans="1:16" ht="57" customHeight="1">
      <c r="A21" s="41" t="s">
        <v>47</v>
      </c>
      <c r="B21" s="14"/>
      <c r="C21" s="359" t="s">
        <v>1442</v>
      </c>
      <c r="D21" s="359" t="s">
        <v>1442</v>
      </c>
      <c r="E21" s="44" t="e">
        <f t="shared" si="3"/>
        <v>#DIV/0!</v>
      </c>
      <c r="F21" s="90" t="s">
        <v>1449</v>
      </c>
      <c r="G21" s="64" t="s">
        <v>64</v>
      </c>
      <c r="H21" s="11"/>
      <c r="I21" s="11"/>
      <c r="J21" s="8"/>
      <c r="K21" s="7"/>
      <c r="L21" s="44" t="e">
        <f t="shared" si="1"/>
        <v>#DIV/0!</v>
      </c>
      <c r="M21" s="7"/>
      <c r="N21" s="44" t="e">
        <f t="shared" si="2"/>
        <v>#DIV/0!</v>
      </c>
      <c r="O21" s="7"/>
      <c r="P21" s="44" t="e">
        <f t="shared" si="2"/>
        <v>#DIV/0!</v>
      </c>
    </row>
    <row r="22" spans="1:16" ht="57" customHeight="1">
      <c r="A22" s="41" t="s">
        <v>48</v>
      </c>
      <c r="B22" s="12"/>
      <c r="C22" s="359" t="s">
        <v>1442</v>
      </c>
      <c r="D22" s="359" t="s">
        <v>1442</v>
      </c>
      <c r="E22" s="44" t="e">
        <f t="shared" si="3"/>
        <v>#DIV/0!</v>
      </c>
      <c r="F22" s="90" t="s">
        <v>1450</v>
      </c>
      <c r="G22" s="64" t="s">
        <v>1451</v>
      </c>
      <c r="H22" s="11"/>
      <c r="I22" s="11"/>
      <c r="J22" s="8"/>
      <c r="K22" s="7"/>
      <c r="L22" s="44" t="e">
        <f t="shared" si="1"/>
        <v>#DIV/0!</v>
      </c>
      <c r="M22" s="7"/>
      <c r="N22" s="44" t="e">
        <f t="shared" si="2"/>
        <v>#DIV/0!</v>
      </c>
      <c r="O22" s="7"/>
      <c r="P22" s="44" t="e">
        <f t="shared" si="2"/>
        <v>#DIV/0!</v>
      </c>
    </row>
    <row r="23" spans="1:16" ht="57" customHeight="1">
      <c r="A23" s="41" t="s">
        <v>49</v>
      </c>
      <c r="B23" s="12"/>
      <c r="C23" s="359" t="s">
        <v>1442</v>
      </c>
      <c r="D23" s="359" t="s">
        <v>1442</v>
      </c>
      <c r="E23" s="44" t="e">
        <f t="shared" si="3"/>
        <v>#DIV/0!</v>
      </c>
      <c r="F23" s="374" t="s">
        <v>64</v>
      </c>
      <c r="G23" s="374" t="s">
        <v>64</v>
      </c>
      <c r="H23" s="11"/>
      <c r="I23" s="11"/>
      <c r="J23" s="8"/>
      <c r="K23" s="7"/>
      <c r="L23" s="44" t="e">
        <f t="shared" si="1"/>
        <v>#DIV/0!</v>
      </c>
      <c r="M23" s="7"/>
      <c r="N23" s="44" t="e">
        <f t="shared" si="2"/>
        <v>#DIV/0!</v>
      </c>
      <c r="O23" s="7"/>
      <c r="P23" s="44" t="e">
        <f t="shared" si="2"/>
        <v>#DIV/0!</v>
      </c>
    </row>
    <row r="24" spans="1:16" ht="57" customHeight="1">
      <c r="A24" s="41" t="s">
        <v>50</v>
      </c>
      <c r="B24" s="621" t="s">
        <v>1452</v>
      </c>
      <c r="C24" s="361" t="s">
        <v>1453</v>
      </c>
      <c r="D24" s="359" t="s">
        <v>1442</v>
      </c>
      <c r="E24" s="44">
        <f t="shared" si="3"/>
        <v>1</v>
      </c>
      <c r="F24" s="90" t="s">
        <v>1454</v>
      </c>
      <c r="G24" s="64" t="s">
        <v>1150</v>
      </c>
      <c r="H24" s="11"/>
      <c r="I24" s="11"/>
      <c r="J24" s="8"/>
      <c r="K24" s="7"/>
      <c r="L24" s="44" t="e">
        <f t="shared" si="1"/>
        <v>#DIV/0!</v>
      </c>
      <c r="M24" s="7"/>
      <c r="N24" s="44" t="e">
        <f t="shared" si="2"/>
        <v>#DIV/0!</v>
      </c>
      <c r="O24" s="7"/>
      <c r="P24" s="44" t="e">
        <f t="shared" si="2"/>
        <v>#DIV/0!</v>
      </c>
    </row>
    <row r="25" spans="1:16" ht="57" customHeight="1">
      <c r="A25" s="43" t="s">
        <v>51</v>
      </c>
      <c r="B25" s="12"/>
      <c r="C25" s="359" t="s">
        <v>1442</v>
      </c>
      <c r="D25" s="359" t="s">
        <v>1442</v>
      </c>
      <c r="E25" s="44" t="e">
        <f t="shared" si="3"/>
        <v>#DIV/0!</v>
      </c>
      <c r="F25" s="90" t="s">
        <v>1455</v>
      </c>
      <c r="G25" s="64" t="s">
        <v>64</v>
      </c>
      <c r="H25" s="11"/>
      <c r="I25" s="11"/>
      <c r="J25" s="8"/>
      <c r="K25" s="7"/>
      <c r="L25" s="44" t="e">
        <f t="shared" si="1"/>
        <v>#DIV/0!</v>
      </c>
      <c r="M25" s="7"/>
      <c r="N25" s="44" t="e">
        <f t="shared" si="2"/>
        <v>#DIV/0!</v>
      </c>
      <c r="O25" s="7"/>
      <c r="P25" s="44" t="e">
        <f t="shared" si="2"/>
        <v>#DIV/0!</v>
      </c>
    </row>
    <row r="26" spans="1:16" ht="57" customHeight="1">
      <c r="A26" s="43" t="s">
        <v>55</v>
      </c>
      <c r="B26" s="12"/>
      <c r="C26" s="359" t="s">
        <v>1442</v>
      </c>
      <c r="D26" s="359" t="s">
        <v>1442</v>
      </c>
      <c r="E26" s="44" t="e">
        <f t="shared" si="3"/>
        <v>#DIV/0!</v>
      </c>
      <c r="F26" s="374" t="s">
        <v>64</v>
      </c>
      <c r="G26" s="374" t="s">
        <v>64</v>
      </c>
      <c r="H26" s="11"/>
      <c r="I26" s="11"/>
      <c r="J26" s="8"/>
      <c r="K26" s="7"/>
      <c r="L26" s="44" t="e">
        <f t="shared" si="1"/>
        <v>#DIV/0!</v>
      </c>
      <c r="M26" s="7"/>
      <c r="N26" s="44" t="e">
        <f t="shared" si="2"/>
        <v>#DIV/0!</v>
      </c>
      <c r="O26" s="7"/>
      <c r="P26" s="44" t="e">
        <f t="shared" si="2"/>
        <v>#DIV/0!</v>
      </c>
    </row>
    <row r="27" spans="1:16" ht="366" customHeight="1">
      <c r="A27" s="43" t="s">
        <v>56</v>
      </c>
      <c r="B27" s="242" t="s">
        <v>1456</v>
      </c>
      <c r="C27" s="361" t="s">
        <v>1457</v>
      </c>
      <c r="D27" s="362" t="s">
        <v>1458</v>
      </c>
      <c r="E27" s="44">
        <f t="shared" si="3"/>
        <v>-0.10908063566956194</v>
      </c>
      <c r="F27" s="90" t="s">
        <v>1459</v>
      </c>
      <c r="G27" s="657" t="s">
        <v>1460</v>
      </c>
      <c r="H27" s="11"/>
      <c r="I27" s="11"/>
      <c r="J27" s="8"/>
      <c r="K27" s="7"/>
      <c r="L27" s="44">
        <f t="shared" si="1"/>
        <v>1</v>
      </c>
      <c r="M27" s="7"/>
      <c r="N27" s="44" t="e">
        <f t="shared" si="2"/>
        <v>#DIV/0!</v>
      </c>
      <c r="O27" s="7"/>
      <c r="P27" s="44" t="e">
        <f t="shared" si="2"/>
        <v>#DIV/0!</v>
      </c>
    </row>
  </sheetData>
  <sheetProtection algorithmName="SHA-512" hashValue="dOT7RBhA0zeRG/uHXpG6ew3ESluaySvRN+91t0JqL0OCCdIf53rKtJAnhj+s1SDe/33jAgZcGxBK6uO9WkAmPA==" saltValue="8sZFA+V/TVIACLRd4QMBH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171" priority="21" operator="lessThan">
      <formula>0</formula>
    </cfRule>
  </conditionalFormatting>
  <conditionalFormatting sqref="E19:E27">
    <cfRule type="cellIs" dxfId="170" priority="17" operator="lessThan">
      <formula>0</formula>
    </cfRule>
  </conditionalFormatting>
  <conditionalFormatting sqref="H9:J17">
    <cfRule type="cellIs" dxfId="169" priority="8" operator="lessThan">
      <formula>0</formula>
    </cfRule>
  </conditionalFormatting>
  <conditionalFormatting sqref="H19:J27">
    <cfRule type="cellIs" dxfId="168" priority="4" operator="lessThan">
      <formula>0</formula>
    </cfRule>
  </conditionalFormatting>
  <conditionalFormatting sqref="L9:L17 L19:L27">
    <cfRule type="cellIs" dxfId="167" priority="3" operator="lessThan">
      <formula>0</formula>
    </cfRule>
  </conditionalFormatting>
  <conditionalFormatting sqref="N9:N17 N19:N27">
    <cfRule type="cellIs" dxfId="166" priority="2" operator="lessThan">
      <formula>0</formula>
    </cfRule>
  </conditionalFormatting>
  <conditionalFormatting sqref="P9:P17 P19:P27">
    <cfRule type="cellIs" dxfId="165"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1">
    <tabColor theme="5" tint="0.39997558519241921"/>
    <pageSetUpPr fitToPage="1"/>
  </sheetPr>
  <dimension ref="A1:P27"/>
  <sheetViews>
    <sheetView zoomScale="80" zoomScaleNormal="80" workbookViewId="0">
      <pane xSplit="2" ySplit="7" topLeftCell="C26" activePane="bottomRight" state="frozen"/>
      <selection pane="topRight" activeCell="G17" activeCellId="1" sqref="C27 G17"/>
      <selection pane="bottomLeft" activeCell="G17" activeCellId="1" sqref="C27 G17"/>
      <selection pane="bottomRight" activeCell="G27" sqref="G27"/>
    </sheetView>
  </sheetViews>
  <sheetFormatPr baseColWidth="10" defaultColWidth="11.375" defaultRowHeight="14.25"/>
  <cols>
    <col min="1" max="1" width="26" style="2" customWidth="1"/>
    <col min="2" max="2" width="67.75" style="2" customWidth="1"/>
    <col min="3" max="4" width="20.75" style="2" customWidth="1"/>
    <col min="5" max="5" width="20.125" style="2" bestFit="1" customWidth="1"/>
    <col min="6" max="6" width="69.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1461</v>
      </c>
      <c r="C9" s="6">
        <v>5664021447</v>
      </c>
      <c r="D9" s="7">
        <v>5125933561</v>
      </c>
      <c r="E9" s="44">
        <f t="shared" ref="E9:E17" si="0">1-(D9/C9)</f>
        <v>9.5001032576422006E-2</v>
      </c>
      <c r="F9" s="9" t="s">
        <v>1462</v>
      </c>
      <c r="G9" s="10" t="s">
        <v>1463</v>
      </c>
      <c r="H9" s="11">
        <v>0.05</v>
      </c>
      <c r="I9" s="11">
        <v>3.2300000000000002E-2</v>
      </c>
      <c r="J9" s="8">
        <v>0.03</v>
      </c>
      <c r="K9" s="7">
        <f>+D9*(1-H9)</f>
        <v>4869636882.9499998</v>
      </c>
      <c r="L9" s="44">
        <f>1-(K9/D9)</f>
        <v>5.0000000000000044E-2</v>
      </c>
      <c r="M9" s="7">
        <f>+K9*(1-I9)</f>
        <v>4712347611.6307144</v>
      </c>
      <c r="N9" s="44">
        <f>1-(M9/K9)</f>
        <v>3.2300000000000106E-2</v>
      </c>
      <c r="O9" s="7"/>
      <c r="P9" s="44">
        <f>1-(O9/M9)</f>
        <v>1</v>
      </c>
    </row>
    <row r="10" spans="1:16" ht="59.25" customHeight="1">
      <c r="A10" s="41" t="s">
        <v>28</v>
      </c>
      <c r="B10" s="12" t="s">
        <v>330</v>
      </c>
      <c r="C10" s="6">
        <v>11973160</v>
      </c>
      <c r="D10" s="7">
        <v>11114584</v>
      </c>
      <c r="E10" s="44">
        <f t="shared" si="0"/>
        <v>7.1708387760624603E-2</v>
      </c>
      <c r="F10" s="9" t="s">
        <v>1464</v>
      </c>
      <c r="G10" s="9" t="s">
        <v>1465</v>
      </c>
      <c r="H10" s="11">
        <v>0</v>
      </c>
      <c r="I10" s="11">
        <v>0.01</v>
      </c>
      <c r="J10" s="8">
        <v>0.01</v>
      </c>
      <c r="K10" s="7"/>
      <c r="L10" s="44">
        <f t="shared" ref="L10:L27" si="1">1-(K10/D10)</f>
        <v>1</v>
      </c>
      <c r="M10" s="7"/>
      <c r="N10" s="44" t="e">
        <f t="shared" ref="N10:P27" si="2">1-(M10/K10)</f>
        <v>#DIV/0!</v>
      </c>
      <c r="O10" s="7"/>
      <c r="P10" s="44" t="e">
        <f t="shared" si="2"/>
        <v>#DIV/0!</v>
      </c>
    </row>
    <row r="11" spans="1:16" ht="69.75" customHeight="1">
      <c r="A11" s="41" t="s">
        <v>30</v>
      </c>
      <c r="B11" s="13" t="s">
        <v>64</v>
      </c>
      <c r="C11" s="7">
        <v>0</v>
      </c>
      <c r="D11" s="7">
        <v>0</v>
      </c>
      <c r="E11" s="44">
        <f>1-(D11/C12)</f>
        <v>1</v>
      </c>
      <c r="F11" s="9" t="s">
        <v>1466</v>
      </c>
      <c r="G11" s="10" t="s">
        <v>1467</v>
      </c>
      <c r="H11" s="11">
        <v>0</v>
      </c>
      <c r="I11" s="11">
        <v>0</v>
      </c>
      <c r="J11" s="8">
        <v>0</v>
      </c>
      <c r="K11" s="7">
        <v>0</v>
      </c>
      <c r="L11" s="44" t="e">
        <f t="shared" si="1"/>
        <v>#DIV/0!</v>
      </c>
      <c r="M11" s="7"/>
      <c r="N11" s="44" t="e">
        <f t="shared" si="2"/>
        <v>#DIV/0!</v>
      </c>
      <c r="O11" s="7"/>
      <c r="P11" s="44" t="e">
        <f t="shared" si="2"/>
        <v>#DIV/0!</v>
      </c>
    </row>
    <row r="12" spans="1:16" ht="59.25" customHeight="1">
      <c r="A12" s="41" t="s">
        <v>32</v>
      </c>
      <c r="B12" s="654" t="s">
        <v>1345</v>
      </c>
      <c r="C12" s="6">
        <v>23921546</v>
      </c>
      <c r="D12" s="7">
        <v>93353306</v>
      </c>
      <c r="E12" s="44" t="e">
        <f>1-(D12/#REF!)</f>
        <v>#REF!</v>
      </c>
      <c r="F12" s="9" t="s">
        <v>1468</v>
      </c>
      <c r="G12" s="10" t="s">
        <v>1469</v>
      </c>
      <c r="H12" s="11">
        <v>0</v>
      </c>
      <c r="I12" s="11">
        <v>0.01</v>
      </c>
      <c r="J12" s="8">
        <v>0.01</v>
      </c>
      <c r="K12" s="7">
        <v>0</v>
      </c>
      <c r="L12" s="44">
        <f t="shared" si="1"/>
        <v>1</v>
      </c>
      <c r="M12" s="7"/>
      <c r="N12" s="44" t="e">
        <f t="shared" si="2"/>
        <v>#DIV/0!</v>
      </c>
      <c r="O12" s="7"/>
      <c r="P12" s="44" t="e">
        <f t="shared" si="2"/>
        <v>#DIV/0!</v>
      </c>
    </row>
    <row r="13" spans="1:16" ht="59.25" customHeight="1">
      <c r="A13" s="41" t="s">
        <v>33</v>
      </c>
      <c r="B13" s="13" t="s">
        <v>64</v>
      </c>
      <c r="C13" s="6">
        <v>0</v>
      </c>
      <c r="D13" s="7">
        <v>0</v>
      </c>
      <c r="E13" s="44" t="e">
        <f t="shared" si="0"/>
        <v>#DIV/0!</v>
      </c>
      <c r="F13" s="353"/>
      <c r="G13" s="10" t="s">
        <v>387</v>
      </c>
      <c r="H13" s="11"/>
      <c r="I13" s="11"/>
      <c r="J13" s="8"/>
      <c r="K13" s="7"/>
      <c r="L13" s="44" t="e">
        <f t="shared" si="1"/>
        <v>#DIV/0!</v>
      </c>
      <c r="M13" s="7"/>
      <c r="N13" s="44" t="e">
        <f t="shared" si="2"/>
        <v>#DIV/0!</v>
      </c>
      <c r="O13" s="7"/>
      <c r="P13" s="44" t="e">
        <f t="shared" si="2"/>
        <v>#DIV/0!</v>
      </c>
    </row>
    <row r="14" spans="1:16" ht="59.25" customHeight="1">
      <c r="A14" s="41" t="s">
        <v>34</v>
      </c>
      <c r="B14" s="106" t="s">
        <v>1470</v>
      </c>
      <c r="C14" s="6">
        <v>13922000</v>
      </c>
      <c r="D14" s="7">
        <v>20200000</v>
      </c>
      <c r="E14" s="44">
        <f t="shared" si="0"/>
        <v>-0.4509409567590863</v>
      </c>
      <c r="F14" s="9" t="s">
        <v>1471</v>
      </c>
      <c r="G14" s="10" t="s">
        <v>1472</v>
      </c>
      <c r="H14" s="11">
        <v>0</v>
      </c>
      <c r="I14" s="11">
        <v>0.01</v>
      </c>
      <c r="J14" s="8">
        <v>0.01</v>
      </c>
      <c r="K14" s="7">
        <v>0</v>
      </c>
      <c r="L14" s="44">
        <f t="shared" si="1"/>
        <v>1</v>
      </c>
      <c r="M14" s="7"/>
      <c r="N14" s="44" t="e">
        <f t="shared" si="2"/>
        <v>#DIV/0!</v>
      </c>
      <c r="O14" s="7"/>
      <c r="P14" s="44" t="e">
        <f t="shared" si="2"/>
        <v>#DIV/0!</v>
      </c>
    </row>
    <row r="15" spans="1:16" ht="59.25" customHeight="1">
      <c r="A15" s="41" t="s">
        <v>35</v>
      </c>
      <c r="B15" s="106" t="s">
        <v>1473</v>
      </c>
      <c r="C15" s="6">
        <v>44844000</v>
      </c>
      <c r="D15" s="7">
        <v>57455581</v>
      </c>
      <c r="E15" s="44">
        <f t="shared" si="0"/>
        <v>-0.28123229417536355</v>
      </c>
      <c r="F15" s="9" t="s">
        <v>1474</v>
      </c>
      <c r="G15" s="10" t="s">
        <v>1475</v>
      </c>
      <c r="H15" s="11">
        <v>0</v>
      </c>
      <c r="I15" s="11">
        <v>0.01</v>
      </c>
      <c r="J15" s="8">
        <v>0.01</v>
      </c>
      <c r="K15" s="7">
        <v>0</v>
      </c>
      <c r="L15" s="44">
        <f t="shared" si="1"/>
        <v>1</v>
      </c>
      <c r="M15" s="7"/>
      <c r="N15" s="44" t="e">
        <f t="shared" si="2"/>
        <v>#DIV/0!</v>
      </c>
      <c r="O15" s="7"/>
      <c r="P15" s="44" t="e">
        <f t="shared" si="2"/>
        <v>#DIV/0!</v>
      </c>
    </row>
    <row r="16" spans="1:16" ht="59.25" customHeight="1">
      <c r="A16" s="41" t="s">
        <v>36</v>
      </c>
      <c r="B16" s="13" t="s">
        <v>64</v>
      </c>
      <c r="C16" s="6">
        <v>0</v>
      </c>
      <c r="D16" s="7">
        <v>0</v>
      </c>
      <c r="E16" s="44" t="e">
        <f t="shared" si="0"/>
        <v>#DIV/0!</v>
      </c>
      <c r="F16" s="195" t="s">
        <v>673</v>
      </c>
      <c r="G16" s="10"/>
      <c r="H16" s="11"/>
      <c r="I16" s="11"/>
      <c r="J16" s="8"/>
      <c r="K16" s="7"/>
      <c r="L16" s="44" t="e">
        <f t="shared" si="1"/>
        <v>#DIV/0!</v>
      </c>
      <c r="M16" s="7"/>
      <c r="N16" s="44" t="e">
        <f t="shared" si="2"/>
        <v>#DIV/0!</v>
      </c>
      <c r="O16" s="7"/>
      <c r="P16" s="44" t="e">
        <f t="shared" si="2"/>
        <v>#DIV/0!</v>
      </c>
    </row>
    <row r="17" spans="1:16" ht="59.25" customHeight="1">
      <c r="A17" s="41" t="s">
        <v>37</v>
      </c>
      <c r="B17" s="13" t="s">
        <v>64</v>
      </c>
      <c r="C17" s="6">
        <v>0</v>
      </c>
      <c r="D17" s="7">
        <v>0</v>
      </c>
      <c r="E17" s="44" t="e">
        <f t="shared" si="0"/>
        <v>#DIV/0!</v>
      </c>
      <c r="F17" s="195" t="s">
        <v>673</v>
      </c>
      <c r="G17" s="10"/>
      <c r="H17" s="11"/>
      <c r="I17" s="11"/>
      <c r="J17" s="8"/>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2" t="s">
        <v>1476</v>
      </c>
      <c r="C19" s="6">
        <v>0</v>
      </c>
      <c r="D19" s="7">
        <v>13134000</v>
      </c>
      <c r="E19" s="44" t="e">
        <f t="shared" ref="E19:E27" si="3">1-(D19/C19)</f>
        <v>#DIV/0!</v>
      </c>
      <c r="F19" s="9" t="s">
        <v>1477</v>
      </c>
      <c r="G19" s="10" t="s">
        <v>1478</v>
      </c>
      <c r="H19" s="11"/>
      <c r="I19" s="11"/>
      <c r="J19" s="8"/>
      <c r="K19" s="7">
        <v>863115</v>
      </c>
      <c r="L19" s="44">
        <f t="shared" si="1"/>
        <v>0.93428391959798995</v>
      </c>
      <c r="M19" s="7"/>
      <c r="N19" s="44">
        <f t="shared" si="2"/>
        <v>1</v>
      </c>
      <c r="O19" s="7"/>
      <c r="P19" s="44" t="e">
        <f t="shared" si="2"/>
        <v>#DIV/0!</v>
      </c>
    </row>
    <row r="20" spans="1:16" ht="57" customHeight="1">
      <c r="A20" s="41" t="s">
        <v>43</v>
      </c>
      <c r="B20" s="13" t="s">
        <v>64</v>
      </c>
      <c r="C20" s="6">
        <v>0</v>
      </c>
      <c r="D20" s="7">
        <v>0</v>
      </c>
      <c r="E20" s="44" t="e">
        <f t="shared" si="3"/>
        <v>#DIV/0!</v>
      </c>
      <c r="F20" s="195" t="s">
        <v>673</v>
      </c>
      <c r="G20" s="10"/>
      <c r="H20" s="11">
        <v>0</v>
      </c>
      <c r="I20" s="11">
        <v>0</v>
      </c>
      <c r="J20" s="8">
        <v>0</v>
      </c>
      <c r="K20" s="7">
        <v>0</v>
      </c>
      <c r="L20" s="44" t="e">
        <f t="shared" si="1"/>
        <v>#DIV/0!</v>
      </c>
      <c r="M20" s="7"/>
      <c r="N20" s="44" t="e">
        <f t="shared" si="2"/>
        <v>#DIV/0!</v>
      </c>
      <c r="O20" s="7"/>
      <c r="P20" s="44" t="e">
        <f t="shared" si="2"/>
        <v>#DIV/0!</v>
      </c>
    </row>
    <row r="21" spans="1:16" ht="57" customHeight="1">
      <c r="A21" s="41" t="s">
        <v>47</v>
      </c>
      <c r="B21" s="14" t="s">
        <v>64</v>
      </c>
      <c r="C21" s="6">
        <v>0</v>
      </c>
      <c r="D21" s="7">
        <v>0</v>
      </c>
      <c r="E21" s="44" t="e">
        <f t="shared" si="3"/>
        <v>#DIV/0!</v>
      </c>
      <c r="F21" s="9" t="s">
        <v>1479</v>
      </c>
      <c r="G21" s="10" t="s">
        <v>1480</v>
      </c>
      <c r="H21" s="11">
        <v>0</v>
      </c>
      <c r="I21" s="11">
        <v>0</v>
      </c>
      <c r="J21" s="8">
        <v>0</v>
      </c>
      <c r="K21" s="7">
        <v>0</v>
      </c>
      <c r="L21" s="44" t="e">
        <f t="shared" si="1"/>
        <v>#DIV/0!</v>
      </c>
      <c r="M21" s="7"/>
      <c r="N21" s="44" t="e">
        <f t="shared" si="2"/>
        <v>#DIV/0!</v>
      </c>
      <c r="O21" s="7"/>
      <c r="P21" s="44" t="e">
        <f t="shared" si="2"/>
        <v>#DIV/0!</v>
      </c>
    </row>
    <row r="22" spans="1:16" ht="132.75" customHeight="1">
      <c r="A22" s="41" t="s">
        <v>48</v>
      </c>
      <c r="B22" s="12" t="s">
        <v>1481</v>
      </c>
      <c r="C22" s="6">
        <v>15284700</v>
      </c>
      <c r="D22" s="7">
        <v>15334000</v>
      </c>
      <c r="E22" s="44">
        <f t="shared" si="3"/>
        <v>-3.2254476698920787E-3</v>
      </c>
      <c r="F22" s="9" t="s">
        <v>1482</v>
      </c>
      <c r="G22" s="10" t="s">
        <v>1483</v>
      </c>
      <c r="H22" s="11">
        <v>0</v>
      </c>
      <c r="I22" s="11">
        <v>0.01</v>
      </c>
      <c r="J22" s="8">
        <v>0.01</v>
      </c>
      <c r="K22" s="7">
        <v>0</v>
      </c>
      <c r="L22" s="44">
        <f t="shared" si="1"/>
        <v>1</v>
      </c>
      <c r="M22" s="7"/>
      <c r="N22" s="44" t="e">
        <f t="shared" si="2"/>
        <v>#DIV/0!</v>
      </c>
      <c r="O22" s="7"/>
      <c r="P22" s="44" t="e">
        <f t="shared" si="2"/>
        <v>#DIV/0!</v>
      </c>
    </row>
    <row r="23" spans="1:16" ht="57" customHeight="1">
      <c r="A23" s="41" t="s">
        <v>49</v>
      </c>
      <c r="B23" s="13" t="s">
        <v>64</v>
      </c>
      <c r="C23" s="6">
        <v>0</v>
      </c>
      <c r="D23" s="7">
        <v>0</v>
      </c>
      <c r="E23" s="44" t="e">
        <f t="shared" si="3"/>
        <v>#DIV/0!</v>
      </c>
      <c r="F23" s="9"/>
      <c r="G23" s="10"/>
      <c r="H23" s="11"/>
      <c r="I23" s="11"/>
      <c r="J23" s="8"/>
      <c r="K23" s="7">
        <v>0</v>
      </c>
      <c r="L23" s="44" t="e">
        <f t="shared" si="1"/>
        <v>#DIV/0!</v>
      </c>
      <c r="M23" s="7"/>
      <c r="N23" s="44" t="e">
        <f t="shared" si="2"/>
        <v>#DIV/0!</v>
      </c>
      <c r="O23" s="7"/>
      <c r="P23" s="44" t="e">
        <f t="shared" si="2"/>
        <v>#DIV/0!</v>
      </c>
    </row>
    <row r="24" spans="1:16" ht="138" customHeight="1">
      <c r="A24" s="41" t="s">
        <v>50</v>
      </c>
      <c r="B24" s="12" t="s">
        <v>1484</v>
      </c>
      <c r="C24" s="6">
        <v>2144250</v>
      </c>
      <c r="D24" s="7">
        <v>1949750</v>
      </c>
      <c r="E24" s="44">
        <f t="shared" si="3"/>
        <v>9.0707706657339404E-2</v>
      </c>
      <c r="F24" s="9" t="s">
        <v>1211</v>
      </c>
      <c r="G24" s="9" t="s">
        <v>1485</v>
      </c>
      <c r="H24" s="11">
        <v>0</v>
      </c>
      <c r="I24" s="11">
        <v>0.01</v>
      </c>
      <c r="J24" s="8">
        <v>0.01</v>
      </c>
      <c r="K24" s="7">
        <v>0</v>
      </c>
      <c r="L24" s="44">
        <f t="shared" si="1"/>
        <v>1</v>
      </c>
      <c r="M24" s="7"/>
      <c r="N24" s="44" t="e">
        <f t="shared" si="2"/>
        <v>#DIV/0!</v>
      </c>
      <c r="O24" s="7"/>
      <c r="P24" s="44" t="e">
        <f t="shared" si="2"/>
        <v>#DIV/0!</v>
      </c>
    </row>
    <row r="25" spans="1:16" ht="69" customHeight="1">
      <c r="A25" s="43" t="s">
        <v>51</v>
      </c>
      <c r="B25" s="12" t="s">
        <v>1486</v>
      </c>
      <c r="C25" s="6">
        <f>14946977+7975380</f>
        <v>22922357</v>
      </c>
      <c r="D25" s="7">
        <v>18401089</v>
      </c>
      <c r="E25" s="44">
        <f t="shared" si="3"/>
        <v>0.19724271810268024</v>
      </c>
      <c r="F25" s="9" t="s">
        <v>1487</v>
      </c>
      <c r="G25" s="10"/>
      <c r="H25" s="11">
        <v>0</v>
      </c>
      <c r="I25" s="11">
        <v>0.01</v>
      </c>
      <c r="J25" s="8">
        <v>0.01</v>
      </c>
      <c r="K25" s="7">
        <v>0</v>
      </c>
      <c r="L25" s="44">
        <f t="shared" si="1"/>
        <v>1</v>
      </c>
      <c r="M25" s="7"/>
      <c r="N25" s="44" t="e">
        <f t="shared" si="2"/>
        <v>#DIV/0!</v>
      </c>
      <c r="O25" s="7"/>
      <c r="P25" s="44" t="e">
        <f t="shared" si="2"/>
        <v>#DIV/0!</v>
      </c>
    </row>
    <row r="26" spans="1:16" ht="57" customHeight="1">
      <c r="A26" s="43" t="s">
        <v>55</v>
      </c>
      <c r="B26" s="13" t="s">
        <v>64</v>
      </c>
      <c r="C26" s="6">
        <v>0</v>
      </c>
      <c r="D26" s="7">
        <v>0</v>
      </c>
      <c r="E26" s="44" t="e">
        <f t="shared" si="3"/>
        <v>#DIV/0!</v>
      </c>
      <c r="F26" s="9"/>
      <c r="G26" s="10"/>
      <c r="H26" s="11"/>
      <c r="I26" s="11"/>
      <c r="J26" s="8"/>
      <c r="K26" s="7"/>
      <c r="L26" s="44" t="e">
        <f t="shared" si="1"/>
        <v>#DIV/0!</v>
      </c>
      <c r="M26" s="7"/>
      <c r="N26" s="44" t="e">
        <f t="shared" si="2"/>
        <v>#DIV/0!</v>
      </c>
      <c r="O26" s="7"/>
      <c r="P26" s="44" t="e">
        <f t="shared" si="2"/>
        <v>#DIV/0!</v>
      </c>
    </row>
    <row r="27" spans="1:16" ht="198" customHeight="1">
      <c r="A27" s="43" t="s">
        <v>56</v>
      </c>
      <c r="B27" s="124" t="s">
        <v>1488</v>
      </c>
      <c r="C27" s="6">
        <f>38252801+1300190+686180</f>
        <v>40239171</v>
      </c>
      <c r="D27" s="7">
        <f>41042350+841690+638950</f>
        <v>42522990</v>
      </c>
      <c r="E27" s="44">
        <f t="shared" si="3"/>
        <v>-5.6756114582976913E-2</v>
      </c>
      <c r="F27" s="9" t="s">
        <v>1489</v>
      </c>
      <c r="G27" s="10" t="s">
        <v>1490</v>
      </c>
      <c r="H27" s="11">
        <v>0</v>
      </c>
      <c r="I27" s="11">
        <v>0.01</v>
      </c>
      <c r="J27" s="8">
        <v>0.01</v>
      </c>
      <c r="K27" s="7">
        <f>1658325+3573520+35430+146260</f>
        <v>5413535</v>
      </c>
      <c r="L27" s="44">
        <f t="shared" si="1"/>
        <v>0.87269157225303307</v>
      </c>
      <c r="M27" s="7"/>
      <c r="N27" s="44">
        <f t="shared" si="2"/>
        <v>1</v>
      </c>
      <c r="O27" s="7"/>
      <c r="P27" s="44" t="e">
        <f t="shared" si="2"/>
        <v>#DIV/0!</v>
      </c>
    </row>
  </sheetData>
  <sheetProtection algorithmName="SHA-512" hashValue="CEegyQNbo7V1f+bbqJDKJLLJn/EvUt0cVYa6DUURbyycHjDbbMmApjcpBubYUjHc/uSFdL+5rnUCjfyfIEV+XA==" saltValue="UjofWtlN+u3dmevUMGEgn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164" priority="21" operator="lessThan">
      <formula>0</formula>
    </cfRule>
  </conditionalFormatting>
  <conditionalFormatting sqref="E19:E27">
    <cfRule type="cellIs" dxfId="163" priority="17" operator="lessThan">
      <formula>0</formula>
    </cfRule>
  </conditionalFormatting>
  <conditionalFormatting sqref="H9:J17">
    <cfRule type="cellIs" dxfId="162" priority="8" operator="lessThan">
      <formula>0</formula>
    </cfRule>
  </conditionalFormatting>
  <conditionalFormatting sqref="H19:J27">
    <cfRule type="cellIs" dxfId="161" priority="4" operator="lessThan">
      <formula>0</formula>
    </cfRule>
  </conditionalFormatting>
  <conditionalFormatting sqref="L9:L17 L19:L27">
    <cfRule type="cellIs" dxfId="160" priority="3" operator="lessThan">
      <formula>0</formula>
    </cfRule>
  </conditionalFormatting>
  <conditionalFormatting sqref="N9:N17 N19:N27">
    <cfRule type="cellIs" dxfId="159" priority="2" operator="lessThan">
      <formula>0</formula>
    </cfRule>
  </conditionalFormatting>
  <conditionalFormatting sqref="P9:P17 P19:P27">
    <cfRule type="cellIs" dxfId="158"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2">
    <tabColor theme="5" tint="0.39997558519241921"/>
    <pageSetUpPr fitToPage="1"/>
  </sheetPr>
  <dimension ref="A1:P27"/>
  <sheetViews>
    <sheetView zoomScale="80" zoomScaleNormal="80" workbookViewId="0">
      <pane xSplit="2" ySplit="7" topLeftCell="C20" activePane="bottomRight" state="frozen"/>
      <selection pane="topRight" activeCell="G17" activeCellId="1" sqref="C27 G17"/>
      <selection pane="bottomLeft" activeCell="G17" activeCellId="1" sqref="C27 G17"/>
      <selection pane="bottomRight" activeCell="F20" sqref="F20"/>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1491</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v>16115051722</v>
      </c>
      <c r="D9" s="7">
        <v>15018482806</v>
      </c>
      <c r="E9" s="44">
        <f t="shared" ref="E9:E17" si="0">1-(D9/C9)</f>
        <v>6.8046254825417818E-2</v>
      </c>
      <c r="F9" s="92" t="s">
        <v>1492</v>
      </c>
      <c r="G9" s="93" t="s">
        <v>64</v>
      </c>
      <c r="H9" s="11">
        <v>0.01</v>
      </c>
      <c r="I9" s="11"/>
      <c r="J9" s="8"/>
      <c r="K9" s="7"/>
      <c r="L9" s="44">
        <f>1-(K9/D9)</f>
        <v>1</v>
      </c>
      <c r="M9" s="7"/>
      <c r="N9" s="44" t="e">
        <f>1-(M9/K9)</f>
        <v>#DIV/0!</v>
      </c>
      <c r="O9" s="7"/>
      <c r="P9" s="44" t="e">
        <f>1-(O9/M9)</f>
        <v>#DIV/0!</v>
      </c>
    </row>
    <row r="10" spans="1:16" ht="102">
      <c r="A10" s="41" t="s">
        <v>28</v>
      </c>
      <c r="B10" s="104" t="s">
        <v>1493</v>
      </c>
      <c r="C10" s="84">
        <v>276975187</v>
      </c>
      <c r="D10" s="84">
        <v>274492017</v>
      </c>
      <c r="E10" s="44">
        <f t="shared" si="0"/>
        <v>8.9653157270004336E-3</v>
      </c>
      <c r="F10" s="94" t="s">
        <v>1494</v>
      </c>
      <c r="G10" s="89" t="s">
        <v>1495</v>
      </c>
      <c r="H10" s="11">
        <v>0.01</v>
      </c>
      <c r="I10" s="11"/>
      <c r="J10" s="8"/>
      <c r="K10" s="7"/>
      <c r="L10" s="44">
        <f t="shared" ref="L10:L27" si="1">1-(K10/D10)</f>
        <v>1</v>
      </c>
      <c r="M10" s="7"/>
      <c r="N10" s="44" t="e">
        <f t="shared" ref="N10:P27" si="2">1-(M10/K10)</f>
        <v>#DIV/0!</v>
      </c>
      <c r="O10" s="7"/>
      <c r="P10" s="44" t="e">
        <f t="shared" si="2"/>
        <v>#DIV/0!</v>
      </c>
    </row>
    <row r="11" spans="1:16" ht="59.25" customHeight="1">
      <c r="A11" s="41" t="s">
        <v>30</v>
      </c>
      <c r="B11" s="13"/>
      <c r="C11" s="84">
        <v>14472411</v>
      </c>
      <c r="D11" s="88">
        <v>0</v>
      </c>
      <c r="E11" s="44">
        <f t="shared" si="0"/>
        <v>1</v>
      </c>
      <c r="F11" s="90" t="s">
        <v>1187</v>
      </c>
      <c r="G11" s="64" t="s">
        <v>1188</v>
      </c>
      <c r="H11" s="11">
        <v>0.05</v>
      </c>
      <c r="I11" s="11"/>
      <c r="J11" s="8"/>
      <c r="K11" s="7"/>
      <c r="L11" s="44" t="e">
        <f t="shared" si="1"/>
        <v>#DIV/0!</v>
      </c>
      <c r="M11" s="7"/>
      <c r="N11" s="44" t="e">
        <f t="shared" si="2"/>
        <v>#DIV/0!</v>
      </c>
      <c r="O11" s="7"/>
      <c r="P11" s="44" t="e">
        <f t="shared" si="2"/>
        <v>#DIV/0!</v>
      </c>
    </row>
    <row r="12" spans="1:16" ht="59.25" customHeight="1">
      <c r="A12" s="41" t="s">
        <v>32</v>
      </c>
      <c r="B12" s="105" t="s">
        <v>502</v>
      </c>
      <c r="C12" s="84">
        <v>283841543</v>
      </c>
      <c r="D12" s="84">
        <v>304318300</v>
      </c>
      <c r="E12" s="44">
        <f t="shared" si="0"/>
        <v>-7.2141508193534598E-2</v>
      </c>
      <c r="F12" s="91" t="s">
        <v>1496</v>
      </c>
      <c r="G12" s="64" t="s">
        <v>1497</v>
      </c>
      <c r="H12" s="11">
        <v>0.01</v>
      </c>
      <c r="I12" s="11"/>
      <c r="J12" s="8"/>
      <c r="K12" s="7"/>
      <c r="L12" s="44">
        <f t="shared" si="1"/>
        <v>1</v>
      </c>
      <c r="M12" s="7"/>
      <c r="N12" s="44" t="e">
        <f t="shared" si="2"/>
        <v>#DIV/0!</v>
      </c>
      <c r="O12" s="7"/>
      <c r="P12" s="44" t="e">
        <f t="shared" si="2"/>
        <v>#DIV/0!</v>
      </c>
    </row>
    <row r="13" spans="1:16" ht="59.25" customHeight="1">
      <c r="A13" s="41" t="s">
        <v>33</v>
      </c>
      <c r="B13" s="13"/>
      <c r="C13" s="84">
        <v>5229173</v>
      </c>
      <c r="D13" s="88">
        <v>5580000</v>
      </c>
      <c r="E13" s="44">
        <f t="shared" si="0"/>
        <v>-6.7090341053929636E-2</v>
      </c>
      <c r="F13" s="90" t="s">
        <v>1192</v>
      </c>
      <c r="G13" s="100" t="s">
        <v>1498</v>
      </c>
      <c r="H13" s="11">
        <v>0.01</v>
      </c>
      <c r="I13" s="11"/>
      <c r="J13" s="8"/>
      <c r="K13" s="7"/>
      <c r="L13" s="44">
        <f t="shared" si="1"/>
        <v>1</v>
      </c>
      <c r="M13" s="7"/>
      <c r="N13" s="44" t="e">
        <f t="shared" si="2"/>
        <v>#DIV/0!</v>
      </c>
      <c r="O13" s="7"/>
      <c r="P13" s="44" t="e">
        <f t="shared" si="2"/>
        <v>#DIV/0!</v>
      </c>
    </row>
    <row r="14" spans="1:16" ht="59.25" customHeight="1">
      <c r="A14" s="41" t="s">
        <v>34</v>
      </c>
      <c r="B14" s="106" t="s">
        <v>1499</v>
      </c>
      <c r="C14" s="84">
        <v>68373000</v>
      </c>
      <c r="D14" s="85">
        <v>75210000</v>
      </c>
      <c r="E14" s="44">
        <f t="shared" si="0"/>
        <v>-9.9995612303102055E-2</v>
      </c>
      <c r="F14" s="90" t="s">
        <v>1500</v>
      </c>
      <c r="G14" s="96" t="s">
        <v>1501</v>
      </c>
      <c r="H14" s="11">
        <v>0.05</v>
      </c>
      <c r="I14" s="11"/>
      <c r="J14" s="8"/>
      <c r="K14" s="7">
        <v>78210000</v>
      </c>
      <c r="L14" s="44">
        <f t="shared" si="1"/>
        <v>-3.9888312724371655E-2</v>
      </c>
      <c r="M14" s="7"/>
      <c r="N14" s="44">
        <f t="shared" si="2"/>
        <v>1</v>
      </c>
      <c r="O14" s="7"/>
      <c r="P14" s="44" t="e">
        <f t="shared" si="2"/>
        <v>#DIV/0!</v>
      </c>
    </row>
    <row r="15" spans="1:16" ht="59.25" customHeight="1">
      <c r="A15" s="41" t="s">
        <v>35</v>
      </c>
      <c r="B15" s="13"/>
      <c r="C15" s="86">
        <v>162516000</v>
      </c>
      <c r="D15" s="87">
        <v>170493472</v>
      </c>
      <c r="E15" s="44">
        <f t="shared" si="0"/>
        <v>-4.9087302173324465E-2</v>
      </c>
      <c r="F15" s="91" t="s">
        <v>1502</v>
      </c>
      <c r="G15" s="101" t="s">
        <v>1503</v>
      </c>
      <c r="H15" s="11">
        <v>0.01</v>
      </c>
      <c r="I15" s="11"/>
      <c r="J15" s="8"/>
      <c r="K15" s="7"/>
      <c r="L15" s="44">
        <f t="shared" si="1"/>
        <v>1</v>
      </c>
      <c r="M15" s="7"/>
      <c r="N15" s="44" t="e">
        <f t="shared" si="2"/>
        <v>#DIV/0!</v>
      </c>
      <c r="O15" s="7"/>
      <c r="P15" s="44" t="e">
        <f t="shared" si="2"/>
        <v>#DIV/0!</v>
      </c>
    </row>
    <row r="16" spans="1:16" ht="59.25" customHeight="1">
      <c r="A16" s="41" t="s">
        <v>36</v>
      </c>
      <c r="B16" s="13"/>
      <c r="C16" s="86">
        <v>0</v>
      </c>
      <c r="D16" s="87">
        <v>0</v>
      </c>
      <c r="E16" s="44" t="e">
        <f t="shared" si="0"/>
        <v>#DIV/0!</v>
      </c>
      <c r="F16" s="95" t="s">
        <v>1504</v>
      </c>
      <c r="G16" s="64" t="s">
        <v>1505</v>
      </c>
      <c r="H16" s="11">
        <v>0</v>
      </c>
      <c r="I16" s="11"/>
      <c r="J16" s="8"/>
      <c r="K16" s="7"/>
      <c r="L16" s="44" t="e">
        <f t="shared" si="1"/>
        <v>#DIV/0!</v>
      </c>
      <c r="M16" s="7"/>
      <c r="N16" s="44" t="e">
        <f t="shared" si="2"/>
        <v>#DIV/0!</v>
      </c>
      <c r="O16" s="7"/>
      <c r="P16" s="44" t="e">
        <f t="shared" si="2"/>
        <v>#DIV/0!</v>
      </c>
    </row>
    <row r="17" spans="1:16" ht="59.25" customHeight="1">
      <c r="A17" s="41" t="s">
        <v>37</v>
      </c>
      <c r="B17" s="13"/>
      <c r="C17" s="86">
        <v>0</v>
      </c>
      <c r="D17" s="87">
        <v>0</v>
      </c>
      <c r="E17" s="44" t="e">
        <f t="shared" si="0"/>
        <v>#DIV/0!</v>
      </c>
      <c r="F17" s="95" t="s">
        <v>1506</v>
      </c>
      <c r="G17" s="96" t="s">
        <v>1507</v>
      </c>
      <c r="H17" s="11">
        <v>0</v>
      </c>
      <c r="I17" s="11"/>
      <c r="J17" s="8"/>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74" t="s">
        <v>1508</v>
      </c>
      <c r="C19" s="84">
        <v>17913267</v>
      </c>
      <c r="D19" s="85">
        <v>11770396</v>
      </c>
      <c r="E19" s="44">
        <f t="shared" ref="E19:E27" si="3">1-(D19/C19)</f>
        <v>0.34292298551682387</v>
      </c>
      <c r="F19" s="97" t="s">
        <v>1509</v>
      </c>
      <c r="G19" s="98" t="s">
        <v>1510</v>
      </c>
      <c r="H19" s="11">
        <v>0.05</v>
      </c>
      <c r="I19" s="11"/>
      <c r="J19" s="8"/>
      <c r="K19" s="7"/>
      <c r="L19" s="44">
        <f t="shared" si="1"/>
        <v>1</v>
      </c>
      <c r="M19" s="7"/>
      <c r="N19" s="44" t="e">
        <f t="shared" si="2"/>
        <v>#DIV/0!</v>
      </c>
      <c r="O19" s="7"/>
      <c r="P19" s="44" t="e">
        <f t="shared" si="2"/>
        <v>#DIV/0!</v>
      </c>
    </row>
    <row r="20" spans="1:16" ht="57" customHeight="1">
      <c r="A20" s="41" t="s">
        <v>43</v>
      </c>
      <c r="B20" s="59" t="s">
        <v>1511</v>
      </c>
      <c r="C20" s="86">
        <v>71395000</v>
      </c>
      <c r="D20" s="87">
        <v>71945845</v>
      </c>
      <c r="E20" s="44">
        <f t="shared" si="3"/>
        <v>-7.7154562644443647E-3</v>
      </c>
      <c r="F20" s="99" t="s">
        <v>1512</v>
      </c>
      <c r="G20" s="100" t="s">
        <v>1513</v>
      </c>
      <c r="H20" s="11">
        <v>0.01</v>
      </c>
      <c r="I20" s="11"/>
      <c r="J20" s="8"/>
      <c r="K20" s="7"/>
      <c r="L20" s="44">
        <f t="shared" si="1"/>
        <v>1</v>
      </c>
      <c r="M20" s="7"/>
      <c r="N20" s="44" t="e">
        <f t="shared" si="2"/>
        <v>#DIV/0!</v>
      </c>
      <c r="O20" s="7"/>
      <c r="P20" s="44" t="e">
        <f t="shared" si="2"/>
        <v>#DIV/0!</v>
      </c>
    </row>
    <row r="21" spans="1:16" ht="57" customHeight="1">
      <c r="A21" s="41" t="s">
        <v>47</v>
      </c>
      <c r="B21" s="60" t="s">
        <v>681</v>
      </c>
      <c r="C21" s="86">
        <v>0</v>
      </c>
      <c r="D21" s="87">
        <v>319797972</v>
      </c>
      <c r="E21" s="44" t="e">
        <f t="shared" si="3"/>
        <v>#DIV/0!</v>
      </c>
      <c r="F21" s="99" t="s">
        <v>1514</v>
      </c>
      <c r="G21" s="100" t="s">
        <v>1515</v>
      </c>
      <c r="H21" s="11">
        <v>0</v>
      </c>
      <c r="I21" s="11"/>
      <c r="J21" s="8"/>
      <c r="K21" s="7"/>
      <c r="L21" s="44">
        <f t="shared" si="1"/>
        <v>1</v>
      </c>
      <c r="M21" s="7"/>
      <c r="N21" s="44" t="e">
        <f t="shared" si="2"/>
        <v>#DIV/0!</v>
      </c>
      <c r="O21" s="7"/>
      <c r="P21" s="44" t="e">
        <f t="shared" si="2"/>
        <v>#DIV/0!</v>
      </c>
    </row>
    <row r="22" spans="1:16" ht="57" customHeight="1">
      <c r="A22" s="41" t="s">
        <v>48</v>
      </c>
      <c r="B22" s="59" t="s">
        <v>526</v>
      </c>
      <c r="C22" s="86">
        <v>50971000</v>
      </c>
      <c r="D22" s="87">
        <v>55263523</v>
      </c>
      <c r="E22" s="44">
        <f t="shared" si="3"/>
        <v>-8.4215004610464828E-2</v>
      </c>
      <c r="F22" s="99" t="s">
        <v>1516</v>
      </c>
      <c r="G22" s="100" t="s">
        <v>1517</v>
      </c>
      <c r="H22" s="11">
        <v>0.01</v>
      </c>
      <c r="I22" s="11"/>
      <c r="J22" s="8"/>
      <c r="K22" s="7"/>
      <c r="L22" s="44">
        <f t="shared" si="1"/>
        <v>1</v>
      </c>
      <c r="M22" s="7"/>
      <c r="N22" s="44" t="e">
        <f t="shared" si="2"/>
        <v>#DIV/0!</v>
      </c>
      <c r="O22" s="7"/>
      <c r="P22" s="44" t="e">
        <f t="shared" si="2"/>
        <v>#DIV/0!</v>
      </c>
    </row>
    <row r="23" spans="1:16" ht="57" customHeight="1">
      <c r="A23" s="41" t="s">
        <v>49</v>
      </c>
      <c r="B23" s="107" t="s">
        <v>1518</v>
      </c>
      <c r="C23" s="86" t="s">
        <v>31</v>
      </c>
      <c r="D23" s="87" t="s">
        <v>31</v>
      </c>
      <c r="E23" s="44" t="e">
        <f t="shared" si="3"/>
        <v>#VALUE!</v>
      </c>
      <c r="F23" s="99" t="s">
        <v>31</v>
      </c>
      <c r="G23" s="100" t="s">
        <v>31</v>
      </c>
      <c r="H23" s="11"/>
      <c r="I23" s="11"/>
      <c r="J23" s="8"/>
      <c r="K23" s="7"/>
      <c r="L23" s="44" t="e">
        <f t="shared" si="1"/>
        <v>#VALUE!</v>
      </c>
      <c r="M23" s="7"/>
      <c r="N23" s="44" t="e">
        <f t="shared" si="2"/>
        <v>#DIV/0!</v>
      </c>
      <c r="O23" s="7"/>
      <c r="P23" s="44" t="e">
        <f t="shared" si="2"/>
        <v>#DIV/0!</v>
      </c>
    </row>
    <row r="24" spans="1:16" ht="57" customHeight="1">
      <c r="A24" s="41" t="s">
        <v>50</v>
      </c>
      <c r="B24" s="59" t="s">
        <v>31</v>
      </c>
      <c r="C24" s="86">
        <v>0</v>
      </c>
      <c r="D24" s="87">
        <v>0</v>
      </c>
      <c r="E24" s="44" t="e">
        <f t="shared" si="3"/>
        <v>#DIV/0!</v>
      </c>
      <c r="F24" s="102" t="s">
        <v>64</v>
      </c>
      <c r="G24" s="103" t="s">
        <v>64</v>
      </c>
      <c r="H24" s="11">
        <v>0</v>
      </c>
      <c r="I24" s="11"/>
      <c r="J24" s="8"/>
      <c r="K24" s="7"/>
      <c r="L24" s="44" t="e">
        <f t="shared" si="1"/>
        <v>#DIV/0!</v>
      </c>
      <c r="M24" s="7"/>
      <c r="N24" s="44" t="e">
        <f t="shared" si="2"/>
        <v>#DIV/0!</v>
      </c>
      <c r="O24" s="7"/>
      <c r="P24" s="44" t="e">
        <f t="shared" si="2"/>
        <v>#DIV/0!</v>
      </c>
    </row>
    <row r="25" spans="1:16" ht="57" customHeight="1">
      <c r="A25" s="43" t="s">
        <v>51</v>
      </c>
      <c r="B25" s="59" t="s">
        <v>1519</v>
      </c>
      <c r="C25" s="86">
        <v>45512000</v>
      </c>
      <c r="D25" s="87">
        <v>0</v>
      </c>
      <c r="E25" s="44">
        <f t="shared" si="3"/>
        <v>1</v>
      </c>
      <c r="F25" s="99" t="s">
        <v>1520</v>
      </c>
      <c r="G25" s="100" t="s">
        <v>1521</v>
      </c>
      <c r="H25" s="11">
        <v>0.01</v>
      </c>
      <c r="I25" s="11"/>
      <c r="J25" s="8"/>
      <c r="K25" s="7"/>
      <c r="L25" s="44" t="e">
        <f t="shared" si="1"/>
        <v>#DIV/0!</v>
      </c>
      <c r="M25" s="7"/>
      <c r="N25" s="44" t="e">
        <f t="shared" si="2"/>
        <v>#DIV/0!</v>
      </c>
      <c r="O25" s="7"/>
      <c r="P25" s="44" t="e">
        <f t="shared" si="2"/>
        <v>#DIV/0!</v>
      </c>
    </row>
    <row r="26" spans="1:16" ht="57" customHeight="1">
      <c r="A26" s="43" t="s">
        <v>55</v>
      </c>
      <c r="B26" s="59" t="s">
        <v>31</v>
      </c>
      <c r="C26" s="86" t="s">
        <v>31</v>
      </c>
      <c r="D26" s="87" t="s">
        <v>31</v>
      </c>
      <c r="E26" s="44" t="e">
        <f t="shared" si="3"/>
        <v>#VALUE!</v>
      </c>
      <c r="F26" s="99" t="s">
        <v>31</v>
      </c>
      <c r="G26" s="100" t="s">
        <v>31</v>
      </c>
      <c r="H26" s="11"/>
      <c r="I26" s="11"/>
      <c r="J26" s="8"/>
      <c r="K26" s="7"/>
      <c r="L26" s="44" t="e">
        <f t="shared" si="1"/>
        <v>#VALUE!</v>
      </c>
      <c r="M26" s="7"/>
      <c r="N26" s="44" t="e">
        <f t="shared" si="2"/>
        <v>#DIV/0!</v>
      </c>
      <c r="O26" s="7"/>
      <c r="P26" s="44" t="e">
        <f t="shared" si="2"/>
        <v>#DIV/0!</v>
      </c>
    </row>
    <row r="27" spans="1:16" ht="57" customHeight="1">
      <c r="A27" s="43" t="s">
        <v>56</v>
      </c>
      <c r="B27" s="59" t="s">
        <v>1522</v>
      </c>
      <c r="C27" s="86">
        <v>131939360</v>
      </c>
      <c r="D27" s="87">
        <v>158273633</v>
      </c>
      <c r="E27" s="44">
        <f t="shared" si="3"/>
        <v>-0.1995937603456619</v>
      </c>
      <c r="F27" s="99" t="s">
        <v>1523</v>
      </c>
      <c r="G27" s="100" t="s">
        <v>1524</v>
      </c>
      <c r="H27" s="11">
        <v>0.01</v>
      </c>
      <c r="I27" s="11"/>
      <c r="J27" s="8"/>
      <c r="K27" s="7"/>
      <c r="L27" s="44">
        <f t="shared" si="1"/>
        <v>1</v>
      </c>
      <c r="M27" s="7"/>
      <c r="N27" s="44" t="e">
        <f t="shared" si="2"/>
        <v>#DIV/0!</v>
      </c>
      <c r="O27" s="7"/>
      <c r="P27" s="44" t="e">
        <f t="shared" si="2"/>
        <v>#DIV/0!</v>
      </c>
    </row>
  </sheetData>
  <sheetProtection algorithmName="SHA-512" hashValue="1W4+Uj3NVw7fNmbjollxOLeASc2ZBqZVkMSYmD2mgMV+whhYq210rod2mf11fP740MFJS8O0a0tc6H64jBY9dw==" saltValue="k8zoZlduWYJ1RyN/PVGpx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157" priority="21" operator="lessThan">
      <formula>0</formula>
    </cfRule>
  </conditionalFormatting>
  <conditionalFormatting sqref="E19:E27">
    <cfRule type="cellIs" dxfId="156" priority="17" operator="lessThan">
      <formula>0</formula>
    </cfRule>
  </conditionalFormatting>
  <conditionalFormatting sqref="H9:J17">
    <cfRule type="cellIs" dxfId="155" priority="8" operator="lessThan">
      <formula>0</formula>
    </cfRule>
  </conditionalFormatting>
  <conditionalFormatting sqref="H19:J27">
    <cfRule type="cellIs" dxfId="154" priority="4" operator="lessThan">
      <formula>0</formula>
    </cfRule>
  </conditionalFormatting>
  <conditionalFormatting sqref="L9:L17 L19:L27">
    <cfRule type="cellIs" dxfId="153" priority="3" operator="lessThan">
      <formula>0</formula>
    </cfRule>
  </conditionalFormatting>
  <conditionalFormatting sqref="N9:N17 N19:N27">
    <cfRule type="cellIs" dxfId="152" priority="2" operator="lessThan">
      <formula>0</formula>
    </cfRule>
  </conditionalFormatting>
  <conditionalFormatting sqref="P9:P17 P19:P27">
    <cfRule type="cellIs" dxfId="151"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3">
    <tabColor theme="5" tint="0.39997558519241921"/>
    <pageSetUpPr fitToPage="1"/>
  </sheetPr>
  <dimension ref="A1:P27"/>
  <sheetViews>
    <sheetView zoomScale="80" zoomScaleNormal="80" workbookViewId="0">
      <pane xSplit="2" ySplit="7" topLeftCell="H22" activePane="bottomRight" state="frozen"/>
      <selection pane="topRight" activeCell="G17" activeCellId="1" sqref="C27 G17"/>
      <selection pane="bottomLeft" activeCell="G17" activeCellId="1" sqref="C27 G17"/>
      <selection pane="bottomRight" activeCell="H8" sqref="H8"/>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v>9711375715</v>
      </c>
      <c r="D9" s="7">
        <v>8365668048</v>
      </c>
      <c r="E9" s="44">
        <f t="shared" ref="E9:E17" si="0">1-(D9/C9)</f>
        <v>0.13857024035445842</v>
      </c>
      <c r="F9" s="9" t="s">
        <v>1525</v>
      </c>
      <c r="G9" s="10" t="s">
        <v>1526</v>
      </c>
      <c r="H9" s="11">
        <v>5.0000000000000001E-3</v>
      </c>
      <c r="I9" s="11">
        <v>5.4999999999999997E-3</v>
      </c>
      <c r="J9" s="8">
        <v>6.0000000000000001E-3</v>
      </c>
      <c r="K9" s="7"/>
      <c r="L9" s="44">
        <f>1-(K9/D9)</f>
        <v>1</v>
      </c>
      <c r="M9" s="7"/>
      <c r="N9" s="44" t="e">
        <f>1-(M9/K9)</f>
        <v>#DIV/0!</v>
      </c>
      <c r="O9" s="7"/>
      <c r="P9" s="44" t="e">
        <f>1-(O9/M9)</f>
        <v>#DIV/0!</v>
      </c>
    </row>
    <row r="10" spans="1:16" ht="59.25" customHeight="1">
      <c r="A10" s="41" t="s">
        <v>28</v>
      </c>
      <c r="B10" s="74" t="s">
        <v>330</v>
      </c>
      <c r="C10" s="343">
        <v>22274256</v>
      </c>
      <c r="D10" s="344">
        <v>34154817</v>
      </c>
      <c r="E10" s="44">
        <f t="shared" si="0"/>
        <v>-0.53337633364723835</v>
      </c>
      <c r="F10" s="9"/>
      <c r="G10" s="10"/>
      <c r="H10" s="11"/>
      <c r="I10" s="11"/>
      <c r="J10" s="8"/>
      <c r="K10" s="7"/>
      <c r="L10" s="44">
        <f t="shared" ref="L10:L27" si="1">1-(K10/D10)</f>
        <v>1</v>
      </c>
      <c r="M10" s="7"/>
      <c r="N10" s="44" t="e">
        <f t="shared" ref="N10:P27" si="2">1-(M10/K10)</f>
        <v>#DIV/0!</v>
      </c>
      <c r="O10" s="7"/>
      <c r="P10" s="44" t="e">
        <f t="shared" si="2"/>
        <v>#DIV/0!</v>
      </c>
    </row>
    <row r="11" spans="1:16" ht="59.25" customHeight="1">
      <c r="A11" s="41" t="s">
        <v>30</v>
      </c>
      <c r="B11" s="60" t="s">
        <v>333</v>
      </c>
      <c r="C11" s="346">
        <v>61009467</v>
      </c>
      <c r="D11" s="347">
        <v>101690533</v>
      </c>
      <c r="E11" s="44">
        <f t="shared" si="0"/>
        <v>-0.66679923625623538</v>
      </c>
      <c r="F11" s="9"/>
      <c r="G11" s="10"/>
      <c r="H11" s="11"/>
      <c r="I11" s="11"/>
      <c r="J11" s="8"/>
      <c r="K11" s="7"/>
      <c r="L11" s="44">
        <f t="shared" si="1"/>
        <v>1</v>
      </c>
      <c r="M11" s="7"/>
      <c r="N11" s="44" t="e">
        <f t="shared" si="2"/>
        <v>#DIV/0!</v>
      </c>
      <c r="O11" s="7"/>
      <c r="P11" s="44" t="e">
        <f t="shared" si="2"/>
        <v>#DIV/0!</v>
      </c>
    </row>
    <row r="12" spans="1:16" ht="59.25" customHeight="1">
      <c r="A12" s="41" t="s">
        <v>32</v>
      </c>
      <c r="B12" s="60" t="s">
        <v>502</v>
      </c>
      <c r="C12" s="346">
        <v>27739417</v>
      </c>
      <c r="D12" s="347">
        <v>190189254</v>
      </c>
      <c r="E12" s="44">
        <f t="shared" si="0"/>
        <v>-5.8562815865957099</v>
      </c>
      <c r="F12" s="9"/>
      <c r="G12" s="10"/>
      <c r="H12" s="11"/>
      <c r="I12" s="11"/>
      <c r="J12" s="8"/>
      <c r="K12" s="7"/>
      <c r="L12" s="44">
        <f t="shared" si="1"/>
        <v>1</v>
      </c>
      <c r="M12" s="7"/>
      <c r="N12" s="44" t="e">
        <f t="shared" si="2"/>
        <v>#DIV/0!</v>
      </c>
      <c r="O12" s="7"/>
      <c r="P12" s="44" t="e">
        <f t="shared" si="2"/>
        <v>#DIV/0!</v>
      </c>
    </row>
    <row r="13" spans="1:16" ht="59.25" customHeight="1">
      <c r="A13" s="41" t="s">
        <v>33</v>
      </c>
      <c r="B13" s="60">
        <v>0</v>
      </c>
      <c r="C13" s="345">
        <v>0</v>
      </c>
      <c r="D13" s="57">
        <v>0</v>
      </c>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34</v>
      </c>
      <c r="B14" s="60" t="s">
        <v>342</v>
      </c>
      <c r="C14" s="346">
        <v>15446200</v>
      </c>
      <c r="D14" s="347">
        <v>36400000</v>
      </c>
      <c r="E14" s="44">
        <f t="shared" si="0"/>
        <v>-1.3565666636454274</v>
      </c>
      <c r="F14" s="9"/>
      <c r="G14" s="10"/>
      <c r="H14" s="11"/>
      <c r="I14" s="11"/>
      <c r="J14" s="8"/>
      <c r="K14" s="7"/>
      <c r="L14" s="44">
        <f t="shared" si="1"/>
        <v>1</v>
      </c>
      <c r="M14" s="7"/>
      <c r="N14" s="44" t="e">
        <f t="shared" si="2"/>
        <v>#DIV/0!</v>
      </c>
      <c r="O14" s="7"/>
      <c r="P14" s="44" t="e">
        <f t="shared" si="2"/>
        <v>#DIV/0!</v>
      </c>
    </row>
    <row r="15" spans="1:16" ht="59.25" customHeight="1">
      <c r="A15" s="41" t="s">
        <v>35</v>
      </c>
      <c r="B15" s="60" t="s">
        <v>347</v>
      </c>
      <c r="C15" s="346">
        <v>40224000</v>
      </c>
      <c r="D15" s="347">
        <v>88835999</v>
      </c>
      <c r="E15" s="44">
        <f t="shared" si="0"/>
        <v>-1.2085321947096261</v>
      </c>
      <c r="F15" s="9"/>
      <c r="G15" s="10"/>
      <c r="H15" s="11"/>
      <c r="I15" s="11"/>
      <c r="J15" s="8"/>
      <c r="K15" s="7"/>
      <c r="L15" s="44">
        <f t="shared" si="1"/>
        <v>1</v>
      </c>
      <c r="M15" s="7"/>
      <c r="N15" s="44" t="e">
        <f t="shared" si="2"/>
        <v>#DIV/0!</v>
      </c>
      <c r="O15" s="7"/>
      <c r="P15" s="44" t="e">
        <f t="shared" si="2"/>
        <v>#DIV/0!</v>
      </c>
    </row>
    <row r="16" spans="1:16" ht="59.25" customHeight="1">
      <c r="A16" s="41" t="s">
        <v>36</v>
      </c>
      <c r="B16" s="60">
        <v>0</v>
      </c>
      <c r="C16" s="345">
        <v>0</v>
      </c>
      <c r="D16" s="57">
        <v>0</v>
      </c>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37</v>
      </c>
      <c r="B17" s="60">
        <v>0</v>
      </c>
      <c r="C17" s="345">
        <v>0</v>
      </c>
      <c r="D17" s="57">
        <v>0</v>
      </c>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74" t="s">
        <v>1527</v>
      </c>
      <c r="C19" s="343">
        <v>51919000</v>
      </c>
      <c r="D19" s="344">
        <v>53587000</v>
      </c>
      <c r="E19" s="44">
        <f t="shared" ref="E19:E27" si="3">1-(D19/C19)</f>
        <v>-3.2126967006298246E-2</v>
      </c>
      <c r="F19" s="9"/>
      <c r="G19" s="10"/>
      <c r="H19" s="11"/>
      <c r="I19" s="11"/>
      <c r="J19" s="8"/>
      <c r="K19" s="7"/>
      <c r="L19" s="44">
        <f t="shared" si="1"/>
        <v>1</v>
      </c>
      <c r="M19" s="7"/>
      <c r="N19" s="44" t="e">
        <f t="shared" si="2"/>
        <v>#DIV/0!</v>
      </c>
      <c r="O19" s="7"/>
      <c r="P19" s="44" t="e">
        <f t="shared" si="2"/>
        <v>#DIV/0!</v>
      </c>
    </row>
    <row r="20" spans="1:16" ht="57" customHeight="1">
      <c r="A20" s="41" t="s">
        <v>43</v>
      </c>
      <c r="B20" s="60" t="s">
        <v>520</v>
      </c>
      <c r="C20" s="346">
        <v>13390486</v>
      </c>
      <c r="D20" s="347">
        <v>8470889</v>
      </c>
      <c r="E20" s="44">
        <f t="shared" si="3"/>
        <v>0.36739495489558782</v>
      </c>
      <c r="F20" s="9"/>
      <c r="G20" s="10"/>
      <c r="H20" s="11"/>
      <c r="I20" s="11"/>
      <c r="J20" s="8"/>
      <c r="K20" s="7"/>
      <c r="L20" s="44">
        <f t="shared" si="1"/>
        <v>1</v>
      </c>
      <c r="M20" s="7"/>
      <c r="N20" s="44" t="e">
        <f t="shared" si="2"/>
        <v>#DIV/0!</v>
      </c>
      <c r="O20" s="7"/>
      <c r="P20" s="44" t="e">
        <f t="shared" si="2"/>
        <v>#DIV/0!</v>
      </c>
    </row>
    <row r="21" spans="1:16" ht="57" customHeight="1">
      <c r="A21" s="41" t="s">
        <v>47</v>
      </c>
      <c r="B21" s="59" t="s">
        <v>1528</v>
      </c>
      <c r="C21" s="345">
        <v>0</v>
      </c>
      <c r="D21" s="347">
        <v>347840602</v>
      </c>
      <c r="E21" s="44" t="e">
        <f t="shared" si="3"/>
        <v>#DIV/0!</v>
      </c>
      <c r="F21" s="9"/>
      <c r="G21" s="10"/>
      <c r="H21" s="11"/>
      <c r="I21" s="11"/>
      <c r="J21" s="8"/>
      <c r="K21" s="7"/>
      <c r="L21" s="44">
        <f t="shared" si="1"/>
        <v>1</v>
      </c>
      <c r="M21" s="7"/>
      <c r="N21" s="44" t="e">
        <f t="shared" si="2"/>
        <v>#DIV/0!</v>
      </c>
      <c r="O21" s="7"/>
      <c r="P21" s="44" t="e">
        <f t="shared" si="2"/>
        <v>#DIV/0!</v>
      </c>
    </row>
    <row r="22" spans="1:16" ht="57" customHeight="1">
      <c r="A22" s="41" t="s">
        <v>48</v>
      </c>
      <c r="B22" s="59" t="s">
        <v>1529</v>
      </c>
      <c r="C22" s="346">
        <v>8927380</v>
      </c>
      <c r="D22" s="347">
        <v>30940100</v>
      </c>
      <c r="E22" s="44">
        <f t="shared" si="3"/>
        <v>-2.4657536701697476</v>
      </c>
      <c r="F22" s="9"/>
      <c r="G22" s="10"/>
      <c r="H22" s="11"/>
      <c r="I22" s="11"/>
      <c r="J22" s="8"/>
      <c r="K22" s="7"/>
      <c r="L22" s="44">
        <f t="shared" si="1"/>
        <v>1</v>
      </c>
      <c r="M22" s="7"/>
      <c r="N22" s="44" t="e">
        <f t="shared" si="2"/>
        <v>#DIV/0!</v>
      </c>
      <c r="O22" s="7"/>
      <c r="P22" s="44" t="e">
        <f t="shared" si="2"/>
        <v>#DIV/0!</v>
      </c>
    </row>
    <row r="23" spans="1:16" ht="57" customHeight="1">
      <c r="A23" s="41" t="s">
        <v>49</v>
      </c>
      <c r="B23" s="59">
        <v>0</v>
      </c>
      <c r="C23" s="345">
        <v>0</v>
      </c>
      <c r="D23" s="57">
        <v>0</v>
      </c>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50</v>
      </c>
      <c r="B24" s="59" t="s">
        <v>31</v>
      </c>
      <c r="C24" s="346">
        <v>4461579</v>
      </c>
      <c r="D24" s="347">
        <v>9964181</v>
      </c>
      <c r="E24" s="44">
        <f t="shared" si="3"/>
        <v>-1.2333306212890101</v>
      </c>
      <c r="F24" s="353" t="s">
        <v>1530</v>
      </c>
      <c r="G24" s="89" t="s">
        <v>1531</v>
      </c>
      <c r="H24" s="448">
        <v>0.02</v>
      </c>
      <c r="I24" s="454">
        <v>0.02</v>
      </c>
      <c r="J24" s="510">
        <v>0.02</v>
      </c>
      <c r="K24" s="7"/>
      <c r="L24" s="44">
        <f t="shared" si="1"/>
        <v>1</v>
      </c>
      <c r="M24" s="7"/>
      <c r="N24" s="44" t="e">
        <f t="shared" si="2"/>
        <v>#DIV/0!</v>
      </c>
      <c r="O24" s="7"/>
      <c r="P24" s="44" t="e">
        <f t="shared" si="2"/>
        <v>#DIV/0!</v>
      </c>
    </row>
    <row r="25" spans="1:16" ht="57" customHeight="1">
      <c r="A25" s="43" t="s">
        <v>51</v>
      </c>
      <c r="B25" s="59" t="s">
        <v>1532</v>
      </c>
      <c r="C25" s="346">
        <v>38142539</v>
      </c>
      <c r="D25" s="347">
        <v>8163068</v>
      </c>
      <c r="E25" s="44">
        <f t="shared" si="3"/>
        <v>0.78598519621360285</v>
      </c>
      <c r="F25" s="9"/>
      <c r="G25" s="10"/>
      <c r="H25" s="11"/>
      <c r="I25" s="11"/>
      <c r="J25" s="8"/>
      <c r="K25" s="7"/>
      <c r="L25" s="44">
        <f t="shared" si="1"/>
        <v>1</v>
      </c>
      <c r="M25" s="7"/>
      <c r="N25" s="44" t="e">
        <f t="shared" si="2"/>
        <v>#DIV/0!</v>
      </c>
      <c r="O25" s="7"/>
      <c r="P25" s="44" t="e">
        <f t="shared" si="2"/>
        <v>#DIV/0!</v>
      </c>
    </row>
    <row r="26" spans="1:16" ht="57" customHeight="1">
      <c r="A26" s="43" t="s">
        <v>55</v>
      </c>
      <c r="B26" s="59">
        <v>0</v>
      </c>
      <c r="C26" s="345">
        <v>0</v>
      </c>
      <c r="D26" s="57">
        <v>0</v>
      </c>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56</v>
      </c>
      <c r="B27" s="59" t="s">
        <v>1153</v>
      </c>
      <c r="C27" s="346">
        <v>61842148</v>
      </c>
      <c r="D27" s="347">
        <v>85018787</v>
      </c>
      <c r="E27" s="44">
        <f t="shared" si="3"/>
        <v>-0.37477092483915664</v>
      </c>
      <c r="F27" s="9" t="s">
        <v>1533</v>
      </c>
      <c r="G27" s="10"/>
      <c r="H27" s="11"/>
      <c r="I27" s="11"/>
      <c r="J27" s="8"/>
      <c r="K27" s="7"/>
      <c r="L27" s="44">
        <f t="shared" si="1"/>
        <v>1</v>
      </c>
      <c r="M27" s="7"/>
      <c r="N27" s="44" t="e">
        <f t="shared" si="2"/>
        <v>#DIV/0!</v>
      </c>
      <c r="O27" s="7"/>
      <c r="P27" s="44" t="e">
        <f t="shared" si="2"/>
        <v>#DIV/0!</v>
      </c>
    </row>
  </sheetData>
  <sheetProtection algorithmName="SHA-512" hashValue="5OXQxVXLBVwXzkz4WPNy2fWAft0bUu1ZCY2le3I3SlohOacR2rihXYgFO72mICzT99ITzMfZ/NF514n2zbt0yw==" saltValue="n3D6js0Px1pqfnAESmYmj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150" priority="21" operator="lessThan">
      <formula>0</formula>
    </cfRule>
  </conditionalFormatting>
  <conditionalFormatting sqref="E19:E27">
    <cfRule type="cellIs" dxfId="149" priority="17" operator="lessThan">
      <formula>0</formula>
    </cfRule>
  </conditionalFormatting>
  <conditionalFormatting sqref="H9:J17">
    <cfRule type="cellIs" dxfId="148" priority="8" operator="lessThan">
      <formula>0</formula>
    </cfRule>
  </conditionalFormatting>
  <conditionalFormatting sqref="H19:J23 H25:J27">
    <cfRule type="cellIs" dxfId="147" priority="4" operator="lessThan">
      <formula>0</formula>
    </cfRule>
  </conditionalFormatting>
  <conditionalFormatting sqref="L9:L17 L19:L27">
    <cfRule type="cellIs" dxfId="146" priority="3" operator="lessThan">
      <formula>0</formula>
    </cfRule>
  </conditionalFormatting>
  <conditionalFormatting sqref="N9:N17 N19:N27">
    <cfRule type="cellIs" dxfId="145" priority="2" operator="lessThan">
      <formula>0</formula>
    </cfRule>
  </conditionalFormatting>
  <conditionalFormatting sqref="P9:P17 P19:P27">
    <cfRule type="cellIs" dxfId="144"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4">
    <tabColor theme="5" tint="0.39997558519241921"/>
    <pageSetUpPr fitToPage="1"/>
  </sheetPr>
  <dimension ref="A1:P27"/>
  <sheetViews>
    <sheetView zoomScale="80" zoomScaleNormal="80" workbookViewId="0">
      <pane xSplit="2" ySplit="7" topLeftCell="C10" activePane="bottomRight" state="frozen"/>
      <selection pane="topRight" activeCell="G17" activeCellId="1" sqref="C27 G17"/>
      <selection pane="bottomLeft" activeCell="G17" activeCellId="1" sqref="C27 G17"/>
      <selection pane="bottomRight"/>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28</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30</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32</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33</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34</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35</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36</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37</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43</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47</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48</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49</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50</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51</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55</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56</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8GVxtYmpV+Kf9159W8nRgTiWPd2FR/gm/OJ4uC5OVEMmJ0gYRmNtL16xXDZpEL0z0DnvjESgV44X4Ek0QmhiUw==" saltValue="OIsyS3aeze3NzPsWKfQUH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143" priority="21" operator="lessThan">
      <formula>0</formula>
    </cfRule>
  </conditionalFormatting>
  <conditionalFormatting sqref="E19:E27">
    <cfRule type="cellIs" dxfId="142" priority="17" operator="lessThan">
      <formula>0</formula>
    </cfRule>
  </conditionalFormatting>
  <conditionalFormatting sqref="H9:J17">
    <cfRule type="cellIs" dxfId="141" priority="8" operator="lessThan">
      <formula>0</formula>
    </cfRule>
  </conditionalFormatting>
  <conditionalFormatting sqref="H19:J27">
    <cfRule type="cellIs" dxfId="140" priority="4" operator="lessThan">
      <formula>0</formula>
    </cfRule>
  </conditionalFormatting>
  <conditionalFormatting sqref="L9:L17 L19:L27">
    <cfRule type="cellIs" dxfId="139" priority="3" operator="lessThan">
      <formula>0</formula>
    </cfRule>
  </conditionalFormatting>
  <conditionalFormatting sqref="N9:N17 N19:N27">
    <cfRule type="cellIs" dxfId="138" priority="2" operator="lessThan">
      <formula>0</formula>
    </cfRule>
  </conditionalFormatting>
  <conditionalFormatting sqref="P9:P17 P19:P27">
    <cfRule type="cellIs" dxfId="137"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5">
    <tabColor theme="5" tint="0.39997558519241921"/>
    <pageSetUpPr fitToPage="1"/>
  </sheetPr>
  <dimension ref="A1:P27"/>
  <sheetViews>
    <sheetView zoomScale="80" zoomScaleNormal="80" workbookViewId="0">
      <pane xSplit="2" ySplit="7" topLeftCell="E8" activePane="bottomRight" state="frozen"/>
      <selection pane="topRight" activeCell="G17" activeCellId="1" sqref="C27 G17"/>
      <selection pane="bottomLeft" activeCell="G17" activeCellId="1" sqref="C27 G17"/>
      <selection pane="bottomRight" activeCell="J10" sqref="J10"/>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v>70064963870</v>
      </c>
      <c r="D9" s="6">
        <v>66221988688</v>
      </c>
      <c r="E9" s="44">
        <f t="shared" ref="E9:E17" si="0">1-(D9/C9)</f>
        <v>5.4848742791480443E-2</v>
      </c>
      <c r="F9" s="450" t="s">
        <v>1534</v>
      </c>
      <c r="G9" s="450" t="s">
        <v>1535</v>
      </c>
      <c r="H9" s="11">
        <v>0.05</v>
      </c>
      <c r="I9" s="11" t="s">
        <v>1536</v>
      </c>
      <c r="J9" s="8" t="s">
        <v>1537</v>
      </c>
      <c r="K9" s="7"/>
      <c r="L9" s="44">
        <f>1-(K9/D9)</f>
        <v>1</v>
      </c>
      <c r="M9" s="7"/>
      <c r="N9" s="44" t="e">
        <f>1-(M9/K9)</f>
        <v>#DIV/0!</v>
      </c>
      <c r="O9" s="7"/>
      <c r="P9" s="44" t="e">
        <f>1-(O9/M9)</f>
        <v>#DIV/0!</v>
      </c>
    </row>
    <row r="10" spans="1:16" ht="59.25" customHeight="1">
      <c r="A10" s="41" t="s">
        <v>28</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30</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32</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33</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34</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35</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36</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37</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43</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47</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48</v>
      </c>
      <c r="B22" s="624" t="s">
        <v>1538</v>
      </c>
      <c r="C22" s="6">
        <v>14118962</v>
      </c>
      <c r="D22" s="6">
        <v>6000000</v>
      </c>
      <c r="E22" s="44">
        <f t="shared" si="3"/>
        <v>0.57503958152164447</v>
      </c>
      <c r="F22" s="450" t="s">
        <v>1539</v>
      </c>
      <c r="G22" s="450" t="s">
        <v>1540</v>
      </c>
      <c r="H22" s="11">
        <v>0.01</v>
      </c>
      <c r="I22" s="11">
        <v>0.01</v>
      </c>
      <c r="J22" s="8">
        <v>0.01</v>
      </c>
      <c r="K22" s="7"/>
      <c r="L22" s="44">
        <f t="shared" si="1"/>
        <v>1</v>
      </c>
      <c r="M22" s="7"/>
      <c r="N22" s="44" t="e">
        <f t="shared" si="2"/>
        <v>#DIV/0!</v>
      </c>
      <c r="O22" s="7"/>
      <c r="P22" s="44" t="e">
        <f t="shared" si="2"/>
        <v>#DIV/0!</v>
      </c>
    </row>
    <row r="23" spans="1:16" ht="57" customHeight="1">
      <c r="A23" s="41" t="s">
        <v>49</v>
      </c>
      <c r="B23" s="12"/>
      <c r="C23" s="6">
        <v>2</v>
      </c>
      <c r="D23" s="7"/>
      <c r="E23" s="44">
        <f t="shared" si="3"/>
        <v>1</v>
      </c>
      <c r="F23" s="9"/>
      <c r="G23" s="10"/>
      <c r="H23" s="11"/>
      <c r="I23" s="11"/>
      <c r="J23" s="8"/>
      <c r="K23" s="7"/>
      <c r="L23" s="44" t="e">
        <f t="shared" si="1"/>
        <v>#DIV/0!</v>
      </c>
      <c r="M23" s="7"/>
      <c r="N23" s="44" t="e">
        <f t="shared" si="2"/>
        <v>#DIV/0!</v>
      </c>
      <c r="O23" s="7"/>
      <c r="P23" s="44" t="e">
        <f t="shared" si="2"/>
        <v>#DIV/0!</v>
      </c>
    </row>
    <row r="24" spans="1:16" ht="57" customHeight="1">
      <c r="A24" s="41" t="s">
        <v>50</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51</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55</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56</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HVKHHMReqnVdS1BrNWLsMrz+m3jXXihS8leRG3MrkcSwbVUTNV8LylnMUhnmAlGnXuAJukhfKGlSzPBvsv4dHA==" saltValue="wjBlqYHE4V476w3w3166R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136" priority="21" operator="lessThan">
      <formula>0</formula>
    </cfRule>
  </conditionalFormatting>
  <conditionalFormatting sqref="E19:E27">
    <cfRule type="cellIs" dxfId="135" priority="17" operator="lessThan">
      <formula>0</formula>
    </cfRule>
  </conditionalFormatting>
  <conditionalFormatting sqref="H9:J17">
    <cfRule type="cellIs" dxfId="134" priority="8" operator="lessThan">
      <formula>0</formula>
    </cfRule>
  </conditionalFormatting>
  <conditionalFormatting sqref="H19:J27">
    <cfRule type="cellIs" dxfId="133" priority="4" operator="lessThan">
      <formula>0</formula>
    </cfRule>
  </conditionalFormatting>
  <conditionalFormatting sqref="L9:L17 L19:L27">
    <cfRule type="cellIs" dxfId="132" priority="3" operator="lessThan">
      <formula>0</formula>
    </cfRule>
  </conditionalFormatting>
  <conditionalFormatting sqref="N9:N17 N19:N27">
    <cfRule type="cellIs" dxfId="131" priority="2" operator="lessThan">
      <formula>0</formula>
    </cfRule>
  </conditionalFormatting>
  <conditionalFormatting sqref="P9:P17 P19:P27">
    <cfRule type="cellIs" dxfId="130"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6">
    <tabColor theme="5" tint="0.39997558519241921"/>
    <pageSetUpPr fitToPage="1"/>
  </sheetPr>
  <dimension ref="A1:P28"/>
  <sheetViews>
    <sheetView zoomScale="80" zoomScaleNormal="80" workbookViewId="0">
      <pane xSplit="2" ySplit="7" topLeftCell="E25" activePane="bottomRight" state="frozen"/>
      <selection pane="topRight" activeCell="G17" activeCellId="1" sqref="C27 G17"/>
      <selection pane="bottomLeft" activeCell="G17" activeCellId="1" sqref="C27 G17"/>
      <selection pane="bottomRight" activeCell="I27" sqref="I27"/>
    </sheetView>
  </sheetViews>
  <sheetFormatPr baseColWidth="10" defaultColWidth="11.375" defaultRowHeight="14.25"/>
  <cols>
    <col min="1" max="1" width="26" style="2" customWidth="1"/>
    <col min="2" max="2" width="44.125" style="396" customWidth="1"/>
    <col min="3" max="3" width="20.75" style="368" customWidth="1"/>
    <col min="4" max="4" width="20.75" style="2" customWidth="1"/>
    <col min="5" max="5" width="20.125" style="2" bestFit="1" customWidth="1"/>
    <col min="6" max="6" width="58.62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c r="A1" s="15" t="s">
        <v>0</v>
      </c>
      <c r="B1" s="395"/>
      <c r="C1" s="367"/>
      <c r="D1" s="17"/>
      <c r="E1" s="17"/>
    </row>
    <row r="2" spans="1:16" ht="21" customHeight="1" thickBot="1">
      <c r="A2" s="244" t="s">
        <v>1</v>
      </c>
      <c r="B2" s="908" t="s">
        <v>1541</v>
      </c>
      <c r="C2" s="908"/>
      <c r="D2" s="908"/>
      <c r="E2" s="908"/>
      <c r="F2" s="19"/>
      <c r="G2" s="19"/>
      <c r="H2" s="19"/>
      <c r="I2" s="19"/>
      <c r="J2" s="19"/>
    </row>
    <row r="3" spans="1:16" ht="21.75" customHeight="1">
      <c r="A3" s="3" t="s">
        <v>3</v>
      </c>
    </row>
    <row r="4" spans="1:16" ht="15">
      <c r="A4" s="774" t="s">
        <v>4</v>
      </c>
      <c r="B4" s="912" t="s">
        <v>5</v>
      </c>
      <c r="C4" s="780" t="s">
        <v>6</v>
      </c>
      <c r="D4" s="781"/>
      <c r="E4" s="782"/>
      <c r="F4" s="786" t="s">
        <v>0</v>
      </c>
      <c r="G4" s="787"/>
      <c r="H4" s="787"/>
      <c r="I4" s="787"/>
      <c r="J4" s="788"/>
      <c r="K4" s="789" t="s">
        <v>7</v>
      </c>
      <c r="L4" s="790"/>
      <c r="M4" s="790"/>
      <c r="N4" s="790"/>
      <c r="O4" s="790"/>
      <c r="P4" s="791"/>
    </row>
    <row r="5" spans="1:16" s="4" customFormat="1">
      <c r="A5" s="775"/>
      <c r="B5" s="913"/>
      <c r="C5" s="783"/>
      <c r="D5" s="784"/>
      <c r="E5" s="785"/>
      <c r="F5" s="795" t="s">
        <v>8</v>
      </c>
      <c r="G5" s="798" t="s">
        <v>9</v>
      </c>
      <c r="H5" s="801" t="s">
        <v>10</v>
      </c>
      <c r="I5" s="802"/>
      <c r="J5" s="803"/>
      <c r="K5" s="792"/>
      <c r="L5" s="793"/>
      <c r="M5" s="793"/>
      <c r="N5" s="793"/>
      <c r="O5" s="793"/>
      <c r="P5" s="794"/>
    </row>
    <row r="6" spans="1:16">
      <c r="A6" s="775"/>
      <c r="B6" s="913"/>
      <c r="C6" s="35" t="s">
        <v>11</v>
      </c>
      <c r="D6" s="807" t="s">
        <v>12</v>
      </c>
      <c r="E6" s="808"/>
      <c r="F6" s="796"/>
      <c r="G6" s="799"/>
      <c r="H6" s="804"/>
      <c r="I6" s="805"/>
      <c r="J6" s="806"/>
      <c r="K6" s="810" t="s">
        <v>13</v>
      </c>
      <c r="L6" s="811"/>
      <c r="M6" s="812" t="s">
        <v>14</v>
      </c>
      <c r="N6" s="811"/>
      <c r="O6" s="812" t="s">
        <v>15</v>
      </c>
      <c r="P6" s="811"/>
    </row>
    <row r="7" spans="1:16" ht="28.5">
      <c r="A7" s="776"/>
      <c r="B7" s="914"/>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397"/>
      <c r="C8" s="22"/>
      <c r="D8" s="23"/>
      <c r="E8" s="24"/>
      <c r="F8" s="25"/>
      <c r="G8" s="26"/>
      <c r="H8" s="23"/>
      <c r="I8" s="23"/>
      <c r="J8" s="24"/>
      <c r="K8" s="22"/>
      <c r="L8" s="23"/>
      <c r="M8" s="23"/>
      <c r="N8" s="23"/>
      <c r="O8" s="23"/>
      <c r="P8" s="27"/>
    </row>
    <row r="9" spans="1:16" ht="59.25" customHeight="1">
      <c r="A9" s="41" t="s">
        <v>23</v>
      </c>
      <c r="B9" s="398" t="s">
        <v>62</v>
      </c>
      <c r="C9" s="512">
        <v>32085291977</v>
      </c>
      <c r="D9" s="625">
        <v>19128622677</v>
      </c>
      <c r="E9" s="44">
        <f t="shared" ref="E9:E17" si="0">1-(D9/C9)</f>
        <v>0.40381958528810802</v>
      </c>
      <c r="F9" s="626" t="s">
        <v>1542</v>
      </c>
      <c r="G9" s="627" t="s">
        <v>1543</v>
      </c>
      <c r="H9" s="11">
        <v>-5.1999999999999998E-2</v>
      </c>
      <c r="I9" s="11">
        <v>-3.2300000000000002E-2</v>
      </c>
      <c r="J9" s="8">
        <v>-0.03</v>
      </c>
      <c r="K9" s="7"/>
      <c r="L9" s="44">
        <f>1-(K9/D9)</f>
        <v>1</v>
      </c>
      <c r="M9" s="7"/>
      <c r="N9" s="44" t="e">
        <f>1-(M9/K9)</f>
        <v>#DIV/0!</v>
      </c>
      <c r="O9" s="7"/>
      <c r="P9" s="44" t="e">
        <f>1-(O9/M9)</f>
        <v>#DIV/0!</v>
      </c>
    </row>
    <row r="10" spans="1:16" ht="59.25" customHeight="1">
      <c r="A10" s="41" t="s">
        <v>28</v>
      </c>
      <c r="B10" s="628" t="s">
        <v>621</v>
      </c>
      <c r="C10" s="128">
        <v>177965016</v>
      </c>
      <c r="D10" s="629">
        <v>151305967</v>
      </c>
      <c r="E10" s="44">
        <f t="shared" si="0"/>
        <v>0.14979937967133949</v>
      </c>
      <c r="F10" s="630" t="s">
        <v>1544</v>
      </c>
      <c r="G10" s="631" t="s">
        <v>1545</v>
      </c>
      <c r="H10" s="11">
        <v>-6.9000000000000006E-2</v>
      </c>
      <c r="I10" s="11">
        <v>-4.9799999999999997E-2</v>
      </c>
      <c r="J10" s="8">
        <v>-4.7500000000000001E-2</v>
      </c>
      <c r="K10" s="7"/>
      <c r="L10" s="44">
        <f t="shared" ref="L10:L27" si="1">1-(K10/D10)</f>
        <v>1</v>
      </c>
      <c r="M10" s="7"/>
      <c r="N10" s="44" t="e">
        <f t="shared" ref="N10:P27" si="2">1-(M10/K10)</f>
        <v>#DIV/0!</v>
      </c>
      <c r="O10" s="7"/>
      <c r="P10" s="44" t="e">
        <f t="shared" si="2"/>
        <v>#DIV/0!</v>
      </c>
    </row>
    <row r="11" spans="1:16" ht="59.25" customHeight="1">
      <c r="A11" s="41" t="s">
        <v>30</v>
      </c>
      <c r="B11" s="632" t="s">
        <v>1546</v>
      </c>
      <c r="C11" s="128">
        <v>1088232402</v>
      </c>
      <c r="D11" s="629">
        <v>393983940</v>
      </c>
      <c r="E11" s="44">
        <f t="shared" si="0"/>
        <v>0.63795974161776514</v>
      </c>
      <c r="F11" s="630" t="s">
        <v>1547</v>
      </c>
      <c r="G11" s="631" t="s">
        <v>1548</v>
      </c>
      <c r="H11" s="11">
        <v>-5.1999999999999998E-2</v>
      </c>
      <c r="I11" s="11">
        <v>-3.2300000000000002E-2</v>
      </c>
      <c r="J11" s="8">
        <v>-0.03</v>
      </c>
      <c r="K11" s="7"/>
      <c r="L11" s="44">
        <f t="shared" si="1"/>
        <v>1</v>
      </c>
      <c r="M11" s="7"/>
      <c r="N11" s="44" t="e">
        <f t="shared" si="2"/>
        <v>#DIV/0!</v>
      </c>
      <c r="O11" s="7"/>
      <c r="P11" s="44" t="e">
        <f t="shared" si="2"/>
        <v>#DIV/0!</v>
      </c>
    </row>
    <row r="12" spans="1:16" ht="59.25" customHeight="1">
      <c r="A12" s="41" t="s">
        <v>32</v>
      </c>
      <c r="B12" s="632" t="s">
        <v>626</v>
      </c>
      <c r="C12" s="128">
        <v>253425447</v>
      </c>
      <c r="D12" s="629">
        <v>878188221</v>
      </c>
      <c r="E12" s="44">
        <f t="shared" si="0"/>
        <v>-2.4652724554531416</v>
      </c>
      <c r="F12" s="630" t="s">
        <v>1549</v>
      </c>
      <c r="G12" s="631" t="s">
        <v>1550</v>
      </c>
      <c r="H12" s="11">
        <v>-6.9000000000000006E-2</v>
      </c>
      <c r="I12" s="11">
        <v>-4.9799999999999997E-2</v>
      </c>
      <c r="J12" s="8">
        <v>-4.7500000000000001E-2</v>
      </c>
      <c r="K12" s="7"/>
      <c r="L12" s="44">
        <f t="shared" si="1"/>
        <v>1</v>
      </c>
      <c r="M12" s="7"/>
      <c r="N12" s="44" t="e">
        <f t="shared" si="2"/>
        <v>#DIV/0!</v>
      </c>
      <c r="O12" s="7"/>
      <c r="P12" s="44" t="e">
        <f t="shared" si="2"/>
        <v>#DIV/0!</v>
      </c>
    </row>
    <row r="13" spans="1:16" ht="59.25" customHeight="1">
      <c r="A13" s="41" t="s">
        <v>33</v>
      </c>
      <c r="B13" s="632" t="s">
        <v>31</v>
      </c>
      <c r="C13" s="633">
        <v>0</v>
      </c>
      <c r="D13" s="634">
        <v>0</v>
      </c>
      <c r="E13" s="44" t="e">
        <f t="shared" si="0"/>
        <v>#DIV/0!</v>
      </c>
      <c r="F13" s="630" t="s">
        <v>1551</v>
      </c>
      <c r="G13" s="631" t="s">
        <v>1552</v>
      </c>
      <c r="H13" s="11" t="s">
        <v>64</v>
      </c>
      <c r="I13" s="11" t="s">
        <v>64</v>
      </c>
      <c r="J13" s="8" t="s">
        <v>64</v>
      </c>
      <c r="K13" s="7"/>
      <c r="L13" s="44" t="e">
        <f t="shared" si="1"/>
        <v>#DIV/0!</v>
      </c>
      <c r="M13" s="7"/>
      <c r="N13" s="44" t="e">
        <f t="shared" si="2"/>
        <v>#DIV/0!</v>
      </c>
      <c r="O13" s="7"/>
      <c r="P13" s="44" t="e">
        <f t="shared" si="2"/>
        <v>#DIV/0!</v>
      </c>
    </row>
    <row r="14" spans="1:16" ht="59.25" customHeight="1">
      <c r="A14" s="41" t="s">
        <v>34</v>
      </c>
      <c r="B14" s="632" t="s">
        <v>749</v>
      </c>
      <c r="C14" s="128">
        <v>202547463</v>
      </c>
      <c r="D14" s="629">
        <v>287332000</v>
      </c>
      <c r="E14" s="44">
        <f t="shared" si="0"/>
        <v>-0.41859096008524177</v>
      </c>
      <c r="F14" s="630" t="s">
        <v>1553</v>
      </c>
      <c r="G14" s="631" t="s">
        <v>1554</v>
      </c>
      <c r="H14" s="11">
        <v>-5.1999999999999998E-2</v>
      </c>
      <c r="I14" s="11">
        <v>-3.2300000000000002E-2</v>
      </c>
      <c r="J14" s="8">
        <v>-0.03</v>
      </c>
      <c r="K14" s="7"/>
      <c r="L14" s="44">
        <f t="shared" si="1"/>
        <v>1</v>
      </c>
      <c r="M14" s="7"/>
      <c r="N14" s="44" t="e">
        <f t="shared" si="2"/>
        <v>#DIV/0!</v>
      </c>
      <c r="O14" s="7"/>
      <c r="P14" s="44" t="e">
        <f t="shared" si="2"/>
        <v>#DIV/0!</v>
      </c>
    </row>
    <row r="15" spans="1:16" ht="59.25" customHeight="1">
      <c r="A15" s="41" t="s">
        <v>35</v>
      </c>
      <c r="B15" s="632" t="s">
        <v>1555</v>
      </c>
      <c r="C15" s="128">
        <v>571053596</v>
      </c>
      <c r="D15" s="629">
        <v>624929699</v>
      </c>
      <c r="E15" s="44">
        <f t="shared" si="0"/>
        <v>-9.4345090158577616E-2</v>
      </c>
      <c r="F15" s="630" t="s">
        <v>1556</v>
      </c>
      <c r="G15" s="631" t="s">
        <v>1557</v>
      </c>
      <c r="H15" s="11">
        <v>-5.1999999999999998E-2</v>
      </c>
      <c r="I15" s="11">
        <v>-3.2300000000000002E-2</v>
      </c>
      <c r="J15" s="8">
        <v>-0.03</v>
      </c>
      <c r="K15" s="7"/>
      <c r="L15" s="44">
        <f t="shared" si="1"/>
        <v>1</v>
      </c>
      <c r="M15" s="7"/>
      <c r="N15" s="44" t="e">
        <f t="shared" si="2"/>
        <v>#DIV/0!</v>
      </c>
      <c r="O15" s="7"/>
      <c r="P15" s="44" t="e">
        <f t="shared" si="2"/>
        <v>#DIV/0!</v>
      </c>
    </row>
    <row r="16" spans="1:16" ht="59.25" customHeight="1">
      <c r="A16" s="41" t="s">
        <v>36</v>
      </c>
      <c r="B16" s="632" t="s">
        <v>31</v>
      </c>
      <c r="C16" s="633">
        <v>0</v>
      </c>
      <c r="D16" s="634">
        <v>0</v>
      </c>
      <c r="E16" s="44" t="e">
        <f t="shared" si="0"/>
        <v>#DIV/0!</v>
      </c>
      <c r="F16" s="630" t="s">
        <v>1558</v>
      </c>
      <c r="G16" s="631" t="s">
        <v>1559</v>
      </c>
      <c r="H16" s="11" t="s">
        <v>64</v>
      </c>
      <c r="I16" s="11" t="s">
        <v>64</v>
      </c>
      <c r="J16" s="8" t="s">
        <v>64</v>
      </c>
      <c r="K16" s="7"/>
      <c r="L16" s="44" t="e">
        <f t="shared" si="1"/>
        <v>#DIV/0!</v>
      </c>
      <c r="M16" s="7"/>
      <c r="N16" s="44" t="e">
        <f t="shared" si="2"/>
        <v>#DIV/0!</v>
      </c>
      <c r="O16" s="7"/>
      <c r="P16" s="44" t="e">
        <f t="shared" si="2"/>
        <v>#DIV/0!</v>
      </c>
    </row>
    <row r="17" spans="1:16" ht="59.25" customHeight="1">
      <c r="A17" s="41" t="s">
        <v>37</v>
      </c>
      <c r="B17" s="632" t="s">
        <v>31</v>
      </c>
      <c r="C17" s="633">
        <v>0</v>
      </c>
      <c r="D17" s="634">
        <v>0</v>
      </c>
      <c r="E17" s="44" t="e">
        <f t="shared" si="0"/>
        <v>#DIV/0!</v>
      </c>
      <c r="F17" s="630" t="s">
        <v>1560</v>
      </c>
      <c r="G17" s="635" t="s">
        <v>1561</v>
      </c>
      <c r="H17" s="11" t="s">
        <v>64</v>
      </c>
      <c r="I17" s="11" t="s">
        <v>64</v>
      </c>
      <c r="J17" s="8" t="s">
        <v>64</v>
      </c>
      <c r="K17" s="7"/>
      <c r="L17" s="44" t="e">
        <f t="shared" si="1"/>
        <v>#DIV/0!</v>
      </c>
      <c r="M17" s="7"/>
      <c r="N17" s="44" t="e">
        <f t="shared" si="2"/>
        <v>#DIV/0!</v>
      </c>
      <c r="O17" s="7"/>
      <c r="P17" s="44" t="e">
        <f t="shared" si="2"/>
        <v>#DIV/0!</v>
      </c>
    </row>
    <row r="18" spans="1:16" ht="17.25" customHeight="1">
      <c r="A18" s="42" t="s">
        <v>38</v>
      </c>
      <c r="B18" s="636" t="s">
        <v>31</v>
      </c>
      <c r="C18" s="637" t="s">
        <v>31</v>
      </c>
      <c r="D18" s="638" t="s">
        <v>31</v>
      </c>
      <c r="E18" s="45"/>
      <c r="F18" s="639" t="s">
        <v>31</v>
      </c>
      <c r="G18" s="640" t="s">
        <v>31</v>
      </c>
      <c r="H18" s="33"/>
      <c r="I18" s="33"/>
      <c r="J18" s="34"/>
      <c r="K18" s="30"/>
      <c r="L18" s="46"/>
      <c r="M18" s="30"/>
      <c r="N18" s="46"/>
      <c r="O18" s="30"/>
      <c r="P18" s="46"/>
    </row>
    <row r="19" spans="1:16" ht="118.5" customHeight="1">
      <c r="A19" s="389" t="s">
        <v>39</v>
      </c>
      <c r="B19" s="399" t="s">
        <v>1562</v>
      </c>
      <c r="C19" s="394">
        <v>41427814</v>
      </c>
      <c r="D19" s="400">
        <v>18148562</v>
      </c>
      <c r="E19" s="391">
        <f t="shared" ref="E19:E27" si="3">1-(D19/C19)</f>
        <v>0.56192325281753952</v>
      </c>
      <c r="F19" s="401" t="s">
        <v>1563</v>
      </c>
      <c r="G19" s="402" t="s">
        <v>1564</v>
      </c>
      <c r="H19" s="392">
        <v>-2E-3</v>
      </c>
      <c r="I19" s="392">
        <v>1.77E-2</v>
      </c>
      <c r="J19" s="393">
        <v>0.02</v>
      </c>
      <c r="K19" s="390"/>
      <c r="L19" s="391">
        <f t="shared" si="1"/>
        <v>1</v>
      </c>
      <c r="M19" s="390"/>
      <c r="N19" s="391" t="e">
        <f t="shared" si="2"/>
        <v>#DIV/0!</v>
      </c>
      <c r="O19" s="390"/>
      <c r="P19" s="391" t="e">
        <f t="shared" si="2"/>
        <v>#DIV/0!</v>
      </c>
    </row>
    <row r="20" spans="1:16" ht="57" customHeight="1">
      <c r="A20" s="41" t="s">
        <v>43</v>
      </c>
      <c r="B20" s="632" t="s">
        <v>1565</v>
      </c>
      <c r="C20" s="128">
        <v>436238707</v>
      </c>
      <c r="D20" s="629">
        <v>373407422</v>
      </c>
      <c r="E20" s="44">
        <f t="shared" si="3"/>
        <v>0.14402959662174131</v>
      </c>
      <c r="F20" s="630" t="s">
        <v>1566</v>
      </c>
      <c r="G20" s="631" t="s">
        <v>1567</v>
      </c>
      <c r="H20" s="11">
        <v>-5.1999999999999998E-2</v>
      </c>
      <c r="I20" s="11">
        <v>-3.2300000000000002E-2</v>
      </c>
      <c r="J20" s="8">
        <v>-0.03</v>
      </c>
      <c r="K20" s="7"/>
      <c r="L20" s="44">
        <f t="shared" si="1"/>
        <v>1</v>
      </c>
      <c r="M20" s="7"/>
      <c r="N20" s="44" t="e">
        <f t="shared" si="2"/>
        <v>#DIV/0!</v>
      </c>
      <c r="O20" s="7"/>
      <c r="P20" s="44" t="e">
        <f t="shared" si="2"/>
        <v>#DIV/0!</v>
      </c>
    </row>
    <row r="21" spans="1:16" ht="57" customHeight="1">
      <c r="A21" s="41" t="s">
        <v>47</v>
      </c>
      <c r="B21" s="632" t="s">
        <v>31</v>
      </c>
      <c r="C21" s="633">
        <v>0</v>
      </c>
      <c r="D21" s="634">
        <v>0</v>
      </c>
      <c r="E21" s="44" t="e">
        <f t="shared" si="3"/>
        <v>#DIV/0!</v>
      </c>
      <c r="F21" s="630" t="s">
        <v>1568</v>
      </c>
      <c r="G21" s="631" t="s">
        <v>1561</v>
      </c>
      <c r="H21" s="11" t="s">
        <v>64</v>
      </c>
      <c r="I21" s="11" t="s">
        <v>64</v>
      </c>
      <c r="J21" s="8" t="s">
        <v>64</v>
      </c>
      <c r="K21" s="7"/>
      <c r="L21" s="44" t="e">
        <f t="shared" si="1"/>
        <v>#DIV/0!</v>
      </c>
      <c r="M21" s="7"/>
      <c r="N21" s="44" t="e">
        <f t="shared" si="2"/>
        <v>#DIV/0!</v>
      </c>
      <c r="O21" s="7"/>
      <c r="P21" s="44" t="e">
        <f t="shared" si="2"/>
        <v>#DIV/0!</v>
      </c>
    </row>
    <row r="22" spans="1:16" ht="57" customHeight="1">
      <c r="A22" s="389" t="s">
        <v>48</v>
      </c>
      <c r="B22" s="399" t="s">
        <v>1569</v>
      </c>
      <c r="C22" s="394">
        <v>334690920</v>
      </c>
      <c r="D22" s="400">
        <v>152000000</v>
      </c>
      <c r="E22" s="391">
        <f t="shared" si="3"/>
        <v>0.54584964539820802</v>
      </c>
      <c r="F22" s="401" t="s">
        <v>1570</v>
      </c>
      <c r="G22" s="402" t="s">
        <v>1571</v>
      </c>
      <c r="H22" s="392">
        <v>-4.2000000000000003E-2</v>
      </c>
      <c r="I22" s="392">
        <v>-2.23E-2</v>
      </c>
      <c r="J22" s="393">
        <v>-0.02</v>
      </c>
      <c r="K22" s="390"/>
      <c r="L22" s="391">
        <f t="shared" si="1"/>
        <v>1</v>
      </c>
      <c r="M22" s="390"/>
      <c r="N22" s="391" t="e">
        <f t="shared" si="2"/>
        <v>#DIV/0!</v>
      </c>
      <c r="O22" s="390"/>
      <c r="P22" s="391" t="e">
        <f t="shared" si="2"/>
        <v>#DIV/0!</v>
      </c>
    </row>
    <row r="23" spans="1:16" ht="99.75" customHeight="1">
      <c r="A23" s="41" t="s">
        <v>49</v>
      </c>
      <c r="B23" s="632" t="s">
        <v>1572</v>
      </c>
      <c r="C23" s="128">
        <v>458130352</v>
      </c>
      <c r="D23" s="629">
        <v>249873757</v>
      </c>
      <c r="E23" s="44">
        <f t="shared" si="3"/>
        <v>0.45457934426488289</v>
      </c>
      <c r="F23" s="630" t="s">
        <v>1573</v>
      </c>
      <c r="G23" s="631" t="s">
        <v>1574</v>
      </c>
      <c r="H23" s="11">
        <v>-5.1999999999999998E-2</v>
      </c>
      <c r="I23" s="11">
        <v>-3.2300000000000002E-2</v>
      </c>
      <c r="J23" s="8">
        <v>-0.03</v>
      </c>
      <c r="K23" s="7"/>
      <c r="L23" s="44">
        <f t="shared" si="1"/>
        <v>1</v>
      </c>
      <c r="M23" s="7"/>
      <c r="N23" s="44" t="e">
        <f t="shared" si="2"/>
        <v>#DIV/0!</v>
      </c>
      <c r="O23" s="7"/>
      <c r="P23" s="44" t="e">
        <f t="shared" si="2"/>
        <v>#DIV/0!</v>
      </c>
    </row>
    <row r="24" spans="1:16" ht="106.5" customHeight="1">
      <c r="A24" s="41" t="s">
        <v>50</v>
      </c>
      <c r="B24" s="632" t="s">
        <v>1575</v>
      </c>
      <c r="C24" s="128">
        <v>3864657</v>
      </c>
      <c r="D24" s="629">
        <v>5312920</v>
      </c>
      <c r="E24" s="44">
        <f t="shared" si="3"/>
        <v>-0.37474554662936455</v>
      </c>
      <c r="F24" s="630" t="s">
        <v>1576</v>
      </c>
      <c r="G24" s="631" t="s">
        <v>1577</v>
      </c>
      <c r="H24" s="11">
        <v>-5.1999999999999998E-2</v>
      </c>
      <c r="I24" s="11">
        <v>-3.2300000000000002E-2</v>
      </c>
      <c r="J24" s="8">
        <v>-0.03</v>
      </c>
      <c r="K24" s="7"/>
      <c r="L24" s="44">
        <f t="shared" si="1"/>
        <v>1</v>
      </c>
      <c r="M24" s="7"/>
      <c r="N24" s="44" t="e">
        <f t="shared" si="2"/>
        <v>#DIV/0!</v>
      </c>
      <c r="O24" s="7"/>
      <c r="P24" s="44" t="e">
        <f t="shared" si="2"/>
        <v>#DIV/0!</v>
      </c>
    </row>
    <row r="25" spans="1:16" ht="191.25" customHeight="1">
      <c r="A25" s="43" t="s">
        <v>51</v>
      </c>
      <c r="B25" s="632" t="s">
        <v>1578</v>
      </c>
      <c r="C25" s="128">
        <v>647344876</v>
      </c>
      <c r="D25" s="629">
        <v>500693151</v>
      </c>
      <c r="E25" s="44">
        <f t="shared" si="3"/>
        <v>0.22654342443578712</v>
      </c>
      <c r="F25" s="630" t="s">
        <v>1579</v>
      </c>
      <c r="G25" s="631" t="s">
        <v>1580</v>
      </c>
      <c r="H25" s="11">
        <v>-5.1999999999999998E-2</v>
      </c>
      <c r="I25" s="11">
        <v>-3.2300000000000002E-2</v>
      </c>
      <c r="J25" s="8">
        <v>-0.03</v>
      </c>
      <c r="K25" s="7"/>
      <c r="L25" s="44">
        <f t="shared" si="1"/>
        <v>1</v>
      </c>
      <c r="M25" s="7"/>
      <c r="N25" s="44" t="e">
        <f t="shared" si="2"/>
        <v>#DIV/0!</v>
      </c>
      <c r="O25" s="7"/>
      <c r="P25" s="44" t="e">
        <f t="shared" si="2"/>
        <v>#DIV/0!</v>
      </c>
    </row>
    <row r="26" spans="1:16" ht="57" customHeight="1">
      <c r="A26" s="43" t="s">
        <v>55</v>
      </c>
      <c r="B26" s="632" t="s">
        <v>1581</v>
      </c>
      <c r="C26" s="633">
        <v>0</v>
      </c>
      <c r="D26" s="629">
        <v>20886319</v>
      </c>
      <c r="E26" s="44" t="e">
        <f t="shared" si="3"/>
        <v>#DIV/0!</v>
      </c>
      <c r="F26" s="630" t="s">
        <v>1582</v>
      </c>
      <c r="G26" s="631" t="s">
        <v>1583</v>
      </c>
      <c r="H26" s="11">
        <v>-5.1999999999999998E-2</v>
      </c>
      <c r="I26" s="11">
        <v>-3.2300000000000002E-2</v>
      </c>
      <c r="J26" s="8">
        <v>-0.03</v>
      </c>
      <c r="K26" s="7"/>
      <c r="L26" s="44">
        <f t="shared" si="1"/>
        <v>1</v>
      </c>
      <c r="M26" s="7"/>
      <c r="N26" s="44" t="e">
        <f t="shared" si="2"/>
        <v>#DIV/0!</v>
      </c>
      <c r="O26" s="7"/>
      <c r="P26" s="44" t="e">
        <f t="shared" si="2"/>
        <v>#DIV/0!</v>
      </c>
    </row>
    <row r="27" spans="1:16" ht="57" customHeight="1">
      <c r="A27" s="43" t="s">
        <v>56</v>
      </c>
      <c r="B27" s="632" t="s">
        <v>1584</v>
      </c>
      <c r="C27" s="128">
        <v>114661568</v>
      </c>
      <c r="D27" s="629">
        <v>201002269</v>
      </c>
      <c r="E27" s="44">
        <f t="shared" si="3"/>
        <v>-0.7530047120932446</v>
      </c>
      <c r="F27" s="630" t="s">
        <v>1585</v>
      </c>
      <c r="G27" s="631" t="s">
        <v>1586</v>
      </c>
      <c r="H27" s="11">
        <v>-5.1999999999999998E-2</v>
      </c>
      <c r="I27" s="11">
        <v>-3.2300000000000002E-2</v>
      </c>
      <c r="J27" s="8">
        <v>-0.03</v>
      </c>
      <c r="K27" s="7"/>
      <c r="L27" s="44">
        <f t="shared" si="1"/>
        <v>1</v>
      </c>
      <c r="M27" s="7"/>
      <c r="N27" s="44" t="e">
        <f t="shared" si="2"/>
        <v>#DIV/0!</v>
      </c>
      <c r="O27" s="7"/>
      <c r="P27" s="44" t="e">
        <f t="shared" si="2"/>
        <v>#DIV/0!</v>
      </c>
    </row>
    <row r="28" spans="1:16" ht="15">
      <c r="C28" s="674"/>
      <c r="D28" s="674"/>
      <c r="E28" s="8"/>
    </row>
  </sheetData>
  <sheetProtection algorithmName="SHA-512" hashValue="nyLyC1aGK0kjW9DwdWvVtErpxM8mtia8J2t+0QSOaT6c5NFZNXkodmlDrwDejoM2ycRg2OHiBgL27oKCzF38Ng==" saltValue="5oBvUv4r+QNWDYpq4qYKC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129" priority="21" operator="lessThan">
      <formula>0</formula>
    </cfRule>
  </conditionalFormatting>
  <conditionalFormatting sqref="E19:E28">
    <cfRule type="cellIs" dxfId="128" priority="17" operator="lessThan">
      <formula>0</formula>
    </cfRule>
  </conditionalFormatting>
  <conditionalFormatting sqref="H9:J17">
    <cfRule type="cellIs" dxfId="127" priority="8" operator="lessThan">
      <formula>0</formula>
    </cfRule>
  </conditionalFormatting>
  <conditionalFormatting sqref="H19:J27">
    <cfRule type="cellIs" dxfId="126" priority="4" operator="lessThan">
      <formula>0</formula>
    </cfRule>
  </conditionalFormatting>
  <conditionalFormatting sqref="L9:L17 L19:L27">
    <cfRule type="cellIs" dxfId="125" priority="3" operator="lessThan">
      <formula>0</formula>
    </cfRule>
  </conditionalFormatting>
  <conditionalFormatting sqref="N9:N17 N19:N27">
    <cfRule type="cellIs" dxfId="124" priority="2" operator="lessThan">
      <formula>0</formula>
    </cfRule>
  </conditionalFormatting>
  <conditionalFormatting sqref="P9:P17 P19:P27">
    <cfRule type="cellIs" dxfId="123"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7">
    <tabColor theme="5" tint="0.39997558519241921"/>
    <pageSetUpPr fitToPage="1"/>
  </sheetPr>
  <dimension ref="A1:P27"/>
  <sheetViews>
    <sheetView zoomScale="80" zoomScaleNormal="80" workbookViewId="0">
      <pane xSplit="2" ySplit="7" topLeftCell="G17" activePane="bottomRight" state="frozen"/>
      <selection pane="topRight" activeCell="G17" activeCellId="1" sqref="C27 G17"/>
      <selection pane="bottomLeft" activeCell="G17" activeCellId="1" sqref="C27 G17"/>
      <selection pane="bottomRight" activeCell="G17" sqref="G17"/>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28</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30</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32</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33</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34</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35</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36</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37</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43</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47</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48</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49</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50</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51</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55</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56</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q2q+LqkaE1IpYrhp40g3gMudxeBn4IqGn91wnsDvq7NHzZhuUPioszMypQ8uvhiWWXD1B0Lshw3iUVwsKdMpYQ==" saltValue="ENNm+ih87/7o9Nl0Hh4cJ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122" priority="21" operator="lessThan">
      <formula>0</formula>
    </cfRule>
  </conditionalFormatting>
  <conditionalFormatting sqref="E19:E27">
    <cfRule type="cellIs" dxfId="121" priority="17" operator="lessThan">
      <formula>0</formula>
    </cfRule>
  </conditionalFormatting>
  <conditionalFormatting sqref="H9:J17">
    <cfRule type="cellIs" dxfId="120" priority="8" operator="lessThan">
      <formula>0</formula>
    </cfRule>
  </conditionalFormatting>
  <conditionalFormatting sqref="H19:J27">
    <cfRule type="cellIs" dxfId="119" priority="4" operator="lessThan">
      <formula>0</formula>
    </cfRule>
  </conditionalFormatting>
  <conditionalFormatting sqref="L9:L17 L19:L27">
    <cfRule type="cellIs" dxfId="118" priority="3" operator="lessThan">
      <formula>0</formula>
    </cfRule>
  </conditionalFormatting>
  <conditionalFormatting sqref="N9:N17 N19:N27">
    <cfRule type="cellIs" dxfId="117" priority="2" operator="lessThan">
      <formula>0</formula>
    </cfRule>
  </conditionalFormatting>
  <conditionalFormatting sqref="P9:P17 P19:P27">
    <cfRule type="cellIs" dxfId="116"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9">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E9" sqref="E9"/>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v>11378410598</v>
      </c>
      <c r="D9" s="7">
        <v>12503611100</v>
      </c>
      <c r="E9" s="44">
        <f t="shared" ref="E9:E17" si="0">1-(D9/C9)</f>
        <v>-9.8889075263093318E-2</v>
      </c>
      <c r="F9" s="9" t="s">
        <v>1587</v>
      </c>
      <c r="G9" s="10" t="s">
        <v>1588</v>
      </c>
      <c r="H9" s="11">
        <v>-5.1999999999999998E-2</v>
      </c>
      <c r="I9" s="11">
        <v>-3.2300000000000002E-2</v>
      </c>
      <c r="J9" s="8">
        <v>-0.03</v>
      </c>
      <c r="K9" s="7"/>
      <c r="L9" s="44">
        <f>1-(K9/D9)</f>
        <v>1</v>
      </c>
      <c r="M9" s="7"/>
      <c r="N9" s="44" t="e">
        <f>1-(M9/K9)</f>
        <v>#DIV/0!</v>
      </c>
      <c r="O9" s="7"/>
      <c r="P9" s="44" t="e">
        <f>1-(O9/M9)</f>
        <v>#DIV/0!</v>
      </c>
    </row>
    <row r="10" spans="1:16" ht="59.25" customHeight="1">
      <c r="A10" s="41" t="s">
        <v>28</v>
      </c>
      <c r="B10" s="12" t="s">
        <v>387</v>
      </c>
      <c r="C10" s="6">
        <v>0</v>
      </c>
      <c r="D10" s="7">
        <v>0</v>
      </c>
      <c r="E10" s="44" t="e">
        <f t="shared" si="0"/>
        <v>#DIV/0!</v>
      </c>
      <c r="F10" s="9" t="s">
        <v>1589</v>
      </c>
      <c r="G10" s="10" t="s">
        <v>1590</v>
      </c>
      <c r="H10" s="11">
        <v>0</v>
      </c>
      <c r="I10" s="11">
        <v>0</v>
      </c>
      <c r="J10" s="8">
        <v>0</v>
      </c>
      <c r="K10" s="7"/>
      <c r="L10" s="44" t="e">
        <f t="shared" ref="L10:L27" si="1">1-(K10/D10)</f>
        <v>#DIV/0!</v>
      </c>
      <c r="M10" s="7"/>
      <c r="N10" s="44" t="e">
        <f t="shared" ref="N10:P27" si="2">1-(M10/K10)</f>
        <v>#DIV/0!</v>
      </c>
      <c r="O10" s="7"/>
      <c r="P10" s="44" t="e">
        <f t="shared" si="2"/>
        <v>#DIV/0!</v>
      </c>
    </row>
    <row r="11" spans="1:16" ht="59.25" customHeight="1">
      <c r="A11" s="41" t="s">
        <v>30</v>
      </c>
      <c r="B11" s="13" t="s">
        <v>1591</v>
      </c>
      <c r="C11" s="6">
        <v>1</v>
      </c>
      <c r="D11" s="7">
        <v>6071775</v>
      </c>
      <c r="E11" s="44">
        <f t="shared" si="0"/>
        <v>-6071774</v>
      </c>
      <c r="F11" s="9" t="s">
        <v>1592</v>
      </c>
      <c r="G11" s="10" t="s">
        <v>1593</v>
      </c>
      <c r="H11" s="11">
        <v>0</v>
      </c>
      <c r="I11" s="11">
        <v>0</v>
      </c>
      <c r="J11" s="8">
        <v>0</v>
      </c>
      <c r="K11" s="7"/>
      <c r="L11" s="44">
        <f t="shared" si="1"/>
        <v>1</v>
      </c>
      <c r="M11" s="7"/>
      <c r="N11" s="44" t="e">
        <f t="shared" si="2"/>
        <v>#DIV/0!</v>
      </c>
      <c r="O11" s="7"/>
      <c r="P11" s="44" t="e">
        <f t="shared" si="2"/>
        <v>#DIV/0!</v>
      </c>
    </row>
    <row r="12" spans="1:16" ht="59.25" customHeight="1">
      <c r="A12" s="41" t="s">
        <v>32</v>
      </c>
      <c r="B12" s="13" t="s">
        <v>1594</v>
      </c>
      <c r="C12" s="6">
        <v>19023286</v>
      </c>
      <c r="D12" s="7">
        <v>174696038</v>
      </c>
      <c r="E12" s="44">
        <f t="shared" si="0"/>
        <v>-8.1832734891332652</v>
      </c>
      <c r="F12" s="9" t="s">
        <v>1595</v>
      </c>
      <c r="G12" s="10" t="s">
        <v>1596</v>
      </c>
      <c r="H12" s="11">
        <v>0</v>
      </c>
      <c r="I12" s="11">
        <v>0.3</v>
      </c>
      <c r="J12" s="8">
        <v>0.3</v>
      </c>
      <c r="K12" s="7"/>
      <c r="L12" s="44">
        <f t="shared" si="1"/>
        <v>1</v>
      </c>
      <c r="M12" s="7"/>
      <c r="N12" s="44" t="e">
        <f t="shared" si="2"/>
        <v>#DIV/0!</v>
      </c>
      <c r="O12" s="7"/>
      <c r="P12" s="44" t="e">
        <f t="shared" si="2"/>
        <v>#DIV/0!</v>
      </c>
    </row>
    <row r="13" spans="1:16" ht="59.25" customHeight="1">
      <c r="A13" s="41" t="s">
        <v>33</v>
      </c>
      <c r="B13" s="13" t="s">
        <v>387</v>
      </c>
      <c r="C13" s="6">
        <v>0</v>
      </c>
      <c r="D13" s="7">
        <v>0</v>
      </c>
      <c r="E13" s="44" t="e">
        <f t="shared" si="0"/>
        <v>#DIV/0!</v>
      </c>
      <c r="F13" s="9" t="s">
        <v>1597</v>
      </c>
      <c r="G13" s="10" t="s">
        <v>1598</v>
      </c>
      <c r="H13" s="11">
        <v>0</v>
      </c>
      <c r="I13" s="11">
        <v>0</v>
      </c>
      <c r="J13" s="8">
        <v>0</v>
      </c>
      <c r="K13" s="7"/>
      <c r="L13" s="44" t="e">
        <f t="shared" si="1"/>
        <v>#DIV/0!</v>
      </c>
      <c r="M13" s="7"/>
      <c r="N13" s="44" t="e">
        <f t="shared" si="2"/>
        <v>#DIV/0!</v>
      </c>
      <c r="O13" s="7"/>
      <c r="P13" s="44" t="e">
        <f t="shared" si="2"/>
        <v>#DIV/0!</v>
      </c>
    </row>
    <row r="14" spans="1:16" ht="59.25" customHeight="1">
      <c r="A14" s="41" t="s">
        <v>34</v>
      </c>
      <c r="B14" s="13" t="s">
        <v>1599</v>
      </c>
      <c r="C14" s="6">
        <v>4000000</v>
      </c>
      <c r="D14" s="7">
        <v>6420000</v>
      </c>
      <c r="E14" s="44">
        <f t="shared" si="0"/>
        <v>-0.60499999999999998</v>
      </c>
      <c r="F14" s="9" t="s">
        <v>1600</v>
      </c>
      <c r="G14" s="10" t="s">
        <v>1601</v>
      </c>
      <c r="H14" s="11">
        <v>-1.1758999999999999</v>
      </c>
      <c r="I14" s="11">
        <v>-0.01</v>
      </c>
      <c r="J14" s="8">
        <v>-0.01</v>
      </c>
      <c r="K14" s="7"/>
      <c r="L14" s="44">
        <f t="shared" si="1"/>
        <v>1</v>
      </c>
      <c r="M14" s="7"/>
      <c r="N14" s="44" t="e">
        <f t="shared" si="2"/>
        <v>#DIV/0!</v>
      </c>
      <c r="O14" s="7"/>
      <c r="P14" s="44" t="e">
        <f t="shared" si="2"/>
        <v>#DIV/0!</v>
      </c>
    </row>
    <row r="15" spans="1:16" ht="59.25" customHeight="1">
      <c r="A15" s="41" t="s">
        <v>35</v>
      </c>
      <c r="B15" s="13" t="s">
        <v>1602</v>
      </c>
      <c r="C15" s="6">
        <v>33700000</v>
      </c>
      <c r="D15" s="7">
        <v>58019240</v>
      </c>
      <c r="E15" s="44">
        <f t="shared" si="0"/>
        <v>-0.72163916913946591</v>
      </c>
      <c r="F15" s="9" t="s">
        <v>1603</v>
      </c>
      <c r="G15" s="10" t="s">
        <v>1604</v>
      </c>
      <c r="H15" s="11">
        <v>-0.80579999999999996</v>
      </c>
      <c r="I15" s="11">
        <v>-0.01</v>
      </c>
      <c r="J15" s="8">
        <v>-0.01</v>
      </c>
      <c r="K15" s="7"/>
      <c r="L15" s="44">
        <f t="shared" si="1"/>
        <v>1</v>
      </c>
      <c r="M15" s="7"/>
      <c r="N15" s="44" t="e">
        <f t="shared" si="2"/>
        <v>#DIV/0!</v>
      </c>
      <c r="O15" s="7"/>
      <c r="P15" s="44" t="e">
        <f t="shared" si="2"/>
        <v>#DIV/0!</v>
      </c>
    </row>
    <row r="16" spans="1:16" ht="59.25" customHeight="1">
      <c r="A16" s="41" t="s">
        <v>36</v>
      </c>
      <c r="B16" s="13" t="s">
        <v>387</v>
      </c>
      <c r="C16" s="6">
        <v>0</v>
      </c>
      <c r="D16" s="7">
        <v>0</v>
      </c>
      <c r="E16" s="44" t="e">
        <f t="shared" si="0"/>
        <v>#DIV/0!</v>
      </c>
      <c r="F16" s="9" t="s">
        <v>1605</v>
      </c>
      <c r="G16" s="10" t="s">
        <v>1606</v>
      </c>
      <c r="H16" s="11">
        <v>0</v>
      </c>
      <c r="I16" s="11">
        <v>0</v>
      </c>
      <c r="J16" s="8">
        <v>0</v>
      </c>
      <c r="K16" s="7"/>
      <c r="L16" s="44" t="e">
        <f t="shared" si="1"/>
        <v>#DIV/0!</v>
      </c>
      <c r="M16" s="7"/>
      <c r="N16" s="44" t="e">
        <f t="shared" si="2"/>
        <v>#DIV/0!</v>
      </c>
      <c r="O16" s="7"/>
      <c r="P16" s="44" t="e">
        <f t="shared" si="2"/>
        <v>#DIV/0!</v>
      </c>
    </row>
    <row r="17" spans="1:16" ht="59.25" customHeight="1">
      <c r="A17" s="41" t="s">
        <v>37</v>
      </c>
      <c r="B17" s="13" t="s">
        <v>387</v>
      </c>
      <c r="C17" s="6">
        <v>0</v>
      </c>
      <c r="D17" s="7">
        <v>0</v>
      </c>
      <c r="E17" s="44" t="e">
        <f t="shared" si="0"/>
        <v>#DIV/0!</v>
      </c>
      <c r="F17" s="9" t="s">
        <v>1607</v>
      </c>
      <c r="G17" s="10" t="s">
        <v>1608</v>
      </c>
      <c r="H17" s="11">
        <v>0</v>
      </c>
      <c r="I17" s="11">
        <v>0</v>
      </c>
      <c r="J17" s="8">
        <v>0</v>
      </c>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2" t="s">
        <v>894</v>
      </c>
      <c r="C19" s="6">
        <v>986018</v>
      </c>
      <c r="D19" s="7">
        <v>428000</v>
      </c>
      <c r="E19" s="44">
        <f t="shared" ref="E19:E27" si="3">1-(D19/C19)</f>
        <v>0.56593084507585056</v>
      </c>
      <c r="F19" s="9" t="s">
        <v>1609</v>
      </c>
      <c r="G19" s="10" t="s">
        <v>1610</v>
      </c>
      <c r="H19" s="11">
        <v>-3.27E-2</v>
      </c>
      <c r="I19" s="11">
        <v>0</v>
      </c>
      <c r="J19" s="8">
        <v>0</v>
      </c>
      <c r="K19" s="7"/>
      <c r="L19" s="44">
        <f t="shared" si="1"/>
        <v>1</v>
      </c>
      <c r="M19" s="7"/>
      <c r="N19" s="44" t="e">
        <f t="shared" si="2"/>
        <v>#DIV/0!</v>
      </c>
      <c r="O19" s="7"/>
      <c r="P19" s="44" t="e">
        <f t="shared" si="2"/>
        <v>#DIV/0!</v>
      </c>
    </row>
    <row r="20" spans="1:16" ht="57" customHeight="1">
      <c r="A20" s="41" t="s">
        <v>43</v>
      </c>
      <c r="B20" s="106" t="s">
        <v>1611</v>
      </c>
      <c r="C20" s="6">
        <v>51600000</v>
      </c>
      <c r="D20" s="7">
        <v>35096000</v>
      </c>
      <c r="E20" s="44">
        <f t="shared" si="3"/>
        <v>0.31984496124031003</v>
      </c>
      <c r="F20" s="9" t="s">
        <v>979</v>
      </c>
      <c r="G20" s="10" t="s">
        <v>1612</v>
      </c>
      <c r="H20" s="11">
        <v>-0.1825</v>
      </c>
      <c r="I20" s="11">
        <v>-3.2300000000000002E-2</v>
      </c>
      <c r="J20" s="8">
        <v>-0.03</v>
      </c>
      <c r="K20" s="7"/>
      <c r="L20" s="44">
        <f t="shared" si="1"/>
        <v>1</v>
      </c>
      <c r="M20" s="7"/>
      <c r="N20" s="44" t="e">
        <f t="shared" si="2"/>
        <v>#DIV/0!</v>
      </c>
      <c r="O20" s="7"/>
      <c r="P20" s="44" t="e">
        <f t="shared" si="2"/>
        <v>#DIV/0!</v>
      </c>
    </row>
    <row r="21" spans="1:16" ht="57" customHeight="1">
      <c r="A21" s="41" t="s">
        <v>47</v>
      </c>
      <c r="B21" s="14" t="s">
        <v>387</v>
      </c>
      <c r="C21" s="6">
        <v>0</v>
      </c>
      <c r="D21" s="7">
        <v>0</v>
      </c>
      <c r="E21" s="44" t="e">
        <f t="shared" si="3"/>
        <v>#DIV/0!</v>
      </c>
      <c r="F21" s="9" t="s">
        <v>1613</v>
      </c>
      <c r="G21" s="10" t="s">
        <v>387</v>
      </c>
      <c r="H21" s="11">
        <v>0</v>
      </c>
      <c r="I21" s="11">
        <v>0</v>
      </c>
      <c r="J21" s="8">
        <v>0</v>
      </c>
      <c r="K21" s="7"/>
      <c r="L21" s="44" t="e">
        <f t="shared" si="1"/>
        <v>#DIV/0!</v>
      </c>
      <c r="M21" s="7"/>
      <c r="N21" s="44" t="e">
        <f t="shared" si="2"/>
        <v>#DIV/0!</v>
      </c>
      <c r="O21" s="7"/>
      <c r="P21" s="44" t="e">
        <f t="shared" si="2"/>
        <v>#DIV/0!</v>
      </c>
    </row>
    <row r="22" spans="1:16" ht="57" customHeight="1">
      <c r="A22" s="41" t="s">
        <v>48</v>
      </c>
      <c r="B22" s="12" t="s">
        <v>1614</v>
      </c>
      <c r="C22" s="6">
        <v>5700000</v>
      </c>
      <c r="D22" s="7">
        <v>1</v>
      </c>
      <c r="E22" s="44">
        <f t="shared" si="3"/>
        <v>0.99999982456140346</v>
      </c>
      <c r="F22" s="9" t="s">
        <v>1615</v>
      </c>
      <c r="G22" s="10" t="s">
        <v>1616</v>
      </c>
      <c r="H22" s="11">
        <v>0</v>
      </c>
      <c r="I22" s="11">
        <v>0</v>
      </c>
      <c r="J22" s="8">
        <v>0</v>
      </c>
      <c r="K22" s="7"/>
      <c r="L22" s="44">
        <f t="shared" si="1"/>
        <v>1</v>
      </c>
      <c r="M22" s="7"/>
      <c r="N22" s="44" t="e">
        <f t="shared" si="2"/>
        <v>#DIV/0!</v>
      </c>
      <c r="O22" s="7"/>
      <c r="P22" s="44" t="e">
        <f t="shared" si="2"/>
        <v>#DIV/0!</v>
      </c>
    </row>
    <row r="23" spans="1:16" ht="57" customHeight="1">
      <c r="A23" s="41" t="s">
        <v>49</v>
      </c>
      <c r="B23" s="12" t="s">
        <v>387</v>
      </c>
      <c r="C23" s="6">
        <v>0</v>
      </c>
      <c r="D23" s="7">
        <v>0</v>
      </c>
      <c r="E23" s="44" t="e">
        <f t="shared" si="3"/>
        <v>#DIV/0!</v>
      </c>
      <c r="F23" s="9" t="s">
        <v>1617</v>
      </c>
      <c r="G23" s="10" t="s">
        <v>387</v>
      </c>
      <c r="H23" s="11">
        <v>0</v>
      </c>
      <c r="I23" s="11">
        <v>0</v>
      </c>
      <c r="J23" s="8">
        <v>0</v>
      </c>
      <c r="K23" s="7"/>
      <c r="L23" s="44" t="e">
        <f t="shared" si="1"/>
        <v>#DIV/0!</v>
      </c>
      <c r="M23" s="7"/>
      <c r="N23" s="44" t="e">
        <f t="shared" si="2"/>
        <v>#DIV/0!</v>
      </c>
      <c r="O23" s="7"/>
      <c r="P23" s="44" t="e">
        <f t="shared" si="2"/>
        <v>#DIV/0!</v>
      </c>
    </row>
    <row r="24" spans="1:16" ht="57" customHeight="1">
      <c r="A24" s="41" t="s">
        <v>50</v>
      </c>
      <c r="B24" s="12" t="s">
        <v>387</v>
      </c>
      <c r="C24" s="6">
        <v>0</v>
      </c>
      <c r="D24" s="7">
        <v>0</v>
      </c>
      <c r="E24" s="44" t="e">
        <f t="shared" si="3"/>
        <v>#DIV/0!</v>
      </c>
      <c r="F24" s="9" t="s">
        <v>1618</v>
      </c>
      <c r="G24" s="10" t="s">
        <v>387</v>
      </c>
      <c r="H24" s="11">
        <v>0</v>
      </c>
      <c r="I24" s="11">
        <v>0</v>
      </c>
      <c r="J24" s="8">
        <v>0</v>
      </c>
      <c r="K24" s="7"/>
      <c r="L24" s="44" t="e">
        <f t="shared" si="1"/>
        <v>#DIV/0!</v>
      </c>
      <c r="M24" s="7"/>
      <c r="N24" s="44" t="e">
        <f t="shared" si="2"/>
        <v>#DIV/0!</v>
      </c>
      <c r="O24" s="7"/>
      <c r="P24" s="44" t="e">
        <f t="shared" si="2"/>
        <v>#DIV/0!</v>
      </c>
    </row>
    <row r="25" spans="1:16" ht="57" customHeight="1">
      <c r="A25" s="43" t="s">
        <v>51</v>
      </c>
      <c r="B25" s="12" t="s">
        <v>1619</v>
      </c>
      <c r="C25" s="6">
        <v>146344000</v>
      </c>
      <c r="D25" s="7">
        <v>135550589</v>
      </c>
      <c r="E25" s="44">
        <f t="shared" si="3"/>
        <v>7.3753696769256027E-2</v>
      </c>
      <c r="F25" s="9" t="s">
        <v>1620</v>
      </c>
      <c r="G25" s="10" t="s">
        <v>1621</v>
      </c>
      <c r="H25" s="11">
        <v>-4.8914</v>
      </c>
      <c r="I25" s="11">
        <v>-3.2300000000000002E-2</v>
      </c>
      <c r="J25" s="8">
        <v>-0.03</v>
      </c>
      <c r="K25" s="7"/>
      <c r="L25" s="44">
        <f t="shared" si="1"/>
        <v>1</v>
      </c>
      <c r="M25" s="7"/>
      <c r="N25" s="44" t="e">
        <f t="shared" si="2"/>
        <v>#DIV/0!</v>
      </c>
      <c r="O25" s="7"/>
      <c r="P25" s="44" t="e">
        <f t="shared" si="2"/>
        <v>#DIV/0!</v>
      </c>
    </row>
    <row r="26" spans="1:16" ht="57" customHeight="1">
      <c r="A26" s="43" t="s">
        <v>55</v>
      </c>
      <c r="B26" s="12" t="s">
        <v>387</v>
      </c>
      <c r="C26" s="6">
        <v>0</v>
      </c>
      <c r="D26" s="7">
        <v>0</v>
      </c>
      <c r="E26" s="44" t="e">
        <f t="shared" si="3"/>
        <v>#DIV/0!</v>
      </c>
      <c r="F26" s="9" t="s">
        <v>1622</v>
      </c>
      <c r="G26" s="10" t="s">
        <v>387</v>
      </c>
      <c r="H26" s="11">
        <v>0</v>
      </c>
      <c r="I26" s="11">
        <v>0</v>
      </c>
      <c r="J26" s="8">
        <v>0</v>
      </c>
      <c r="K26" s="7"/>
      <c r="L26" s="44" t="e">
        <f t="shared" si="1"/>
        <v>#DIV/0!</v>
      </c>
      <c r="M26" s="7"/>
      <c r="N26" s="44" t="e">
        <f t="shared" si="2"/>
        <v>#DIV/0!</v>
      </c>
      <c r="O26" s="7"/>
      <c r="P26" s="44" t="e">
        <f t="shared" si="2"/>
        <v>#DIV/0!</v>
      </c>
    </row>
    <row r="27" spans="1:16" ht="57" customHeight="1">
      <c r="A27" s="43" t="s">
        <v>56</v>
      </c>
      <c r="B27" s="12" t="s">
        <v>1623</v>
      </c>
      <c r="C27" s="6">
        <v>169950068</v>
      </c>
      <c r="D27" s="7">
        <v>61028111</v>
      </c>
      <c r="E27" s="44">
        <f t="shared" si="3"/>
        <v>0.64090563941404244</v>
      </c>
      <c r="F27" s="9" t="s">
        <v>1624</v>
      </c>
      <c r="G27" s="10" t="s">
        <v>1625</v>
      </c>
      <c r="H27" s="11">
        <v>-1.8198000000000001</v>
      </c>
      <c r="I27" s="11">
        <v>0</v>
      </c>
      <c r="J27" s="8">
        <v>0</v>
      </c>
      <c r="K27" s="7"/>
      <c r="L27" s="44">
        <f t="shared" si="1"/>
        <v>1</v>
      </c>
      <c r="M27" s="7"/>
      <c r="N27" s="44" t="e">
        <f t="shared" si="2"/>
        <v>#DIV/0!</v>
      </c>
      <c r="O27" s="7"/>
      <c r="P27" s="44" t="e">
        <f t="shared" si="2"/>
        <v>#DIV/0!</v>
      </c>
    </row>
  </sheetData>
  <sheetProtection algorithmName="SHA-512" hashValue="gc8oZKyyZfANFfZLcd0iyBqyDjdOdPQXB+El8dpChSWqejvISa+WvdCpcd92B6VZYybjH2depeDsUhd0qHD4nA==" saltValue="7x649bQowXXAnUZkwsKOA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115" priority="21" operator="lessThan">
      <formula>0</formula>
    </cfRule>
  </conditionalFormatting>
  <conditionalFormatting sqref="E19:E27">
    <cfRule type="cellIs" dxfId="114" priority="17" operator="lessThan">
      <formula>0</formula>
    </cfRule>
  </conditionalFormatting>
  <conditionalFormatting sqref="H9:J17">
    <cfRule type="cellIs" dxfId="113" priority="8" operator="lessThan">
      <formula>0</formula>
    </cfRule>
  </conditionalFormatting>
  <conditionalFormatting sqref="H19:J27">
    <cfRule type="cellIs" dxfId="112" priority="4" operator="lessThan">
      <formula>0</formula>
    </cfRule>
  </conditionalFormatting>
  <conditionalFormatting sqref="L9:L17 L19:L27">
    <cfRule type="cellIs" dxfId="111" priority="3" operator="lessThan">
      <formula>0</formula>
    </cfRule>
  </conditionalFormatting>
  <conditionalFormatting sqref="N9:N17 N19:N27">
    <cfRule type="cellIs" dxfId="110" priority="2" operator="lessThan">
      <formula>0</formula>
    </cfRule>
  </conditionalFormatting>
  <conditionalFormatting sqref="P9:P17 P19:P27">
    <cfRule type="cellIs" dxfId="109"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6">
    <tabColor theme="5" tint="0.39997558519241921"/>
    <pageSetUpPr fitToPage="1"/>
  </sheetPr>
  <dimension ref="A1:P27"/>
  <sheetViews>
    <sheetView zoomScale="80" zoomScaleNormal="80" workbookViewId="0">
      <pane xSplit="2" ySplit="7" topLeftCell="C25" activePane="bottomRight" state="frozen"/>
      <selection pane="topRight" activeCell="G17" activeCellId="1" sqref="C27 G17"/>
      <selection pane="bottomLeft" activeCell="G17" activeCellId="1" sqref="C27 G17"/>
      <selection pane="bottomRight" activeCell="F27" sqref="F27"/>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343">
        <v>24695147733</v>
      </c>
      <c r="D9" s="344">
        <v>22964663999</v>
      </c>
      <c r="E9" s="44">
        <f t="shared" ref="E9:E17" si="0">1-(D9/C9)</f>
        <v>7.0073836071349538E-2</v>
      </c>
      <c r="F9" s="376" t="s">
        <v>139</v>
      </c>
      <c r="G9" s="377" t="s">
        <v>140</v>
      </c>
      <c r="H9" s="448">
        <v>0.1</v>
      </c>
      <c r="I9" s="454">
        <v>0.1</v>
      </c>
      <c r="J9" s="454">
        <v>0.1</v>
      </c>
      <c r="K9" s="7"/>
      <c r="L9" s="44">
        <f>1-(K9/D9)</f>
        <v>1</v>
      </c>
      <c r="M9" s="7"/>
      <c r="N9" s="44" t="e">
        <f>1-(M9/K9)</f>
        <v>#DIV/0!</v>
      </c>
      <c r="O9" s="7"/>
      <c r="P9" s="44" t="e">
        <f>1-(O9/M9)</f>
        <v>#DIV/0!</v>
      </c>
    </row>
    <row r="10" spans="1:16" ht="59.25" customHeight="1">
      <c r="A10" s="41" t="s">
        <v>28</v>
      </c>
      <c r="B10" s="12"/>
      <c r="C10" s="6">
        <v>0</v>
      </c>
      <c r="D10" s="7">
        <v>0</v>
      </c>
      <c r="E10" s="44" t="e">
        <f t="shared" si="0"/>
        <v>#DIV/0!</v>
      </c>
      <c r="F10" s="9" t="s">
        <v>64</v>
      </c>
      <c r="G10" s="9" t="s">
        <v>64</v>
      </c>
      <c r="H10" s="11"/>
      <c r="I10" s="11"/>
      <c r="J10" s="8"/>
      <c r="K10" s="7"/>
      <c r="L10" s="44" t="e">
        <f t="shared" ref="L10:L27" si="1">1-(K10/D10)</f>
        <v>#DIV/0!</v>
      </c>
      <c r="M10" s="7"/>
      <c r="N10" s="44" t="e">
        <f t="shared" ref="N10:P27" si="2">1-(M10/K10)</f>
        <v>#DIV/0!</v>
      </c>
      <c r="O10" s="7"/>
      <c r="P10" s="44" t="e">
        <f t="shared" si="2"/>
        <v>#DIV/0!</v>
      </c>
    </row>
    <row r="11" spans="1:16" ht="59.25" customHeight="1">
      <c r="A11" s="41" t="s">
        <v>30</v>
      </c>
      <c r="B11" s="13"/>
      <c r="C11" s="6">
        <v>0</v>
      </c>
      <c r="D11" s="7">
        <v>0</v>
      </c>
      <c r="E11" s="44" t="e">
        <f t="shared" si="0"/>
        <v>#DIV/0!</v>
      </c>
      <c r="F11" s="9" t="s">
        <v>64</v>
      </c>
      <c r="G11" s="9" t="s">
        <v>64</v>
      </c>
      <c r="H11" s="11"/>
      <c r="I11" s="11"/>
      <c r="J11" s="8"/>
      <c r="K11" s="7"/>
      <c r="L11" s="44" t="e">
        <f t="shared" si="1"/>
        <v>#DIV/0!</v>
      </c>
      <c r="M11" s="7"/>
      <c r="N11" s="44" t="e">
        <f t="shared" si="2"/>
        <v>#DIV/0!</v>
      </c>
      <c r="O11" s="7"/>
      <c r="P11" s="44" t="e">
        <f t="shared" si="2"/>
        <v>#DIV/0!</v>
      </c>
    </row>
    <row r="12" spans="1:16" ht="59.25" customHeight="1">
      <c r="A12" s="41" t="s">
        <v>32</v>
      </c>
      <c r="B12" s="13"/>
      <c r="C12" s="6">
        <v>0</v>
      </c>
      <c r="D12" s="7">
        <v>0</v>
      </c>
      <c r="E12" s="44" t="e">
        <f t="shared" si="0"/>
        <v>#DIV/0!</v>
      </c>
      <c r="F12" s="9" t="s">
        <v>64</v>
      </c>
      <c r="G12" s="9" t="s">
        <v>64</v>
      </c>
      <c r="H12" s="11"/>
      <c r="I12" s="11"/>
      <c r="J12" s="8"/>
      <c r="K12" s="7"/>
      <c r="L12" s="44" t="e">
        <f t="shared" si="1"/>
        <v>#DIV/0!</v>
      </c>
      <c r="M12" s="7"/>
      <c r="N12" s="44" t="e">
        <f t="shared" si="2"/>
        <v>#DIV/0!</v>
      </c>
      <c r="O12" s="7"/>
      <c r="P12" s="44" t="e">
        <f t="shared" si="2"/>
        <v>#DIV/0!</v>
      </c>
    </row>
    <row r="13" spans="1:16" ht="59.25" customHeight="1">
      <c r="A13" s="41" t="s">
        <v>33</v>
      </c>
      <c r="B13" s="13"/>
      <c r="C13" s="6">
        <v>0</v>
      </c>
      <c r="D13" s="7">
        <v>0</v>
      </c>
      <c r="E13" s="44" t="e">
        <f t="shared" si="0"/>
        <v>#DIV/0!</v>
      </c>
      <c r="F13" s="9" t="s">
        <v>64</v>
      </c>
      <c r="G13" s="9" t="s">
        <v>64</v>
      </c>
      <c r="H13" s="11"/>
      <c r="I13" s="11"/>
      <c r="J13" s="8"/>
      <c r="K13" s="7"/>
      <c r="L13" s="44" t="e">
        <f t="shared" si="1"/>
        <v>#DIV/0!</v>
      </c>
      <c r="M13" s="7"/>
      <c r="N13" s="44" t="e">
        <f t="shared" si="2"/>
        <v>#DIV/0!</v>
      </c>
      <c r="O13" s="7"/>
      <c r="P13" s="44" t="e">
        <f t="shared" si="2"/>
        <v>#DIV/0!</v>
      </c>
    </row>
    <row r="14" spans="1:16" ht="59.25" customHeight="1">
      <c r="A14" s="41" t="s">
        <v>34</v>
      </c>
      <c r="B14" s="13"/>
      <c r="C14" s="6">
        <v>0</v>
      </c>
      <c r="D14" s="7">
        <v>0</v>
      </c>
      <c r="E14" s="44" t="e">
        <f t="shared" si="0"/>
        <v>#DIV/0!</v>
      </c>
      <c r="F14" s="9" t="s">
        <v>64</v>
      </c>
      <c r="G14" s="9" t="s">
        <v>64</v>
      </c>
      <c r="H14" s="11"/>
      <c r="I14" s="11"/>
      <c r="J14" s="8"/>
      <c r="K14" s="7"/>
      <c r="L14" s="44" t="e">
        <f t="shared" si="1"/>
        <v>#DIV/0!</v>
      </c>
      <c r="M14" s="7"/>
      <c r="N14" s="44" t="e">
        <f t="shared" si="2"/>
        <v>#DIV/0!</v>
      </c>
      <c r="O14" s="7"/>
      <c r="P14" s="44" t="e">
        <f t="shared" si="2"/>
        <v>#DIV/0!</v>
      </c>
    </row>
    <row r="15" spans="1:16" ht="59.25" customHeight="1">
      <c r="A15" s="41" t="s">
        <v>35</v>
      </c>
      <c r="B15" s="13"/>
      <c r="C15" s="6">
        <v>0</v>
      </c>
      <c r="D15" s="7">
        <v>0</v>
      </c>
      <c r="E15" s="44" t="e">
        <f t="shared" si="0"/>
        <v>#DIV/0!</v>
      </c>
      <c r="F15" s="9" t="s">
        <v>64</v>
      </c>
      <c r="G15" s="9" t="s">
        <v>64</v>
      </c>
      <c r="H15" s="11"/>
      <c r="I15" s="11"/>
      <c r="J15" s="8"/>
      <c r="K15" s="7"/>
      <c r="L15" s="44" t="e">
        <f t="shared" si="1"/>
        <v>#DIV/0!</v>
      </c>
      <c r="M15" s="7"/>
      <c r="N15" s="44" t="e">
        <f t="shared" si="2"/>
        <v>#DIV/0!</v>
      </c>
      <c r="O15" s="7"/>
      <c r="P15" s="44" t="e">
        <f t="shared" si="2"/>
        <v>#DIV/0!</v>
      </c>
    </row>
    <row r="16" spans="1:16" ht="59.25" customHeight="1">
      <c r="A16" s="41" t="s">
        <v>36</v>
      </c>
      <c r="B16" s="13"/>
      <c r="C16" s="6">
        <v>0</v>
      </c>
      <c r="D16" s="7">
        <v>0</v>
      </c>
      <c r="E16" s="44" t="e">
        <f t="shared" si="0"/>
        <v>#DIV/0!</v>
      </c>
      <c r="F16" s="9" t="s">
        <v>64</v>
      </c>
      <c r="G16" s="9" t="s">
        <v>64</v>
      </c>
      <c r="H16" s="11"/>
      <c r="I16" s="11"/>
      <c r="J16" s="8"/>
      <c r="K16" s="7"/>
      <c r="L16" s="44" t="e">
        <f t="shared" si="1"/>
        <v>#DIV/0!</v>
      </c>
      <c r="M16" s="7"/>
      <c r="N16" s="44" t="e">
        <f t="shared" si="2"/>
        <v>#DIV/0!</v>
      </c>
      <c r="O16" s="7"/>
      <c r="P16" s="44" t="e">
        <f t="shared" si="2"/>
        <v>#DIV/0!</v>
      </c>
    </row>
    <row r="17" spans="1:16" ht="59.25" customHeight="1">
      <c r="A17" s="41" t="s">
        <v>37</v>
      </c>
      <c r="B17" s="13"/>
      <c r="C17" s="6">
        <v>0</v>
      </c>
      <c r="D17" s="7">
        <v>0</v>
      </c>
      <c r="E17" s="44" t="e">
        <f t="shared" si="0"/>
        <v>#DIV/0!</v>
      </c>
      <c r="F17" s="9" t="s">
        <v>64</v>
      </c>
      <c r="G17" s="9" t="s">
        <v>64</v>
      </c>
      <c r="H17" s="11"/>
      <c r="I17" s="11"/>
      <c r="J17" s="8"/>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43</v>
      </c>
      <c r="B20" s="375" t="s">
        <v>44</v>
      </c>
      <c r="C20" s="343">
        <v>55300000</v>
      </c>
      <c r="D20" s="344">
        <v>62000000</v>
      </c>
      <c r="E20" s="44">
        <f t="shared" si="3"/>
        <v>-0.12115732368896936</v>
      </c>
      <c r="F20" s="376" t="s">
        <v>141</v>
      </c>
      <c r="G20" s="377" t="s">
        <v>142</v>
      </c>
      <c r="H20" s="448">
        <v>0.05</v>
      </c>
      <c r="I20" s="454">
        <v>0.05</v>
      </c>
      <c r="J20" s="510">
        <v>0.05</v>
      </c>
      <c r="K20" s="7"/>
      <c r="L20" s="44">
        <f t="shared" si="1"/>
        <v>1</v>
      </c>
      <c r="M20" s="7"/>
      <c r="N20" s="44" t="e">
        <f t="shared" si="2"/>
        <v>#DIV/0!</v>
      </c>
      <c r="O20" s="7"/>
      <c r="P20" s="44" t="e">
        <f t="shared" si="2"/>
        <v>#DIV/0!</v>
      </c>
    </row>
    <row r="21" spans="1:16" ht="57" customHeight="1">
      <c r="A21" s="41" t="s">
        <v>47</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48</v>
      </c>
      <c r="B22" s="74" t="s">
        <v>143</v>
      </c>
      <c r="C22" s="343">
        <v>22478803</v>
      </c>
      <c r="D22" s="344">
        <v>41082024</v>
      </c>
      <c r="E22" s="44">
        <f t="shared" si="3"/>
        <v>-0.82758948508067798</v>
      </c>
      <c r="F22" s="376" t="s">
        <v>144</v>
      </c>
      <c r="G22" s="377" t="s">
        <v>145</v>
      </c>
      <c r="H22" s="448">
        <v>0.1</v>
      </c>
      <c r="I22" s="454">
        <v>0.1</v>
      </c>
      <c r="J22" s="510">
        <v>0.1</v>
      </c>
      <c r="K22" s="7"/>
      <c r="L22" s="44">
        <f t="shared" si="1"/>
        <v>1</v>
      </c>
      <c r="M22" s="7"/>
      <c r="N22" s="44" t="e">
        <f t="shared" si="2"/>
        <v>#DIV/0!</v>
      </c>
      <c r="O22" s="7"/>
      <c r="P22" s="44" t="e">
        <f t="shared" si="2"/>
        <v>#DIV/0!</v>
      </c>
    </row>
    <row r="23" spans="1:16" ht="57" customHeight="1">
      <c r="A23" s="41" t="s">
        <v>49</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50</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51</v>
      </c>
      <c r="B25" s="74" t="s">
        <v>146</v>
      </c>
      <c r="C25" s="658">
        <v>192300000</v>
      </c>
      <c r="D25" s="344">
        <v>97792250</v>
      </c>
      <c r="E25" s="44">
        <f t="shared" si="3"/>
        <v>0.49145995839833589</v>
      </c>
      <c r="F25" s="376" t="s">
        <v>147</v>
      </c>
      <c r="G25" s="377" t="s">
        <v>148</v>
      </c>
      <c r="H25" s="448">
        <v>0.05</v>
      </c>
      <c r="I25" s="454">
        <v>0.05</v>
      </c>
      <c r="J25" s="510">
        <v>0.05</v>
      </c>
      <c r="K25" s="7"/>
      <c r="L25" s="44">
        <f t="shared" si="1"/>
        <v>1</v>
      </c>
      <c r="M25" s="7"/>
      <c r="N25" s="44" t="e">
        <f t="shared" si="2"/>
        <v>#DIV/0!</v>
      </c>
      <c r="O25" s="7"/>
      <c r="P25" s="44" t="e">
        <f t="shared" si="2"/>
        <v>#DIV/0!</v>
      </c>
    </row>
    <row r="26" spans="1:16" ht="57" customHeight="1">
      <c r="A26" s="43" t="s">
        <v>55</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272.25" customHeight="1">
      <c r="A27" s="43" t="s">
        <v>56</v>
      </c>
      <c r="B27" s="74" t="s">
        <v>149</v>
      </c>
      <c r="C27" s="343">
        <v>152746435</v>
      </c>
      <c r="D27" s="344">
        <v>154040533</v>
      </c>
      <c r="E27" s="44">
        <f t="shared" si="3"/>
        <v>-8.4721977308341856E-3</v>
      </c>
      <c r="F27" s="376" t="s">
        <v>150</v>
      </c>
      <c r="G27" s="377" t="s">
        <v>151</v>
      </c>
      <c r="H27" s="11">
        <v>0.01</v>
      </c>
      <c r="I27" s="11">
        <v>0.01</v>
      </c>
      <c r="J27" s="8">
        <v>0.01</v>
      </c>
      <c r="K27" s="7"/>
      <c r="L27" s="44">
        <f t="shared" si="1"/>
        <v>1</v>
      </c>
      <c r="M27" s="7"/>
      <c r="N27" s="44" t="e">
        <f t="shared" si="2"/>
        <v>#DIV/0!</v>
      </c>
      <c r="O27" s="7"/>
      <c r="P27" s="44" t="e">
        <f t="shared" si="2"/>
        <v>#DIV/0!</v>
      </c>
    </row>
  </sheetData>
  <sheetProtection algorithmName="SHA-512" hashValue="ksSuPS7jLUSIc6SkSdqk15mTo7s0cg19F+pzyB9ZdoONDMrbzyVy7iDCdYKOMhrOQQcDax7AIn/ln/3xsw/LxA==" saltValue="47MfK7Ye5C45RD8ixmNHX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550" priority="21" operator="lessThan">
      <formula>0</formula>
    </cfRule>
  </conditionalFormatting>
  <conditionalFormatting sqref="E19:E27">
    <cfRule type="cellIs" dxfId="549" priority="17" operator="lessThan">
      <formula>0</formula>
    </cfRule>
  </conditionalFormatting>
  <conditionalFormatting sqref="H10:J17">
    <cfRule type="cellIs" dxfId="548" priority="8" operator="lessThan">
      <formula>0</formula>
    </cfRule>
  </conditionalFormatting>
  <conditionalFormatting sqref="H19:J19">
    <cfRule type="cellIs" dxfId="547" priority="7" operator="lessThan">
      <formula>0</formula>
    </cfRule>
  </conditionalFormatting>
  <conditionalFormatting sqref="H21:J21">
    <cfRule type="cellIs" dxfId="546" priority="5" operator="lessThan">
      <formula>0</formula>
    </cfRule>
  </conditionalFormatting>
  <conditionalFormatting sqref="H23:J24 H26:J27">
    <cfRule type="cellIs" dxfId="545" priority="4" operator="lessThan">
      <formula>0</formula>
    </cfRule>
  </conditionalFormatting>
  <conditionalFormatting sqref="L9:L17 L19:L27">
    <cfRule type="cellIs" dxfId="544" priority="3" operator="lessThan">
      <formula>0</formula>
    </cfRule>
  </conditionalFormatting>
  <conditionalFormatting sqref="N9:N17 N19:N27">
    <cfRule type="cellIs" dxfId="543" priority="2" operator="lessThan">
      <formula>0</formula>
    </cfRule>
  </conditionalFormatting>
  <conditionalFormatting sqref="P9:P17 P19:P27">
    <cfRule type="cellIs" dxfId="542"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8">
    <tabColor theme="5" tint="0.39997558519241921"/>
    <pageSetUpPr fitToPage="1"/>
  </sheetPr>
  <dimension ref="A1:P27"/>
  <sheetViews>
    <sheetView zoomScale="80" zoomScaleNormal="80" workbookViewId="0">
      <pane xSplit="2" ySplit="7" topLeftCell="G8" activePane="bottomRight" state="frozen"/>
      <selection pane="topRight" activeCell="G17" activeCellId="1" sqref="C27 G17"/>
      <selection pane="bottomLeft" activeCell="G17" activeCellId="1" sqref="C27 G17"/>
      <selection pane="bottomRight" activeCell="N9" sqref="N9"/>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348">
        <v>32927421526</v>
      </c>
      <c r="D9" s="344">
        <v>18197336994</v>
      </c>
      <c r="E9" s="44">
        <f t="shared" ref="E9:E17" si="0">1-(D9/C9)</f>
        <v>0.44735007629944235</v>
      </c>
      <c r="F9" s="9" t="s">
        <v>1626</v>
      </c>
      <c r="G9" s="10" t="s">
        <v>1627</v>
      </c>
      <c r="H9" s="11">
        <v>0.03</v>
      </c>
      <c r="I9" s="11">
        <v>0.03</v>
      </c>
      <c r="J9" s="8">
        <v>0.03</v>
      </c>
      <c r="K9" s="7"/>
      <c r="L9" s="44">
        <f>1-(K9/D9)</f>
        <v>1</v>
      </c>
      <c r="M9" s="7"/>
      <c r="N9" s="44" t="e">
        <f>1-(M9/K9)</f>
        <v>#DIV/0!</v>
      </c>
      <c r="O9" s="7"/>
      <c r="P9" s="44" t="e">
        <f>1-(O9/M9)</f>
        <v>#DIV/0!</v>
      </c>
    </row>
    <row r="10" spans="1:16" ht="59.25" customHeight="1">
      <c r="A10" s="41" t="s">
        <v>28</v>
      </c>
      <c r="B10" s="74"/>
      <c r="C10" s="346"/>
      <c r="D10" s="34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30</v>
      </c>
      <c r="B11" s="60" t="s">
        <v>333</v>
      </c>
      <c r="C11" s="345">
        <v>0</v>
      </c>
      <c r="D11" s="347">
        <v>24200818</v>
      </c>
      <c r="E11" s="44" t="e">
        <f t="shared" si="0"/>
        <v>#DIV/0!</v>
      </c>
      <c r="F11" s="9" t="s">
        <v>1628</v>
      </c>
      <c r="G11" s="10" t="s">
        <v>1629</v>
      </c>
      <c r="H11" s="11">
        <v>0.01</v>
      </c>
      <c r="I11" s="11">
        <v>0.01</v>
      </c>
      <c r="J11" s="8">
        <v>0.01</v>
      </c>
      <c r="K11" s="7"/>
      <c r="L11" s="44">
        <f t="shared" si="1"/>
        <v>1</v>
      </c>
      <c r="M11" s="7"/>
      <c r="N11" s="44" t="e">
        <f t="shared" si="2"/>
        <v>#DIV/0!</v>
      </c>
      <c r="O11" s="7"/>
      <c r="P11" s="44" t="e">
        <f t="shared" si="2"/>
        <v>#DIV/0!</v>
      </c>
    </row>
    <row r="12" spans="1:16" ht="59.25" customHeight="1">
      <c r="A12" s="41" t="s">
        <v>32</v>
      </c>
      <c r="B12" s="60" t="s">
        <v>502</v>
      </c>
      <c r="C12" s="346">
        <v>359485557</v>
      </c>
      <c r="D12" s="347">
        <v>316507228</v>
      </c>
      <c r="E12" s="44">
        <f t="shared" si="0"/>
        <v>0.11955509244561946</v>
      </c>
      <c r="F12" s="9" t="s">
        <v>1630</v>
      </c>
      <c r="G12" s="10" t="s">
        <v>1631</v>
      </c>
      <c r="H12" s="11"/>
      <c r="I12" s="11"/>
      <c r="J12" s="8"/>
      <c r="K12" s="7"/>
      <c r="L12" s="44">
        <f t="shared" si="1"/>
        <v>1</v>
      </c>
      <c r="M12" s="7"/>
      <c r="N12" s="44" t="e">
        <f t="shared" si="2"/>
        <v>#DIV/0!</v>
      </c>
      <c r="O12" s="7"/>
      <c r="P12" s="44" t="e">
        <f t="shared" si="2"/>
        <v>#DIV/0!</v>
      </c>
    </row>
    <row r="13" spans="1:16" ht="59.25" customHeight="1">
      <c r="A13" s="41" t="s">
        <v>33</v>
      </c>
      <c r="B13" s="60" t="s">
        <v>31</v>
      </c>
      <c r="C13" s="345" t="s">
        <v>31</v>
      </c>
      <c r="D13" s="57" t="s">
        <v>31</v>
      </c>
      <c r="E13" s="44" t="e">
        <f t="shared" si="0"/>
        <v>#VALUE!</v>
      </c>
      <c r="F13" s="9"/>
      <c r="G13" s="10"/>
      <c r="H13" s="11"/>
      <c r="I13" s="11"/>
      <c r="J13" s="8"/>
      <c r="K13" s="7"/>
      <c r="L13" s="44" t="e">
        <f t="shared" si="1"/>
        <v>#VALUE!</v>
      </c>
      <c r="M13" s="7"/>
      <c r="N13" s="44" t="e">
        <f t="shared" si="2"/>
        <v>#DIV/0!</v>
      </c>
      <c r="O13" s="7"/>
      <c r="P13" s="44" t="e">
        <f t="shared" si="2"/>
        <v>#DIV/0!</v>
      </c>
    </row>
    <row r="14" spans="1:16" ht="59.25" customHeight="1">
      <c r="A14" s="41" t="s">
        <v>34</v>
      </c>
      <c r="B14" s="60" t="s">
        <v>1632</v>
      </c>
      <c r="C14" s="346">
        <v>69975999</v>
      </c>
      <c r="D14" s="57">
        <v>0</v>
      </c>
      <c r="E14" s="44">
        <f t="shared" si="0"/>
        <v>1</v>
      </c>
      <c r="F14" s="9" t="s">
        <v>1633</v>
      </c>
      <c r="G14" s="10" t="s">
        <v>1634</v>
      </c>
      <c r="H14" s="11">
        <v>0.03</v>
      </c>
      <c r="I14" s="11">
        <v>0.03</v>
      </c>
      <c r="J14" s="8">
        <v>0.03</v>
      </c>
      <c r="K14" s="7"/>
      <c r="L14" s="44" t="e">
        <f t="shared" si="1"/>
        <v>#DIV/0!</v>
      </c>
      <c r="M14" s="7"/>
      <c r="N14" s="44" t="e">
        <f t="shared" si="2"/>
        <v>#DIV/0!</v>
      </c>
      <c r="O14" s="7"/>
      <c r="P14" s="44" t="e">
        <f t="shared" si="2"/>
        <v>#DIV/0!</v>
      </c>
    </row>
    <row r="15" spans="1:16" ht="59.25" customHeight="1">
      <c r="A15" s="41" t="s">
        <v>35</v>
      </c>
      <c r="B15" s="60" t="s">
        <v>347</v>
      </c>
      <c r="C15" s="346">
        <v>253961337</v>
      </c>
      <c r="D15" s="347">
        <v>583621992</v>
      </c>
      <c r="E15" s="44">
        <f t="shared" si="0"/>
        <v>-1.2980741828430364</v>
      </c>
      <c r="F15" s="9" t="s">
        <v>1635</v>
      </c>
      <c r="G15" s="10" t="s">
        <v>1636</v>
      </c>
      <c r="H15" s="11"/>
      <c r="I15" s="11"/>
      <c r="J15" s="8"/>
      <c r="K15" s="7"/>
      <c r="L15" s="44">
        <f t="shared" si="1"/>
        <v>1</v>
      </c>
      <c r="M15" s="7"/>
      <c r="N15" s="44" t="e">
        <f t="shared" si="2"/>
        <v>#DIV/0!</v>
      </c>
      <c r="O15" s="7"/>
      <c r="P15" s="44" t="e">
        <f t="shared" si="2"/>
        <v>#DIV/0!</v>
      </c>
    </row>
    <row r="16" spans="1:16" ht="59.25" customHeight="1">
      <c r="A16" s="41" t="s">
        <v>36</v>
      </c>
      <c r="B16" s="60" t="s">
        <v>31</v>
      </c>
      <c r="C16" s="345">
        <v>0</v>
      </c>
      <c r="D16" s="57">
        <v>0</v>
      </c>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37</v>
      </c>
      <c r="B17" s="60" t="s">
        <v>31</v>
      </c>
      <c r="C17" s="345" t="s">
        <v>31</v>
      </c>
      <c r="D17" s="57" t="s">
        <v>31</v>
      </c>
      <c r="E17" s="44" t="e">
        <f t="shared" si="0"/>
        <v>#VALUE!</v>
      </c>
      <c r="F17" s="9"/>
      <c r="G17" s="10"/>
      <c r="H17" s="11"/>
      <c r="I17" s="11"/>
      <c r="J17" s="8"/>
      <c r="K17" s="7"/>
      <c r="L17" s="44" t="e">
        <f t="shared" si="1"/>
        <v>#VALUE!</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74" t="s">
        <v>1637</v>
      </c>
      <c r="C19" s="343">
        <v>40000000</v>
      </c>
      <c r="D19" s="388">
        <v>0</v>
      </c>
      <c r="E19" s="44">
        <f t="shared" ref="E19:E27" si="3">1-(D19/C19)</f>
        <v>1</v>
      </c>
      <c r="F19" s="9" t="s">
        <v>1638</v>
      </c>
      <c r="G19" s="10"/>
      <c r="H19" s="11"/>
      <c r="I19" s="11"/>
      <c r="J19" s="8"/>
      <c r="K19" s="7"/>
      <c r="L19" s="44" t="e">
        <f t="shared" si="1"/>
        <v>#DIV/0!</v>
      </c>
      <c r="M19" s="7"/>
      <c r="N19" s="44" t="e">
        <f t="shared" si="2"/>
        <v>#DIV/0!</v>
      </c>
      <c r="O19" s="7"/>
      <c r="P19" s="44" t="e">
        <f t="shared" si="2"/>
        <v>#DIV/0!</v>
      </c>
    </row>
    <row r="20" spans="1:16" ht="57" customHeight="1">
      <c r="A20" s="41" t="s">
        <v>43</v>
      </c>
      <c r="B20" s="60" t="s">
        <v>31</v>
      </c>
      <c r="C20" s="343">
        <v>0</v>
      </c>
      <c r="D20" s="343">
        <v>0</v>
      </c>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47</v>
      </c>
      <c r="B21" s="60" t="s">
        <v>31</v>
      </c>
      <c r="C21" s="345">
        <v>0</v>
      </c>
      <c r="D21" s="57">
        <v>0</v>
      </c>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48</v>
      </c>
      <c r="B22" s="59" t="s">
        <v>1639</v>
      </c>
      <c r="C22" s="346">
        <v>1874000</v>
      </c>
      <c r="D22" s="347">
        <v>2372090</v>
      </c>
      <c r="E22" s="44">
        <f t="shared" si="3"/>
        <v>-0.26578975453575238</v>
      </c>
      <c r="F22" s="9" t="s">
        <v>1640</v>
      </c>
      <c r="G22" s="10" t="s">
        <v>1641</v>
      </c>
      <c r="H22" s="11">
        <v>0.03</v>
      </c>
      <c r="I22" s="11">
        <v>0.03</v>
      </c>
      <c r="J22" s="8">
        <v>0.03</v>
      </c>
      <c r="K22" s="7"/>
      <c r="L22" s="44">
        <f t="shared" si="1"/>
        <v>1</v>
      </c>
      <c r="M22" s="7"/>
      <c r="N22" s="44" t="e">
        <f t="shared" si="2"/>
        <v>#DIV/0!</v>
      </c>
      <c r="O22" s="7"/>
      <c r="P22" s="44" t="e">
        <f t="shared" si="2"/>
        <v>#DIV/0!</v>
      </c>
    </row>
    <row r="23" spans="1:16" ht="57" customHeight="1">
      <c r="A23" s="41" t="s">
        <v>49</v>
      </c>
      <c r="B23" s="12" t="s">
        <v>1642</v>
      </c>
      <c r="C23" s="6">
        <v>520000000</v>
      </c>
      <c r="D23" s="7"/>
      <c r="E23" s="44">
        <f t="shared" si="3"/>
        <v>1</v>
      </c>
      <c r="F23" s="9" t="s">
        <v>1643</v>
      </c>
      <c r="G23" s="10"/>
      <c r="H23" s="11"/>
      <c r="I23" s="11"/>
      <c r="J23" s="8"/>
      <c r="K23" s="7"/>
      <c r="L23" s="44" t="e">
        <f t="shared" si="1"/>
        <v>#DIV/0!</v>
      </c>
      <c r="M23" s="7"/>
      <c r="N23" s="44" t="e">
        <f t="shared" si="2"/>
        <v>#DIV/0!</v>
      </c>
      <c r="O23" s="7"/>
      <c r="P23" s="44" t="e">
        <f t="shared" si="2"/>
        <v>#DIV/0!</v>
      </c>
    </row>
    <row r="24" spans="1:16" ht="57" customHeight="1">
      <c r="A24" s="41" t="s">
        <v>50</v>
      </c>
      <c r="B24" s="12"/>
      <c r="C24" s="6">
        <v>54134936</v>
      </c>
      <c r="D24" s="7">
        <v>56061028</v>
      </c>
      <c r="E24" s="44">
        <f t="shared" si="3"/>
        <v>-3.5579463878926632E-2</v>
      </c>
      <c r="F24" s="9" t="s">
        <v>1644</v>
      </c>
      <c r="G24" s="10" t="s">
        <v>1645</v>
      </c>
      <c r="H24" s="11"/>
      <c r="I24" s="11"/>
      <c r="J24" s="8"/>
      <c r="K24" s="7"/>
      <c r="L24" s="44">
        <f t="shared" si="1"/>
        <v>1</v>
      </c>
      <c r="M24" s="7"/>
      <c r="N24" s="44" t="e">
        <f t="shared" si="2"/>
        <v>#DIV/0!</v>
      </c>
      <c r="O24" s="7"/>
      <c r="P24" s="44" t="e">
        <f t="shared" si="2"/>
        <v>#DIV/0!</v>
      </c>
    </row>
    <row r="25" spans="1:16" ht="57" customHeight="1">
      <c r="A25" s="43" t="s">
        <v>51</v>
      </c>
      <c r="B25" s="12" t="s">
        <v>1646</v>
      </c>
      <c r="C25" s="6">
        <v>291449800</v>
      </c>
      <c r="D25" s="7">
        <v>5500000</v>
      </c>
      <c r="E25" s="44">
        <f t="shared" si="3"/>
        <v>0.98112882561593795</v>
      </c>
      <c r="F25" s="9" t="s">
        <v>1647</v>
      </c>
      <c r="G25" s="10" t="s">
        <v>1648</v>
      </c>
      <c r="H25" s="11"/>
      <c r="I25" s="11"/>
      <c r="J25" s="8"/>
      <c r="K25" s="7"/>
      <c r="L25" s="44">
        <f t="shared" si="1"/>
        <v>1</v>
      </c>
      <c r="M25" s="7"/>
      <c r="N25" s="44" t="e">
        <f t="shared" si="2"/>
        <v>#DIV/0!</v>
      </c>
      <c r="O25" s="7"/>
      <c r="P25" s="44" t="e">
        <f t="shared" si="2"/>
        <v>#DIV/0!</v>
      </c>
    </row>
    <row r="26" spans="1:16" ht="57" customHeight="1">
      <c r="A26" s="43" t="s">
        <v>55</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56</v>
      </c>
      <c r="B27" s="12" t="s">
        <v>1649</v>
      </c>
      <c r="C27" s="7">
        <v>214999940</v>
      </c>
      <c r="D27" s="7">
        <v>160489396</v>
      </c>
      <c r="E27" s="44">
        <f t="shared" si="3"/>
        <v>0.25353748470813531</v>
      </c>
      <c r="F27" s="9" t="s">
        <v>1650</v>
      </c>
      <c r="G27" s="9" t="s">
        <v>1650</v>
      </c>
      <c r="H27" s="11">
        <v>0.05</v>
      </c>
      <c r="I27" s="11">
        <v>0.05</v>
      </c>
      <c r="J27" s="8">
        <v>0.05</v>
      </c>
      <c r="K27" s="7"/>
      <c r="L27" s="44">
        <f t="shared" si="1"/>
        <v>1</v>
      </c>
      <c r="M27" s="7"/>
      <c r="N27" s="44" t="e">
        <f t="shared" si="2"/>
        <v>#DIV/0!</v>
      </c>
      <c r="O27" s="7"/>
      <c r="P27" s="44" t="e">
        <f t="shared" si="2"/>
        <v>#DIV/0!</v>
      </c>
    </row>
  </sheetData>
  <sheetProtection algorithmName="SHA-512" hashValue="c7u4pWOu097/KGhr81Gny7O5IytYVM0AVldQUSdK+m2PLYk9Vlhe409vhMYEHhbipLaUjiPiqddPc9UsHCAGfw==" saltValue="ABqfWcXLfnZ2Qy8eeckwO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108" priority="21" operator="lessThan">
      <formula>0</formula>
    </cfRule>
  </conditionalFormatting>
  <conditionalFormatting sqref="E19:E27">
    <cfRule type="cellIs" dxfId="107" priority="17" operator="lessThan">
      <formula>0</formula>
    </cfRule>
  </conditionalFormatting>
  <conditionalFormatting sqref="H9:J17">
    <cfRule type="cellIs" dxfId="106" priority="8" operator="lessThan">
      <formula>0</formula>
    </cfRule>
  </conditionalFormatting>
  <conditionalFormatting sqref="H19:J27">
    <cfRule type="cellIs" dxfId="105" priority="4" operator="lessThan">
      <formula>0</formula>
    </cfRule>
  </conditionalFormatting>
  <conditionalFormatting sqref="L9:L17 L19:L27">
    <cfRule type="cellIs" dxfId="104" priority="3" operator="lessThan">
      <formula>0</formula>
    </cfRule>
  </conditionalFormatting>
  <conditionalFormatting sqref="N9:N17 N19:N27">
    <cfRule type="cellIs" dxfId="103" priority="2" operator="lessThan">
      <formula>0</formula>
    </cfRule>
  </conditionalFormatting>
  <conditionalFormatting sqref="P9:P17 P19:P27">
    <cfRule type="cellIs" dxfId="102"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0">
    <tabColor theme="5" tint="0.39997558519241921"/>
    <pageSetUpPr fitToPage="1"/>
  </sheetPr>
  <dimension ref="A1:P27"/>
  <sheetViews>
    <sheetView zoomScale="80" zoomScaleNormal="80" workbookViewId="0">
      <pane xSplit="2" ySplit="7" topLeftCell="C28" activePane="bottomRight" state="frozen"/>
      <selection pane="topRight" activeCell="G17" activeCellId="1" sqref="C27 G17"/>
      <selection pane="bottomLeft" activeCell="G17" activeCellId="1" sqref="C27 G17"/>
      <selection pane="bottomRight" activeCell="B28" sqref="B28"/>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1078</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6" t="s">
        <v>1079</v>
      </c>
      <c r="C9" s="6">
        <v>121712934603</v>
      </c>
      <c r="D9" s="7">
        <v>82106862921</v>
      </c>
      <c r="E9" s="44">
        <f t="shared" ref="E9:E17" si="0">1-(D9/C9)</f>
        <v>0.32540560961072895</v>
      </c>
      <c r="F9" s="9" t="s">
        <v>1651</v>
      </c>
      <c r="G9" s="10" t="s">
        <v>1652</v>
      </c>
      <c r="H9" s="430" t="s">
        <v>1082</v>
      </c>
      <c r="I9" s="431" t="s">
        <v>1082</v>
      </c>
      <c r="J9" s="431" t="s">
        <v>1082</v>
      </c>
      <c r="K9" s="7"/>
      <c r="L9" s="44">
        <f>1-(K9/D9)</f>
        <v>1</v>
      </c>
      <c r="M9" s="7"/>
      <c r="N9" s="44" t="e">
        <f>1-(M9/K9)</f>
        <v>#DIV/0!</v>
      </c>
      <c r="O9" s="7"/>
      <c r="P9" s="44" t="e">
        <f>1-(O9/M9)</f>
        <v>#DIV/0!</v>
      </c>
    </row>
    <row r="10" spans="1:16" ht="59.25" customHeight="1">
      <c r="A10" s="41" t="s">
        <v>28</v>
      </c>
      <c r="B10" s="74" t="s">
        <v>330</v>
      </c>
      <c r="C10" s="343">
        <v>564438547</v>
      </c>
      <c r="D10" s="344">
        <v>629354122</v>
      </c>
      <c r="E10" s="44">
        <f t="shared" si="0"/>
        <v>-0.11500911010601134</v>
      </c>
      <c r="F10" s="353" t="s">
        <v>1083</v>
      </c>
      <c r="G10" s="353" t="s">
        <v>1084</v>
      </c>
      <c r="H10" s="454">
        <v>0</v>
      </c>
      <c r="I10" s="454">
        <v>0</v>
      </c>
      <c r="J10" s="454">
        <v>0</v>
      </c>
      <c r="K10" s="7"/>
      <c r="L10" s="44">
        <f t="shared" ref="L10:L27" si="1">1-(K10/D10)</f>
        <v>1</v>
      </c>
      <c r="M10" s="7"/>
      <c r="N10" s="44" t="e">
        <f t="shared" ref="N10:P27" si="2">1-(M10/K10)</f>
        <v>#DIV/0!</v>
      </c>
      <c r="O10" s="7"/>
      <c r="P10" s="44" t="e">
        <f t="shared" si="2"/>
        <v>#DIV/0!</v>
      </c>
    </row>
    <row r="11" spans="1:16" ht="59.25" customHeight="1">
      <c r="A11" s="41" t="s">
        <v>30</v>
      </c>
      <c r="B11" s="600" t="s">
        <v>333</v>
      </c>
      <c r="C11" s="343">
        <v>20286676</v>
      </c>
      <c r="D11" s="344">
        <v>17712686</v>
      </c>
      <c r="E11" s="44">
        <f t="shared" si="0"/>
        <v>0.12688081576301613</v>
      </c>
      <c r="F11" s="90" t="s">
        <v>1086</v>
      </c>
      <c r="G11" s="90" t="s">
        <v>1084</v>
      </c>
      <c r="H11" s="459">
        <v>0</v>
      </c>
      <c r="I11" s="459">
        <v>0</v>
      </c>
      <c r="J11" s="459">
        <v>0</v>
      </c>
      <c r="K11" s="7"/>
      <c r="L11" s="44">
        <f t="shared" si="1"/>
        <v>1</v>
      </c>
      <c r="M11" s="7"/>
      <c r="N11" s="44" t="e">
        <f t="shared" si="2"/>
        <v>#DIV/0!</v>
      </c>
      <c r="O11" s="7"/>
      <c r="P11" s="44" t="e">
        <f t="shared" si="2"/>
        <v>#DIV/0!</v>
      </c>
    </row>
    <row r="12" spans="1:16" ht="59.25" customHeight="1">
      <c r="A12" s="41" t="s">
        <v>32</v>
      </c>
      <c r="B12" s="60" t="s">
        <v>502</v>
      </c>
      <c r="C12" s="346">
        <v>374906495</v>
      </c>
      <c r="D12" s="347">
        <v>1018726357</v>
      </c>
      <c r="E12" s="44">
        <f t="shared" si="0"/>
        <v>-1.7172811636672232</v>
      </c>
      <c r="F12" s="90" t="s">
        <v>1087</v>
      </c>
      <c r="G12" s="64" t="s">
        <v>1088</v>
      </c>
      <c r="H12" s="449">
        <v>0.1</v>
      </c>
      <c r="I12" s="459">
        <v>0.1</v>
      </c>
      <c r="J12" s="460">
        <v>0.1</v>
      </c>
      <c r="K12" s="7"/>
      <c r="L12" s="44">
        <f t="shared" si="1"/>
        <v>1</v>
      </c>
      <c r="M12" s="7"/>
      <c r="N12" s="44" t="e">
        <f t="shared" si="2"/>
        <v>#DIV/0!</v>
      </c>
      <c r="O12" s="7"/>
      <c r="P12" s="44" t="e">
        <f t="shared" si="2"/>
        <v>#DIV/0!</v>
      </c>
    </row>
    <row r="13" spans="1:16" ht="59.25" customHeight="1">
      <c r="A13" s="41" t="s">
        <v>33</v>
      </c>
      <c r="B13" s="60" t="s">
        <v>1089</v>
      </c>
      <c r="C13" s="346">
        <v>34487580</v>
      </c>
      <c r="D13" s="347">
        <v>34621860</v>
      </c>
      <c r="E13" s="44">
        <f t="shared" si="0"/>
        <v>-3.8935756002596023E-3</v>
      </c>
      <c r="F13" s="90" t="s">
        <v>1090</v>
      </c>
      <c r="G13" s="90" t="s">
        <v>1084</v>
      </c>
      <c r="H13" s="459">
        <v>0</v>
      </c>
      <c r="I13" s="459">
        <v>0</v>
      </c>
      <c r="J13" s="459">
        <v>0</v>
      </c>
      <c r="K13" s="7"/>
      <c r="L13" s="44">
        <f t="shared" si="1"/>
        <v>1</v>
      </c>
      <c r="M13" s="7"/>
      <c r="N13" s="44" t="e">
        <f t="shared" si="2"/>
        <v>#DIV/0!</v>
      </c>
      <c r="O13" s="7"/>
      <c r="P13" s="44" t="e">
        <f t="shared" si="2"/>
        <v>#DIV/0!</v>
      </c>
    </row>
    <row r="14" spans="1:16" ht="59.25" customHeight="1">
      <c r="A14" s="41" t="s">
        <v>34</v>
      </c>
      <c r="B14" s="59" t="s">
        <v>1091</v>
      </c>
      <c r="C14" s="346">
        <v>327216000</v>
      </c>
      <c r="D14" s="347">
        <v>470939850</v>
      </c>
      <c r="E14" s="44">
        <f t="shared" si="0"/>
        <v>-0.43923234193926941</v>
      </c>
      <c r="F14" s="90" t="s">
        <v>1092</v>
      </c>
      <c r="G14" s="90" t="s">
        <v>1084</v>
      </c>
      <c r="H14" s="459">
        <v>0</v>
      </c>
      <c r="I14" s="459">
        <v>0</v>
      </c>
      <c r="J14" s="459">
        <v>0</v>
      </c>
      <c r="K14" s="7"/>
      <c r="L14" s="44">
        <f t="shared" si="1"/>
        <v>1</v>
      </c>
      <c r="M14" s="7"/>
      <c r="N14" s="44" t="e">
        <f t="shared" si="2"/>
        <v>#DIV/0!</v>
      </c>
      <c r="O14" s="7"/>
      <c r="P14" s="44" t="e">
        <f t="shared" si="2"/>
        <v>#DIV/0!</v>
      </c>
    </row>
    <row r="15" spans="1:16" ht="59.25" customHeight="1">
      <c r="A15" s="41" t="s">
        <v>35</v>
      </c>
      <c r="B15" s="59" t="s">
        <v>1093</v>
      </c>
      <c r="C15" s="346">
        <v>1303712420</v>
      </c>
      <c r="D15" s="347">
        <v>1155605140</v>
      </c>
      <c r="E15" s="44">
        <f t="shared" si="0"/>
        <v>0.11360425637427007</v>
      </c>
      <c r="F15" s="90" t="s">
        <v>1092</v>
      </c>
      <c r="G15" s="90" t="s">
        <v>1084</v>
      </c>
      <c r="H15" s="459">
        <v>0</v>
      </c>
      <c r="I15" s="459">
        <v>0</v>
      </c>
      <c r="J15" s="459">
        <v>0</v>
      </c>
      <c r="K15" s="7"/>
      <c r="L15" s="44">
        <f t="shared" si="1"/>
        <v>1</v>
      </c>
      <c r="M15" s="7"/>
      <c r="N15" s="44" t="e">
        <f t="shared" si="2"/>
        <v>#DIV/0!</v>
      </c>
      <c r="O15" s="7"/>
      <c r="P15" s="44" t="e">
        <f t="shared" si="2"/>
        <v>#DIV/0!</v>
      </c>
    </row>
    <row r="16" spans="1:16" ht="59.25" customHeight="1">
      <c r="A16" s="41" t="s">
        <v>36</v>
      </c>
      <c r="B16" s="90" t="s">
        <v>387</v>
      </c>
      <c r="C16" s="319">
        <v>0</v>
      </c>
      <c r="D16" s="320">
        <v>0</v>
      </c>
      <c r="E16" s="44" t="e">
        <f t="shared" si="0"/>
        <v>#DIV/0!</v>
      </c>
      <c r="F16" s="90" t="s">
        <v>1094</v>
      </c>
      <c r="G16" s="90" t="s">
        <v>1084</v>
      </c>
      <c r="H16" s="459">
        <v>0</v>
      </c>
      <c r="I16" s="459">
        <v>0</v>
      </c>
      <c r="J16" s="459">
        <v>0</v>
      </c>
      <c r="K16" s="7"/>
      <c r="L16" s="44" t="e">
        <f t="shared" si="1"/>
        <v>#DIV/0!</v>
      </c>
      <c r="M16" s="7"/>
      <c r="N16" s="44" t="e">
        <f t="shared" si="2"/>
        <v>#DIV/0!</v>
      </c>
      <c r="O16" s="7"/>
      <c r="P16" s="44" t="e">
        <f t="shared" si="2"/>
        <v>#DIV/0!</v>
      </c>
    </row>
    <row r="17" spans="1:16" ht="59.25" customHeight="1">
      <c r="A17" s="41" t="s">
        <v>37</v>
      </c>
      <c r="B17" s="90" t="s">
        <v>387</v>
      </c>
      <c r="C17" s="345" t="s">
        <v>64</v>
      </c>
      <c r="D17" s="57" t="s">
        <v>64</v>
      </c>
      <c r="E17" s="44" t="e">
        <f t="shared" si="0"/>
        <v>#VALUE!</v>
      </c>
      <c r="F17" s="90" t="s">
        <v>1095</v>
      </c>
      <c r="G17" s="90" t="s">
        <v>1084</v>
      </c>
      <c r="H17" s="459">
        <v>0</v>
      </c>
      <c r="I17" s="459">
        <v>0</v>
      </c>
      <c r="J17" s="459">
        <v>0</v>
      </c>
      <c r="K17" s="7"/>
      <c r="L17" s="44" t="e">
        <f t="shared" si="1"/>
        <v>#VALUE!</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74" t="s">
        <v>1096</v>
      </c>
      <c r="C19" s="343">
        <v>33146911</v>
      </c>
      <c r="D19" s="344">
        <v>23864824</v>
      </c>
      <c r="E19" s="44">
        <f t="shared" ref="E19:E27" si="3">1-(D19/C19)</f>
        <v>0.28002871821147979</v>
      </c>
      <c r="F19" s="353" t="s">
        <v>1097</v>
      </c>
      <c r="G19" s="89" t="s">
        <v>1098</v>
      </c>
      <c r="H19" s="448">
        <v>0.5</v>
      </c>
      <c r="I19" s="454">
        <v>0.7</v>
      </c>
      <c r="J19" s="510">
        <v>0.8</v>
      </c>
      <c r="K19" s="7"/>
      <c r="L19" s="44">
        <f t="shared" si="1"/>
        <v>1</v>
      </c>
      <c r="M19" s="7"/>
      <c r="N19" s="44" t="e">
        <f t="shared" si="2"/>
        <v>#DIV/0!</v>
      </c>
      <c r="O19" s="7"/>
      <c r="P19" s="44" t="e">
        <f t="shared" si="2"/>
        <v>#DIV/0!</v>
      </c>
    </row>
    <row r="20" spans="1:16" ht="57" customHeight="1">
      <c r="A20" s="41" t="s">
        <v>43</v>
      </c>
      <c r="B20" s="59" t="s">
        <v>1102</v>
      </c>
      <c r="C20" s="345">
        <v>0</v>
      </c>
      <c r="D20" s="347">
        <v>1298879458</v>
      </c>
      <c r="E20" s="44" t="e">
        <f t="shared" si="3"/>
        <v>#DIV/0!</v>
      </c>
      <c r="F20" s="90" t="s">
        <v>1103</v>
      </c>
      <c r="G20" s="64" t="s">
        <v>1104</v>
      </c>
      <c r="H20" s="449">
        <v>1</v>
      </c>
      <c r="I20" s="459">
        <v>0.1</v>
      </c>
      <c r="J20" s="460">
        <v>1</v>
      </c>
      <c r="K20" s="7"/>
      <c r="L20" s="44">
        <f t="shared" si="1"/>
        <v>1</v>
      </c>
      <c r="M20" s="7"/>
      <c r="N20" s="44" t="e">
        <f t="shared" si="2"/>
        <v>#DIV/0!</v>
      </c>
      <c r="O20" s="7"/>
      <c r="P20" s="44" t="e">
        <f t="shared" si="2"/>
        <v>#DIV/0!</v>
      </c>
    </row>
    <row r="21" spans="1:16" ht="57" customHeight="1">
      <c r="A21" s="41" t="s">
        <v>47</v>
      </c>
      <c r="B21" s="60" t="s">
        <v>387</v>
      </c>
      <c r="C21" s="345">
        <v>0</v>
      </c>
      <c r="D21" s="57">
        <v>0</v>
      </c>
      <c r="E21" s="44" t="e">
        <f t="shared" si="3"/>
        <v>#DIV/0!</v>
      </c>
      <c r="F21" s="60" t="s">
        <v>387</v>
      </c>
      <c r="G21" s="60" t="s">
        <v>387</v>
      </c>
      <c r="H21" s="111" t="s">
        <v>31</v>
      </c>
      <c r="I21" s="57" t="s">
        <v>31</v>
      </c>
      <c r="J21" s="113" t="s">
        <v>31</v>
      </c>
      <c r="K21" s="7"/>
      <c r="L21" s="44" t="e">
        <f t="shared" si="1"/>
        <v>#DIV/0!</v>
      </c>
      <c r="M21" s="7"/>
      <c r="N21" s="44" t="e">
        <f t="shared" si="2"/>
        <v>#DIV/0!</v>
      </c>
      <c r="O21" s="7"/>
      <c r="P21" s="44" t="e">
        <f t="shared" si="2"/>
        <v>#DIV/0!</v>
      </c>
    </row>
    <row r="22" spans="1:16" ht="57" customHeight="1">
      <c r="A22" s="41" t="s">
        <v>48</v>
      </c>
      <c r="B22" s="59" t="s">
        <v>1105</v>
      </c>
      <c r="C22" s="346">
        <v>7986825</v>
      </c>
      <c r="D22" s="57">
        <v>0</v>
      </c>
      <c r="E22" s="44">
        <f t="shared" si="3"/>
        <v>1</v>
      </c>
      <c r="F22" s="90" t="s">
        <v>1106</v>
      </c>
      <c r="G22" s="64" t="s">
        <v>1107</v>
      </c>
      <c r="H22" s="449">
        <v>1</v>
      </c>
      <c r="I22" s="459">
        <v>1</v>
      </c>
      <c r="J22" s="460">
        <v>1</v>
      </c>
      <c r="K22" s="7"/>
      <c r="L22" s="44" t="e">
        <f t="shared" si="1"/>
        <v>#DIV/0!</v>
      </c>
      <c r="M22" s="7"/>
      <c r="N22" s="44" t="e">
        <f t="shared" si="2"/>
        <v>#DIV/0!</v>
      </c>
      <c r="O22" s="7"/>
      <c r="P22" s="44" t="e">
        <f t="shared" si="2"/>
        <v>#DIV/0!</v>
      </c>
    </row>
    <row r="23" spans="1:16" ht="57" customHeight="1">
      <c r="A23" s="41" t="s">
        <v>49</v>
      </c>
      <c r="B23" s="60" t="s">
        <v>387</v>
      </c>
      <c r="C23" s="345">
        <v>0</v>
      </c>
      <c r="D23" s="57">
        <v>0</v>
      </c>
      <c r="E23" s="44" t="e">
        <f t="shared" si="3"/>
        <v>#DIV/0!</v>
      </c>
      <c r="F23" s="60" t="s">
        <v>387</v>
      </c>
      <c r="G23" s="60" t="s">
        <v>387</v>
      </c>
      <c r="H23" s="111" t="s">
        <v>31</v>
      </c>
      <c r="I23" s="57" t="s">
        <v>31</v>
      </c>
      <c r="J23" s="113" t="s">
        <v>31</v>
      </c>
      <c r="K23" s="7"/>
      <c r="L23" s="44" t="e">
        <f t="shared" si="1"/>
        <v>#DIV/0!</v>
      </c>
      <c r="M23" s="7"/>
      <c r="N23" s="44" t="e">
        <f t="shared" si="2"/>
        <v>#DIV/0!</v>
      </c>
      <c r="O23" s="7"/>
      <c r="P23" s="44" t="e">
        <f t="shared" si="2"/>
        <v>#DIV/0!</v>
      </c>
    </row>
    <row r="24" spans="1:16" ht="57" customHeight="1">
      <c r="A24" s="41" t="s">
        <v>50</v>
      </c>
      <c r="B24" s="59" t="s">
        <v>1108</v>
      </c>
      <c r="C24" s="346">
        <v>10307624</v>
      </c>
      <c r="D24" s="347">
        <v>1950414</v>
      </c>
      <c r="E24" s="44">
        <f t="shared" si="3"/>
        <v>0.81077947740429801</v>
      </c>
      <c r="F24" s="90" t="s">
        <v>1109</v>
      </c>
      <c r="G24" s="64" t="s">
        <v>1110</v>
      </c>
      <c r="H24" s="449">
        <v>0.05</v>
      </c>
      <c r="I24" s="459">
        <v>0.05</v>
      </c>
      <c r="J24" s="460">
        <v>0.05</v>
      </c>
      <c r="K24" s="7"/>
      <c r="L24" s="44">
        <f t="shared" si="1"/>
        <v>1</v>
      </c>
      <c r="M24" s="7"/>
      <c r="N24" s="44" t="e">
        <f t="shared" si="2"/>
        <v>#DIV/0!</v>
      </c>
      <c r="O24" s="7"/>
      <c r="P24" s="44" t="e">
        <f t="shared" si="2"/>
        <v>#DIV/0!</v>
      </c>
    </row>
    <row r="25" spans="1:16" ht="57" customHeight="1">
      <c r="A25" s="43" t="s">
        <v>51</v>
      </c>
      <c r="B25" s="59" t="s">
        <v>1111</v>
      </c>
      <c r="C25" s="475">
        <v>84351475</v>
      </c>
      <c r="D25" s="435">
        <v>154117548</v>
      </c>
      <c r="E25" s="44">
        <f t="shared" si="3"/>
        <v>-0.82708776580373966</v>
      </c>
      <c r="F25" s="477" t="s">
        <v>1112</v>
      </c>
      <c r="G25" s="64" t="s">
        <v>1113</v>
      </c>
      <c r="H25" s="449">
        <v>0</v>
      </c>
      <c r="I25" s="459">
        <v>0.01</v>
      </c>
      <c r="J25" s="460">
        <v>0.01</v>
      </c>
      <c r="K25" s="7"/>
      <c r="L25" s="44">
        <f t="shared" si="1"/>
        <v>1</v>
      </c>
      <c r="M25" s="7"/>
      <c r="N25" s="44" t="e">
        <f t="shared" si="2"/>
        <v>#DIV/0!</v>
      </c>
      <c r="O25" s="7"/>
      <c r="P25" s="44" t="e">
        <f t="shared" si="2"/>
        <v>#DIV/0!</v>
      </c>
    </row>
    <row r="26" spans="1:16" ht="57" customHeight="1">
      <c r="A26" s="43" t="s">
        <v>55</v>
      </c>
      <c r="B26" s="59" t="s">
        <v>1114</v>
      </c>
      <c r="C26" s="346">
        <v>9158450</v>
      </c>
      <c r="D26" s="347">
        <v>18764628</v>
      </c>
      <c r="E26" s="44">
        <f t="shared" si="3"/>
        <v>-1.0488868749624665</v>
      </c>
      <c r="F26" s="90" t="s">
        <v>1115</v>
      </c>
      <c r="G26" s="64" t="s">
        <v>1116</v>
      </c>
      <c r="H26" s="449">
        <v>0</v>
      </c>
      <c r="I26" s="459">
        <v>0.01</v>
      </c>
      <c r="J26" s="460">
        <v>0.01</v>
      </c>
      <c r="K26" s="7"/>
      <c r="L26" s="44">
        <f t="shared" si="1"/>
        <v>1</v>
      </c>
      <c r="M26" s="7"/>
      <c r="N26" s="44" t="e">
        <f t="shared" si="2"/>
        <v>#DIV/0!</v>
      </c>
      <c r="O26" s="7"/>
      <c r="P26" s="44" t="e">
        <f t="shared" si="2"/>
        <v>#DIV/0!</v>
      </c>
    </row>
    <row r="27" spans="1:16" ht="57" customHeight="1">
      <c r="A27" s="43" t="s">
        <v>56</v>
      </c>
      <c r="B27" s="59" t="s">
        <v>1117</v>
      </c>
      <c r="C27" s="346">
        <v>596317400</v>
      </c>
      <c r="D27" s="347">
        <v>575119446</v>
      </c>
      <c r="E27" s="44">
        <f t="shared" si="3"/>
        <v>3.5548105757101878E-2</v>
      </c>
      <c r="F27" s="90" t="s">
        <v>1118</v>
      </c>
      <c r="G27" s="64" t="s">
        <v>1119</v>
      </c>
      <c r="H27" s="449">
        <v>0.01</v>
      </c>
      <c r="I27" s="459">
        <v>0.01</v>
      </c>
      <c r="J27" s="460">
        <v>0.01</v>
      </c>
      <c r="K27" s="7"/>
      <c r="L27" s="44">
        <f t="shared" si="1"/>
        <v>1</v>
      </c>
      <c r="M27" s="7"/>
      <c r="N27" s="44" t="e">
        <f t="shared" si="2"/>
        <v>#DIV/0!</v>
      </c>
      <c r="O27" s="7"/>
      <c r="P27" s="44" t="e">
        <f t="shared" si="2"/>
        <v>#DIV/0!</v>
      </c>
    </row>
  </sheetData>
  <sheetProtection algorithmName="SHA-512" hashValue="F90U99r76J26jbnKtrA6hxM3BKU6EzCFy+y8DWTaxvObTwe8YNcfjfLNfWDWm3LuxoRGFKnfrFey9Rm+scowXg==" saltValue="GthO4ESyEviM7pbDbWobQ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101" priority="21" operator="lessThan">
      <formula>0</formula>
    </cfRule>
  </conditionalFormatting>
  <conditionalFormatting sqref="E19:E27">
    <cfRule type="cellIs" dxfId="100" priority="17" operator="lessThan">
      <formula>0</formula>
    </cfRule>
  </conditionalFormatting>
  <conditionalFormatting sqref="L9:L17 L19:L27">
    <cfRule type="cellIs" dxfId="99" priority="3" operator="lessThan">
      <formula>0</formula>
    </cfRule>
  </conditionalFormatting>
  <conditionalFormatting sqref="N9:N17 N19:N27">
    <cfRule type="cellIs" dxfId="98" priority="2" operator="lessThan">
      <formula>0</formula>
    </cfRule>
  </conditionalFormatting>
  <conditionalFormatting sqref="P9:P17 P19:P27">
    <cfRule type="cellIs" dxfId="97"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1">
    <tabColor theme="5" tint="0.39997558519241921"/>
    <pageSetUpPr fitToPage="1"/>
  </sheetPr>
  <dimension ref="A1:P27"/>
  <sheetViews>
    <sheetView zoomScale="80" zoomScaleNormal="80" workbookViewId="0">
      <pane xSplit="2" ySplit="7" topLeftCell="C9" activePane="bottomRight" state="frozen"/>
      <selection pane="topRight" activeCell="G17" activeCellId="1" sqref="C27 G17"/>
      <selection pane="bottomLeft" activeCell="G17" activeCellId="1" sqref="C27 G17"/>
      <selection pane="bottomRight" activeCell="B9" sqref="B9"/>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74.25" customHeight="1">
      <c r="A9" s="41" t="s">
        <v>23</v>
      </c>
      <c r="B9" s="5" t="s">
        <v>62</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28</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30</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32</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33</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34</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35</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36</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37</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43</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47</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48</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49</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50</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51</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55</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56</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QmDGBVfb/u7be57Z0MO50q3D9rE8vBw0b7sBbY9wA+7LxJHir6Kg8QVN6Is5nZv5qaWIhKq6U/7k6qjgezBL1Q==" saltValue="gB+H3nXcZtb3MSQVvIrr6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96" priority="21" operator="lessThan">
      <formula>0</formula>
    </cfRule>
  </conditionalFormatting>
  <conditionalFormatting sqref="E19:E27">
    <cfRule type="cellIs" dxfId="95" priority="17" operator="lessThan">
      <formula>0</formula>
    </cfRule>
  </conditionalFormatting>
  <conditionalFormatting sqref="H9:J17">
    <cfRule type="cellIs" dxfId="94" priority="8" operator="lessThan">
      <formula>0</formula>
    </cfRule>
  </conditionalFormatting>
  <conditionalFormatting sqref="H19:J27">
    <cfRule type="cellIs" dxfId="93" priority="4" operator="lessThan">
      <formula>0</formula>
    </cfRule>
  </conditionalFormatting>
  <conditionalFormatting sqref="L9:L17 L19:L27">
    <cfRule type="cellIs" dxfId="92" priority="3" operator="lessThan">
      <formula>0</formula>
    </cfRule>
  </conditionalFormatting>
  <conditionalFormatting sqref="N9:N17 N19:N27">
    <cfRule type="cellIs" dxfId="91" priority="2" operator="lessThan">
      <formula>0</formula>
    </cfRule>
  </conditionalFormatting>
  <conditionalFormatting sqref="P9:P17 P19:P27">
    <cfRule type="cellIs" dxfId="90"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2">
    <tabColor theme="5" tint="0.39997558519241921"/>
    <pageSetUpPr fitToPage="1"/>
  </sheetPr>
  <dimension ref="A1:P27"/>
  <sheetViews>
    <sheetView zoomScale="80" zoomScaleNormal="80" workbookViewId="0">
      <pane xSplit="2" ySplit="7" topLeftCell="E22" activePane="bottomRight" state="frozen"/>
      <selection pane="topRight" activeCell="G17" activeCellId="1" sqref="C27 G17"/>
      <selection pane="bottomLeft" activeCell="G17" activeCellId="1" sqref="C27 G17"/>
      <selection pane="bottomRight" activeCell="K18" sqref="K18"/>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26.25">
      <c r="A4" s="341" t="s">
        <v>4</v>
      </c>
      <c r="B4" s="777" t="s">
        <v>5</v>
      </c>
      <c r="C4" s="780" t="s">
        <v>6</v>
      </c>
      <c r="D4" s="781"/>
      <c r="E4" s="782"/>
      <c r="F4" s="786" t="s">
        <v>0</v>
      </c>
      <c r="G4" s="787"/>
      <c r="H4" s="787"/>
      <c r="I4" s="787"/>
      <c r="J4" s="788"/>
      <c r="K4" s="789" t="s">
        <v>7</v>
      </c>
      <c r="L4" s="790"/>
      <c r="M4" s="790"/>
      <c r="N4" s="790"/>
      <c r="O4" s="790"/>
      <c r="P4" s="791"/>
    </row>
    <row r="5" spans="1:16" s="4" customFormat="1" ht="15">
      <c r="A5" s="340"/>
      <c r="B5" s="778"/>
      <c r="C5" s="783"/>
      <c r="D5" s="784"/>
      <c r="E5" s="785"/>
      <c r="F5" s="795" t="s">
        <v>8</v>
      </c>
      <c r="G5" s="798" t="s">
        <v>9</v>
      </c>
      <c r="H5" s="801" t="s">
        <v>10</v>
      </c>
      <c r="I5" s="802"/>
      <c r="J5" s="803"/>
      <c r="K5" s="792"/>
      <c r="L5" s="793"/>
      <c r="M5" s="793"/>
      <c r="N5" s="793"/>
      <c r="O5" s="793"/>
      <c r="P5" s="794"/>
    </row>
    <row r="6" spans="1:16" ht="15">
      <c r="A6" s="339"/>
      <c r="B6" s="778"/>
      <c r="C6" s="35" t="s">
        <v>11</v>
      </c>
      <c r="D6" s="807" t="s">
        <v>12</v>
      </c>
      <c r="E6" s="808"/>
      <c r="F6" s="796"/>
      <c r="G6" s="799"/>
      <c r="H6" s="804"/>
      <c r="I6" s="805"/>
      <c r="J6" s="806"/>
      <c r="K6" s="810" t="s">
        <v>13</v>
      </c>
      <c r="L6" s="811"/>
      <c r="M6" s="812" t="s">
        <v>14</v>
      </c>
      <c r="N6" s="811"/>
      <c r="O6" s="812" t="s">
        <v>15</v>
      </c>
      <c r="P6" s="811"/>
    </row>
    <row r="7" spans="1:16" ht="28.5">
      <c r="A7" s="318"/>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191.25">
      <c r="A9" s="41" t="s">
        <v>23</v>
      </c>
      <c r="B9" s="5" t="s">
        <v>62</v>
      </c>
      <c r="C9" s="6">
        <v>3249185069</v>
      </c>
      <c r="D9" s="7">
        <v>1841581932</v>
      </c>
      <c r="E9" s="44">
        <f t="shared" ref="E9:E17" si="0">1-(D9/C9)</f>
        <v>0.43321728590646802</v>
      </c>
      <c r="F9" s="9" t="s">
        <v>1653</v>
      </c>
      <c r="G9" s="10" t="s">
        <v>1654</v>
      </c>
      <c r="H9" s="11">
        <v>-5.1999999999999998E-2</v>
      </c>
      <c r="I9" s="11">
        <v>-0.03</v>
      </c>
      <c r="J9" s="8">
        <v>-0.03</v>
      </c>
      <c r="K9" s="7"/>
      <c r="L9" s="44">
        <f>1-(K9/D9)</f>
        <v>1</v>
      </c>
      <c r="M9" s="7"/>
      <c r="N9" s="44" t="e">
        <f>1-(M9/K9)</f>
        <v>#DIV/0!</v>
      </c>
      <c r="O9" s="7"/>
      <c r="P9" s="44" t="e">
        <f>1-(O9/M9)</f>
        <v>#DIV/0!</v>
      </c>
    </row>
    <row r="10" spans="1:16" ht="210.75" customHeight="1">
      <c r="A10" s="41" t="s">
        <v>28</v>
      </c>
      <c r="B10" s="5" t="s">
        <v>1655</v>
      </c>
      <c r="C10" s="6">
        <v>46313841</v>
      </c>
      <c r="D10" s="7">
        <v>45739711</v>
      </c>
      <c r="E10" s="44">
        <f t="shared" si="0"/>
        <v>1.2396510149093487E-2</v>
      </c>
      <c r="F10" s="9" t="s">
        <v>1656</v>
      </c>
      <c r="G10" s="10" t="s">
        <v>1657</v>
      </c>
      <c r="H10" s="11">
        <v>0</v>
      </c>
      <c r="I10" s="11">
        <v>0</v>
      </c>
      <c r="J10" s="8">
        <v>0</v>
      </c>
      <c r="K10" s="7"/>
      <c r="L10" s="44">
        <f t="shared" ref="L10:L27" si="1">1-(K10/D10)</f>
        <v>1</v>
      </c>
      <c r="M10" s="7"/>
      <c r="N10" s="44" t="e">
        <f t="shared" ref="N10:P27" si="2">1-(M10/K10)</f>
        <v>#DIV/0!</v>
      </c>
      <c r="O10" s="7"/>
      <c r="P10" s="44" t="e">
        <f t="shared" si="2"/>
        <v>#DIV/0!</v>
      </c>
    </row>
    <row r="11" spans="1:16" ht="59.25" customHeight="1">
      <c r="A11" s="41" t="s">
        <v>30</v>
      </c>
      <c r="B11" s="106" t="s">
        <v>1658</v>
      </c>
      <c r="C11" s="6">
        <v>34004623</v>
      </c>
      <c r="D11" s="7">
        <v>21033579</v>
      </c>
      <c r="E11" s="44">
        <f t="shared" si="0"/>
        <v>0.38144942821451067</v>
      </c>
      <c r="F11" s="9" t="s">
        <v>1659</v>
      </c>
      <c r="G11" s="10" t="s">
        <v>1660</v>
      </c>
      <c r="H11" s="11">
        <v>0</v>
      </c>
      <c r="I11" s="11">
        <v>0</v>
      </c>
      <c r="J11" s="8">
        <v>0</v>
      </c>
      <c r="K11" s="7"/>
      <c r="L11" s="44">
        <f t="shared" si="1"/>
        <v>1</v>
      </c>
      <c r="M11" s="7"/>
      <c r="N11" s="44" t="e">
        <f t="shared" si="2"/>
        <v>#DIV/0!</v>
      </c>
      <c r="O11" s="7"/>
      <c r="P11" s="44" t="e">
        <f t="shared" si="2"/>
        <v>#DIV/0!</v>
      </c>
    </row>
    <row r="12" spans="1:16" ht="108.75" customHeight="1">
      <c r="A12" s="41" t="s">
        <v>32</v>
      </c>
      <c r="B12" s="106" t="s">
        <v>1661</v>
      </c>
      <c r="C12" s="6">
        <v>74430144</v>
      </c>
      <c r="D12" s="7">
        <v>113099106</v>
      </c>
      <c r="E12" s="44">
        <f t="shared" si="0"/>
        <v>-0.51953361799219411</v>
      </c>
      <c r="F12" s="9" t="s">
        <v>1662</v>
      </c>
      <c r="G12" s="10" t="s">
        <v>1663</v>
      </c>
      <c r="H12" s="11">
        <v>0</v>
      </c>
      <c r="I12" s="11">
        <v>0</v>
      </c>
      <c r="J12" s="8">
        <v>0</v>
      </c>
      <c r="K12" s="7"/>
      <c r="L12" s="44">
        <f t="shared" si="1"/>
        <v>1</v>
      </c>
      <c r="M12" s="7"/>
      <c r="N12" s="44" t="e">
        <f t="shared" si="2"/>
        <v>#DIV/0!</v>
      </c>
      <c r="O12" s="7"/>
      <c r="P12" s="44" t="e">
        <f t="shared" si="2"/>
        <v>#DIV/0!</v>
      </c>
    </row>
    <row r="13" spans="1:16" ht="59.25" customHeight="1">
      <c r="A13" s="41" t="s">
        <v>33</v>
      </c>
      <c r="B13" s="13"/>
      <c r="C13" s="6">
        <v>0</v>
      </c>
      <c r="D13" s="7">
        <v>0</v>
      </c>
      <c r="E13" s="44" t="e">
        <f t="shared" si="0"/>
        <v>#DIV/0!</v>
      </c>
      <c r="F13" s="9" t="s">
        <v>1664</v>
      </c>
      <c r="G13" s="10"/>
      <c r="H13" s="11">
        <v>0</v>
      </c>
      <c r="I13" s="11">
        <v>0</v>
      </c>
      <c r="J13" s="8">
        <v>0</v>
      </c>
      <c r="K13" s="7"/>
      <c r="L13" s="44" t="e">
        <f t="shared" si="1"/>
        <v>#DIV/0!</v>
      </c>
      <c r="M13" s="7"/>
      <c r="N13" s="44" t="e">
        <f t="shared" si="2"/>
        <v>#DIV/0!</v>
      </c>
      <c r="O13" s="7"/>
      <c r="P13" s="44" t="e">
        <f t="shared" si="2"/>
        <v>#DIV/0!</v>
      </c>
    </row>
    <row r="14" spans="1:16" ht="135.75" customHeight="1">
      <c r="A14" s="41" t="s">
        <v>34</v>
      </c>
      <c r="B14" s="106" t="s">
        <v>1665</v>
      </c>
      <c r="C14" s="6">
        <v>0</v>
      </c>
      <c r="D14" s="7">
        <v>0</v>
      </c>
      <c r="E14" s="44" t="e">
        <f t="shared" si="0"/>
        <v>#DIV/0!</v>
      </c>
      <c r="F14" s="9" t="s">
        <v>1666</v>
      </c>
      <c r="G14" s="10" t="s">
        <v>1667</v>
      </c>
      <c r="H14" s="11">
        <v>0</v>
      </c>
      <c r="I14" s="11">
        <v>0.01</v>
      </c>
      <c r="J14" s="8">
        <v>0.01</v>
      </c>
      <c r="K14" s="7"/>
      <c r="L14" s="44" t="e">
        <f t="shared" si="1"/>
        <v>#DIV/0!</v>
      </c>
      <c r="M14" s="7"/>
      <c r="N14" s="44" t="e">
        <f t="shared" si="2"/>
        <v>#DIV/0!</v>
      </c>
      <c r="O14" s="7"/>
      <c r="P14" s="44" t="e">
        <f t="shared" si="2"/>
        <v>#DIV/0!</v>
      </c>
    </row>
    <row r="15" spans="1:16" ht="59.25" customHeight="1">
      <c r="A15" s="41" t="s">
        <v>35</v>
      </c>
      <c r="B15" s="106" t="s">
        <v>1665</v>
      </c>
      <c r="C15" s="6">
        <v>141251474</v>
      </c>
      <c r="D15" s="7">
        <v>114182972</v>
      </c>
      <c r="E15" s="44">
        <f t="shared" si="0"/>
        <v>0.19163341261840572</v>
      </c>
      <c r="F15" s="9" t="s">
        <v>1668</v>
      </c>
      <c r="G15" s="10" t="s">
        <v>1669</v>
      </c>
      <c r="H15" s="11">
        <v>0</v>
      </c>
      <c r="I15" s="11">
        <v>0</v>
      </c>
      <c r="J15" s="8">
        <v>0</v>
      </c>
      <c r="K15" s="7"/>
      <c r="L15" s="44">
        <f t="shared" si="1"/>
        <v>1</v>
      </c>
      <c r="M15" s="7"/>
      <c r="N15" s="44" t="e">
        <f t="shared" si="2"/>
        <v>#DIV/0!</v>
      </c>
      <c r="O15" s="7"/>
      <c r="P15" s="44" t="e">
        <f t="shared" si="2"/>
        <v>#DIV/0!</v>
      </c>
    </row>
    <row r="16" spans="1:16" ht="59.25" customHeight="1">
      <c r="A16" s="41" t="s">
        <v>36</v>
      </c>
      <c r="B16" s="106" t="s">
        <v>387</v>
      </c>
      <c r="C16" s="6">
        <v>0</v>
      </c>
      <c r="D16" s="7">
        <v>0</v>
      </c>
      <c r="E16" s="44" t="e">
        <f t="shared" si="0"/>
        <v>#DIV/0!</v>
      </c>
      <c r="F16" s="9" t="s">
        <v>1668</v>
      </c>
      <c r="G16" s="10" t="s">
        <v>1670</v>
      </c>
      <c r="H16" s="11">
        <v>0</v>
      </c>
      <c r="I16" s="11">
        <v>0</v>
      </c>
      <c r="J16" s="8">
        <v>0</v>
      </c>
      <c r="K16" s="7"/>
      <c r="L16" s="44" t="e">
        <f t="shared" si="1"/>
        <v>#DIV/0!</v>
      </c>
      <c r="M16" s="7"/>
      <c r="N16" s="44" t="e">
        <f t="shared" si="2"/>
        <v>#DIV/0!</v>
      </c>
      <c r="O16" s="7"/>
      <c r="P16" s="44" t="e">
        <f t="shared" si="2"/>
        <v>#DIV/0!</v>
      </c>
    </row>
    <row r="17" spans="1:16" ht="59.25" customHeight="1">
      <c r="A17" s="41" t="s">
        <v>37</v>
      </c>
      <c r="B17" s="13" t="s">
        <v>387</v>
      </c>
      <c r="C17" s="6"/>
      <c r="D17" s="7"/>
      <c r="E17" s="44" t="e">
        <f t="shared" si="0"/>
        <v>#DIV/0!</v>
      </c>
      <c r="F17" s="9" t="s">
        <v>1671</v>
      </c>
      <c r="G17" s="10"/>
      <c r="H17" s="11">
        <v>0</v>
      </c>
      <c r="I17" s="11">
        <v>0</v>
      </c>
      <c r="J17" s="8">
        <v>0</v>
      </c>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246" customHeight="1">
      <c r="A19" s="41" t="s">
        <v>39</v>
      </c>
      <c r="B19" s="12"/>
      <c r="C19" s="6">
        <v>1804034</v>
      </c>
      <c r="D19" s="7">
        <v>2009956</v>
      </c>
      <c r="E19" s="44">
        <f t="shared" ref="E19:E27" si="3">1-(D19/C19)</f>
        <v>-0.11414529881365865</v>
      </c>
      <c r="F19" s="9" t="s">
        <v>1672</v>
      </c>
      <c r="G19" s="10" t="s">
        <v>1673</v>
      </c>
      <c r="H19" s="11">
        <v>0.1</v>
      </c>
      <c r="I19" s="11">
        <v>0</v>
      </c>
      <c r="J19" s="8">
        <v>0</v>
      </c>
      <c r="K19" s="7"/>
      <c r="L19" s="44">
        <f t="shared" si="1"/>
        <v>1</v>
      </c>
      <c r="M19" s="7"/>
      <c r="N19" s="44" t="e">
        <f t="shared" si="2"/>
        <v>#DIV/0!</v>
      </c>
      <c r="O19" s="7"/>
      <c r="P19" s="44" t="e">
        <f t="shared" si="2"/>
        <v>#DIV/0!</v>
      </c>
    </row>
    <row r="20" spans="1:16" ht="313.5" customHeight="1">
      <c r="A20" s="41" t="s">
        <v>43</v>
      </c>
      <c r="B20" s="299" t="s">
        <v>1674</v>
      </c>
      <c r="C20" s="6">
        <f>13156172+11487012</f>
        <v>24643184</v>
      </c>
      <c r="D20" s="7">
        <f>12634974+18037274</f>
        <v>30672248</v>
      </c>
      <c r="E20" s="44">
        <f t="shared" si="3"/>
        <v>-0.24465442452566188</v>
      </c>
      <c r="F20" s="9" t="s">
        <v>1675</v>
      </c>
      <c r="G20" s="10" t="s">
        <v>1676</v>
      </c>
      <c r="H20" s="11">
        <v>0.02</v>
      </c>
      <c r="I20" s="11">
        <v>0</v>
      </c>
      <c r="J20" s="8">
        <v>0</v>
      </c>
      <c r="K20" s="7"/>
      <c r="L20" s="44">
        <f t="shared" si="1"/>
        <v>1</v>
      </c>
      <c r="M20" s="7"/>
      <c r="N20" s="44" t="e">
        <f t="shared" si="2"/>
        <v>#DIV/0!</v>
      </c>
      <c r="O20" s="7"/>
      <c r="P20" s="44" t="e">
        <f t="shared" si="2"/>
        <v>#DIV/0!</v>
      </c>
    </row>
    <row r="21" spans="1:16" ht="87.75" customHeight="1">
      <c r="A21" s="41" t="s">
        <v>47</v>
      </c>
      <c r="B21" s="14" t="s">
        <v>387</v>
      </c>
      <c r="C21" s="6">
        <v>0</v>
      </c>
      <c r="D21" s="7">
        <v>0</v>
      </c>
      <c r="E21" s="44" t="e">
        <f t="shared" si="3"/>
        <v>#DIV/0!</v>
      </c>
      <c r="F21" s="9" t="s">
        <v>1677</v>
      </c>
      <c r="G21" s="10" t="s">
        <v>1678</v>
      </c>
      <c r="H21" s="11">
        <v>0</v>
      </c>
      <c r="I21" s="11">
        <v>0</v>
      </c>
      <c r="J21" s="8">
        <v>0</v>
      </c>
      <c r="K21" s="7"/>
      <c r="L21" s="44" t="e">
        <f t="shared" si="1"/>
        <v>#DIV/0!</v>
      </c>
      <c r="M21" s="7"/>
      <c r="N21" s="44" t="e">
        <f t="shared" si="2"/>
        <v>#DIV/0!</v>
      </c>
      <c r="O21" s="7"/>
      <c r="P21" s="44" t="e">
        <f t="shared" si="2"/>
        <v>#DIV/0!</v>
      </c>
    </row>
    <row r="22" spans="1:16" ht="180.75" customHeight="1">
      <c r="A22" s="41" t="s">
        <v>48</v>
      </c>
      <c r="B22" s="12" t="s">
        <v>387</v>
      </c>
      <c r="C22" s="6">
        <v>0</v>
      </c>
      <c r="D22" s="7">
        <v>0</v>
      </c>
      <c r="E22" s="44" t="e">
        <f t="shared" si="3"/>
        <v>#DIV/0!</v>
      </c>
      <c r="F22" s="9" t="s">
        <v>1679</v>
      </c>
      <c r="G22" s="10" t="s">
        <v>1680</v>
      </c>
      <c r="H22" s="11">
        <v>0.01</v>
      </c>
      <c r="I22" s="11">
        <v>0.01</v>
      </c>
      <c r="J22" s="8">
        <v>0.01</v>
      </c>
      <c r="K22" s="7"/>
      <c r="L22" s="44" t="e">
        <f t="shared" si="1"/>
        <v>#DIV/0!</v>
      </c>
      <c r="M22" s="7"/>
      <c r="N22" s="44" t="e">
        <f t="shared" si="2"/>
        <v>#DIV/0!</v>
      </c>
      <c r="O22" s="7"/>
      <c r="P22" s="44" t="e">
        <f t="shared" si="2"/>
        <v>#DIV/0!</v>
      </c>
    </row>
    <row r="23" spans="1:16" ht="109.5" customHeight="1">
      <c r="A23" s="41" t="s">
        <v>49</v>
      </c>
      <c r="B23" s="12" t="s">
        <v>387</v>
      </c>
      <c r="C23" s="6">
        <v>2763660753</v>
      </c>
      <c r="D23" s="7">
        <v>2662645595</v>
      </c>
      <c r="E23" s="44">
        <f t="shared" si="3"/>
        <v>3.6551214866132331E-2</v>
      </c>
      <c r="F23" s="9" t="s">
        <v>1681</v>
      </c>
      <c r="G23" s="10" t="s">
        <v>1682</v>
      </c>
      <c r="H23" s="11">
        <v>0</v>
      </c>
      <c r="I23" s="11">
        <v>0</v>
      </c>
      <c r="J23" s="8">
        <v>0</v>
      </c>
      <c r="K23" s="7"/>
      <c r="L23" s="44">
        <f t="shared" si="1"/>
        <v>1</v>
      </c>
      <c r="M23" s="7"/>
      <c r="N23" s="44" t="e">
        <f t="shared" si="2"/>
        <v>#DIV/0!</v>
      </c>
      <c r="O23" s="7"/>
      <c r="P23" s="44" t="e">
        <f t="shared" si="2"/>
        <v>#DIV/0!</v>
      </c>
    </row>
    <row r="24" spans="1:16" ht="285">
      <c r="A24" s="41" t="s">
        <v>50</v>
      </c>
      <c r="B24" s="12" t="s">
        <v>1683</v>
      </c>
      <c r="C24" s="6">
        <v>16726594</v>
      </c>
      <c r="D24" s="7">
        <v>8776409</v>
      </c>
      <c r="E24" s="44">
        <f t="shared" si="3"/>
        <v>0.47530208481176739</v>
      </c>
      <c r="F24" s="9" t="s">
        <v>1684</v>
      </c>
      <c r="G24" s="10" t="s">
        <v>1685</v>
      </c>
      <c r="H24" s="11">
        <v>5.0000000000000001E-3</v>
      </c>
      <c r="I24" s="11">
        <v>0</v>
      </c>
      <c r="J24" s="8">
        <v>0</v>
      </c>
      <c r="K24" s="7"/>
      <c r="L24" s="44">
        <f t="shared" si="1"/>
        <v>1</v>
      </c>
      <c r="M24" s="7"/>
      <c r="N24" s="44" t="e">
        <f t="shared" si="2"/>
        <v>#DIV/0!</v>
      </c>
      <c r="O24" s="7"/>
      <c r="P24" s="44" t="e">
        <f t="shared" si="2"/>
        <v>#DIV/0!</v>
      </c>
    </row>
    <row r="25" spans="1:16" ht="57" customHeight="1">
      <c r="A25" s="43" t="s">
        <v>51</v>
      </c>
      <c r="B25" s="12" t="s">
        <v>1686</v>
      </c>
      <c r="C25" s="6">
        <v>580356701</v>
      </c>
      <c r="D25" s="7">
        <v>0</v>
      </c>
      <c r="E25" s="44">
        <f t="shared" si="3"/>
        <v>1</v>
      </c>
      <c r="F25" s="9" t="s">
        <v>1687</v>
      </c>
      <c r="G25" s="10" t="s">
        <v>1688</v>
      </c>
      <c r="H25" s="11">
        <v>0</v>
      </c>
      <c r="I25" s="11">
        <v>0</v>
      </c>
      <c r="J25" s="8">
        <v>0</v>
      </c>
      <c r="K25" s="7"/>
      <c r="L25" s="44" t="e">
        <f t="shared" si="1"/>
        <v>#DIV/0!</v>
      </c>
      <c r="M25" s="7"/>
      <c r="N25" s="44" t="e">
        <f t="shared" si="2"/>
        <v>#DIV/0!</v>
      </c>
      <c r="O25" s="7"/>
      <c r="P25" s="44" t="e">
        <f t="shared" si="2"/>
        <v>#DIV/0!</v>
      </c>
    </row>
    <row r="26" spans="1:16" ht="57" customHeight="1">
      <c r="A26" s="43" t="s">
        <v>55</v>
      </c>
      <c r="B26" s="12" t="s">
        <v>387</v>
      </c>
      <c r="C26" s="6">
        <v>2198690</v>
      </c>
      <c r="D26" s="7">
        <v>0</v>
      </c>
      <c r="E26" s="44">
        <f t="shared" si="3"/>
        <v>1</v>
      </c>
      <c r="F26" s="9" t="s">
        <v>1689</v>
      </c>
      <c r="G26" s="10" t="s">
        <v>1690</v>
      </c>
      <c r="H26" s="11">
        <v>0</v>
      </c>
      <c r="I26" s="11">
        <v>0</v>
      </c>
      <c r="J26" s="8">
        <v>0</v>
      </c>
      <c r="K26" s="7"/>
      <c r="L26" s="44" t="e">
        <f t="shared" si="1"/>
        <v>#DIV/0!</v>
      </c>
      <c r="M26" s="7"/>
      <c r="N26" s="44" t="e">
        <f t="shared" si="2"/>
        <v>#DIV/0!</v>
      </c>
      <c r="O26" s="7"/>
      <c r="P26" s="44" t="e">
        <f t="shared" si="2"/>
        <v>#DIV/0!</v>
      </c>
    </row>
    <row r="27" spans="1:16" ht="57" customHeight="1">
      <c r="A27" s="43" t="s">
        <v>56</v>
      </c>
      <c r="B27" s="12" t="s">
        <v>1691</v>
      </c>
      <c r="C27" s="6">
        <f>44697350+5477490</f>
        <v>50174840</v>
      </c>
      <c r="D27" s="7">
        <f>3239007+48160870</f>
        <v>51399877</v>
      </c>
      <c r="E27" s="44">
        <f t="shared" si="3"/>
        <v>-2.4415364353927105E-2</v>
      </c>
      <c r="F27" s="9" t="s">
        <v>1692</v>
      </c>
      <c r="G27" s="10" t="s">
        <v>1693</v>
      </c>
      <c r="H27" s="11">
        <v>5.0000000000000001E-3</v>
      </c>
      <c r="I27" s="11">
        <v>5.0000000000000001E-3</v>
      </c>
      <c r="J27" s="8">
        <v>5.0000000000000001E-3</v>
      </c>
      <c r="K27" s="7"/>
      <c r="L27" s="44">
        <f t="shared" si="1"/>
        <v>1</v>
      </c>
      <c r="M27" s="7"/>
      <c r="N27" s="44" t="e">
        <f t="shared" si="2"/>
        <v>#DIV/0!</v>
      </c>
      <c r="O27" s="7"/>
      <c r="P27" s="44" t="e">
        <f t="shared" si="2"/>
        <v>#DIV/0!</v>
      </c>
    </row>
  </sheetData>
  <sheetProtection algorithmName="SHA-512" hashValue="7q9rjdrKibTKcT2tEINf+9jAIkJ4tIQddmTe2O3XLhld/VYT6SlMWWwHG9vcAdrfiKUL+sMhnOA8Bv/u+GMYig==" saltValue="b/B/xCmO3tTxa7ZIN+GJIA==" spinCount="100000" sheet="1" objects="1" scenarios="1" formatCells="0" formatColumns="0" formatRows="0"/>
  <mergeCells count="12">
    <mergeCell ref="K6:L6"/>
    <mergeCell ref="M6:N6"/>
    <mergeCell ref="O6:P6"/>
    <mergeCell ref="B2:E2"/>
    <mergeCell ref="B4:B7"/>
    <mergeCell ref="C4:E5"/>
    <mergeCell ref="F4:J4"/>
    <mergeCell ref="K4:P5"/>
    <mergeCell ref="F5:F7"/>
    <mergeCell ref="G5:G7"/>
    <mergeCell ref="H5:J6"/>
    <mergeCell ref="D6:E6"/>
  </mergeCells>
  <conditionalFormatting sqref="E9:E17">
    <cfRule type="cellIs" dxfId="89" priority="21" operator="lessThan">
      <formula>0</formula>
    </cfRule>
  </conditionalFormatting>
  <conditionalFormatting sqref="E19:E27">
    <cfRule type="cellIs" dxfId="88" priority="17" operator="lessThan">
      <formula>0</formula>
    </cfRule>
  </conditionalFormatting>
  <conditionalFormatting sqref="H9:J17">
    <cfRule type="cellIs" dxfId="87" priority="8" operator="lessThan">
      <formula>0</formula>
    </cfRule>
  </conditionalFormatting>
  <conditionalFormatting sqref="H19:J27">
    <cfRule type="cellIs" dxfId="86" priority="4" operator="lessThan">
      <formula>0</formula>
    </cfRule>
  </conditionalFormatting>
  <conditionalFormatting sqref="L9:L17 L19:L27">
    <cfRule type="cellIs" dxfId="85" priority="3" operator="lessThan">
      <formula>0</formula>
    </cfRule>
  </conditionalFormatting>
  <conditionalFormatting sqref="N9:N17 N19:N27">
    <cfRule type="cellIs" dxfId="84" priority="2" operator="lessThan">
      <formula>0</formula>
    </cfRule>
  </conditionalFormatting>
  <conditionalFormatting sqref="P9:P17 P19:P27">
    <cfRule type="cellIs" dxfId="83"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3">
    <tabColor theme="5" tint="0.39997558519241921"/>
    <pageSetUpPr fitToPage="1"/>
  </sheetPr>
  <dimension ref="A1:P27"/>
  <sheetViews>
    <sheetView zoomScale="80" zoomScaleNormal="80" workbookViewId="0">
      <pane xSplit="2" ySplit="7" topLeftCell="D8" activePane="bottomRight" state="frozen"/>
      <selection pane="topRight" activeCell="G17" activeCellId="1" sqref="C27 G17"/>
      <selection pane="bottomLeft" activeCell="G17" activeCellId="1" sqref="C27 G17"/>
      <selection pane="bottomRight" activeCell="C31" sqref="C31"/>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1694</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28</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30</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32</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33</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34</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35</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36</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37</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115.5" customHeight="1">
      <c r="A19" s="41" t="s">
        <v>39</v>
      </c>
      <c r="B19" s="12"/>
      <c r="C19" s="7">
        <v>58651469</v>
      </c>
      <c r="D19" s="7">
        <v>50579992</v>
      </c>
      <c r="E19" s="44">
        <f t="shared" ref="E19:E27" si="3">1-(D19/C19)</f>
        <v>0.13761764432532797</v>
      </c>
      <c r="F19" s="9" t="s">
        <v>1695</v>
      </c>
      <c r="G19" s="10" t="s">
        <v>1696</v>
      </c>
      <c r="H19" s="11">
        <v>5.5E-2</v>
      </c>
      <c r="I19" s="11">
        <v>5.5E-2</v>
      </c>
      <c r="J19" s="8">
        <v>5.5E-2</v>
      </c>
      <c r="K19" s="7"/>
      <c r="L19" s="44">
        <f t="shared" si="1"/>
        <v>1</v>
      </c>
      <c r="M19" s="7"/>
      <c r="N19" s="44" t="e">
        <f t="shared" si="2"/>
        <v>#DIV/0!</v>
      </c>
      <c r="O19" s="7"/>
      <c r="P19" s="44" t="e">
        <f t="shared" si="2"/>
        <v>#DIV/0!</v>
      </c>
    </row>
    <row r="20" spans="1:16" ht="57" customHeight="1">
      <c r="A20" s="41" t="s">
        <v>43</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47</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48</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49</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50</v>
      </c>
      <c r="B24" s="12"/>
      <c r="C24" s="6">
        <v>509617</v>
      </c>
      <c r="D24" s="7">
        <v>2307065</v>
      </c>
      <c r="E24" s="44">
        <f t="shared" si="3"/>
        <v>-3.527056593480987</v>
      </c>
      <c r="F24" s="9" t="s">
        <v>1697</v>
      </c>
      <c r="G24" s="10" t="s">
        <v>1698</v>
      </c>
      <c r="H24" s="11">
        <v>0.01</v>
      </c>
      <c r="I24" s="11">
        <v>0.01</v>
      </c>
      <c r="J24" s="8">
        <v>0.01</v>
      </c>
      <c r="K24" s="7"/>
      <c r="L24" s="44">
        <f t="shared" si="1"/>
        <v>1</v>
      </c>
      <c r="M24" s="7"/>
      <c r="N24" s="44" t="e">
        <f t="shared" si="2"/>
        <v>#DIV/0!</v>
      </c>
      <c r="O24" s="7"/>
      <c r="P24" s="44" t="e">
        <f t="shared" si="2"/>
        <v>#DIV/0!</v>
      </c>
    </row>
    <row r="25" spans="1:16" ht="57" customHeight="1">
      <c r="A25" s="43" t="s">
        <v>51</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55</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56</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gPWpIxa2bzdljI/FpxfTxMC05pcpW6NI01pdbjrSA89TKgWZkUdxXXPNwPlHoWc3oSifr/m43tzO6pV1DRb93g==" saltValue="OU1YSknBd6q9Sv5vzlZHB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82" priority="21" operator="lessThan">
      <formula>0</formula>
    </cfRule>
  </conditionalFormatting>
  <conditionalFormatting sqref="E19:E27">
    <cfRule type="cellIs" dxfId="81" priority="17" operator="lessThan">
      <formula>0</formula>
    </cfRule>
  </conditionalFormatting>
  <conditionalFormatting sqref="H9:J17">
    <cfRule type="cellIs" dxfId="80" priority="8" operator="lessThan">
      <formula>0</formula>
    </cfRule>
  </conditionalFormatting>
  <conditionalFormatting sqref="H19:J27">
    <cfRule type="cellIs" dxfId="79" priority="4" operator="lessThan">
      <formula>0</formula>
    </cfRule>
  </conditionalFormatting>
  <conditionalFormatting sqref="L9:L17 L19:L27">
    <cfRule type="cellIs" dxfId="78" priority="3" operator="lessThan">
      <formula>0</formula>
    </cfRule>
  </conditionalFormatting>
  <conditionalFormatting sqref="N9:N17 N19:N27">
    <cfRule type="cellIs" dxfId="77" priority="2" operator="lessThan">
      <formula>0</formula>
    </cfRule>
  </conditionalFormatting>
  <conditionalFormatting sqref="P9:P17 P19:P27">
    <cfRule type="cellIs" dxfId="76"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4">
    <tabColor theme="5" tint="0.39997558519241921"/>
    <pageSetUpPr fitToPage="1"/>
  </sheetPr>
  <dimension ref="A1:P27"/>
  <sheetViews>
    <sheetView zoomScale="80" zoomScaleNormal="80" workbookViewId="0">
      <pane xSplit="2" ySplit="7" topLeftCell="C17" activePane="bottomRight" state="frozen"/>
      <selection pane="topRight" activeCell="G17" activeCellId="1" sqref="C27 G17"/>
      <selection pane="bottomLeft" activeCell="G17" activeCellId="1" sqref="C27 G17"/>
      <selection pane="bottomRight" activeCell="C8" sqref="C8"/>
    </sheetView>
  </sheetViews>
  <sheetFormatPr baseColWidth="10" defaultColWidth="11.375" defaultRowHeight="14.25"/>
  <cols>
    <col min="1" max="1" width="26" style="2" customWidth="1"/>
    <col min="2" max="2" width="30.12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1699</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119" t="s">
        <v>23</v>
      </c>
      <c r="B9" s="287" t="s">
        <v>104</v>
      </c>
      <c r="C9" s="512">
        <v>78315155585</v>
      </c>
      <c r="D9" s="513">
        <v>45070318868</v>
      </c>
      <c r="E9" s="44">
        <f t="shared" ref="E9:E17" si="0">1-(D9/C9)</f>
        <v>0.4245006789384137</v>
      </c>
      <c r="F9" s="627" t="s">
        <v>1700</v>
      </c>
      <c r="G9" s="627" t="s">
        <v>1701</v>
      </c>
      <c r="H9" s="514">
        <v>5.1999999999999998E-2</v>
      </c>
      <c r="I9" s="515">
        <v>0.03</v>
      </c>
      <c r="J9" s="515">
        <v>0.03</v>
      </c>
      <c r="K9" s="7"/>
      <c r="L9" s="44">
        <f>1-(K9/D9)</f>
        <v>1</v>
      </c>
      <c r="M9" s="7"/>
      <c r="N9" s="44" t="e">
        <f>1-(M9/K9)</f>
        <v>#DIV/0!</v>
      </c>
      <c r="O9" s="7"/>
      <c r="P9" s="44" t="e">
        <f>1-(O9/M9)</f>
        <v>#DIV/0!</v>
      </c>
    </row>
    <row r="10" spans="1:16" ht="59.25" customHeight="1">
      <c r="A10" s="41" t="s">
        <v>28</v>
      </c>
      <c r="B10" s="124"/>
      <c r="C10" s="123"/>
      <c r="D10" s="78"/>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30</v>
      </c>
      <c r="B11" s="105"/>
      <c r="C11" s="123"/>
      <c r="D11" s="78"/>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32</v>
      </c>
      <c r="B12" s="105"/>
      <c r="C12" s="123"/>
      <c r="D12" s="78"/>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33</v>
      </c>
      <c r="B13" s="105"/>
      <c r="C13" s="123"/>
      <c r="D13" s="78"/>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34</v>
      </c>
      <c r="B14" s="105"/>
      <c r="C14" s="123"/>
      <c r="D14" s="78"/>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35</v>
      </c>
      <c r="B15" s="105"/>
      <c r="C15" s="123"/>
      <c r="D15" s="78"/>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36</v>
      </c>
      <c r="B16" s="105"/>
      <c r="C16" s="123"/>
      <c r="D16" s="78"/>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37</v>
      </c>
      <c r="B17" s="105"/>
      <c r="C17" s="123"/>
      <c r="D17" s="78"/>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38</v>
      </c>
      <c r="B18" s="350"/>
      <c r="C18" s="29"/>
      <c r="D18" s="30"/>
      <c r="E18" s="45"/>
      <c r="F18" s="351"/>
      <c r="G18" s="352"/>
      <c r="H18" s="33"/>
      <c r="I18" s="33"/>
      <c r="J18" s="34"/>
      <c r="K18" s="30"/>
      <c r="L18" s="46"/>
      <c r="M18" s="30"/>
      <c r="N18" s="46"/>
      <c r="O18" s="30"/>
      <c r="P18" s="46"/>
    </row>
    <row r="19" spans="1:16" ht="57" customHeight="1">
      <c r="A19" s="119" t="s">
        <v>39</v>
      </c>
      <c r="B19" s="131" t="s">
        <v>108</v>
      </c>
      <c r="C19" s="512">
        <v>28593840</v>
      </c>
      <c r="D19" s="513">
        <v>26708130</v>
      </c>
      <c r="E19" s="44">
        <f t="shared" ref="E19:E27" si="3">1-(D19/C19)</f>
        <v>6.5948120294441082E-2</v>
      </c>
      <c r="F19" s="626" t="s">
        <v>1702</v>
      </c>
      <c r="G19" s="641" t="s">
        <v>1703</v>
      </c>
      <c r="H19" s="11">
        <v>0.02</v>
      </c>
      <c r="I19" s="11">
        <v>0.02</v>
      </c>
      <c r="J19" s="8">
        <v>0.02</v>
      </c>
      <c r="K19" s="7"/>
      <c r="L19" s="44">
        <f t="shared" si="1"/>
        <v>1</v>
      </c>
      <c r="M19" s="7"/>
      <c r="N19" s="44" t="e">
        <f t="shared" si="2"/>
        <v>#DIV/0!</v>
      </c>
      <c r="O19" s="7"/>
      <c r="P19" s="44" t="e">
        <f t="shared" si="2"/>
        <v>#DIV/0!</v>
      </c>
    </row>
    <row r="20" spans="1:16" ht="57" customHeight="1">
      <c r="A20" s="41" t="s">
        <v>43</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47</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48</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49</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50</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51</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55</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56</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YyAwOAyeLqAZfgOVhAivW1cHpkJsxcIQKPuycfNrw7pDbYH9rjQC91y5rCxRCO+0CdHUkxYXRM6bgxG9ZF+Ikg==" saltValue="2ah0aIMtXOrUoyiBeiw0Y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75" priority="21" operator="lessThan">
      <formula>0</formula>
    </cfRule>
  </conditionalFormatting>
  <conditionalFormatting sqref="E19:E27">
    <cfRule type="cellIs" dxfId="74" priority="17" operator="lessThan">
      <formula>0</formula>
    </cfRule>
  </conditionalFormatting>
  <conditionalFormatting sqref="H10:J17">
    <cfRule type="cellIs" dxfId="73" priority="8" operator="lessThan">
      <formula>0</formula>
    </cfRule>
  </conditionalFormatting>
  <conditionalFormatting sqref="H19:J27">
    <cfRule type="cellIs" dxfId="72" priority="4" operator="lessThan">
      <formula>0</formula>
    </cfRule>
  </conditionalFormatting>
  <conditionalFormatting sqref="L9:L17 L19:L27">
    <cfRule type="cellIs" dxfId="71" priority="3" operator="lessThan">
      <formula>0</formula>
    </cfRule>
  </conditionalFormatting>
  <conditionalFormatting sqref="N9:N17 N19:N27">
    <cfRule type="cellIs" dxfId="70" priority="2" operator="lessThan">
      <formula>0</formula>
    </cfRule>
  </conditionalFormatting>
  <conditionalFormatting sqref="P9:P17 P19:P27">
    <cfRule type="cellIs" dxfId="69"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5">
    <tabColor theme="5" tint="0.39997558519241921"/>
    <pageSetUpPr fitToPage="1"/>
  </sheetPr>
  <dimension ref="A1:P27"/>
  <sheetViews>
    <sheetView zoomScale="80" zoomScaleNormal="80" workbookViewId="0">
      <pane xSplit="2" ySplit="7" topLeftCell="C27" activePane="bottomRight" state="frozen"/>
      <selection pane="topRight" activeCell="G17" activeCellId="1" sqref="C27 G17"/>
      <selection pane="bottomLeft" activeCell="G17" activeCellId="1" sqref="C27 G17"/>
      <selection pane="bottomRight" activeCell="B22" sqref="B22"/>
    </sheetView>
  </sheetViews>
  <sheetFormatPr baseColWidth="10" defaultColWidth="11.375" defaultRowHeight="14.25"/>
  <cols>
    <col min="1" max="1" width="29"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28</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69.75" customHeight="1">
      <c r="A11" s="41" t="s">
        <v>30</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32</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33</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34</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35</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36</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37</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43</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47</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48</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49</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50</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51</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55</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56</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U1U/7I0axB42hPW7BPej6+Ku+BABJk74k91S75nNifsgCPos+mI1/ShiXs1w/fUtO/2a25d64GkhN5XBe5uZBg==" saltValue="QfDsKD78o9p1YLAZsqQDc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68" priority="21" operator="lessThan">
      <formula>0</formula>
    </cfRule>
  </conditionalFormatting>
  <conditionalFormatting sqref="E19:E27">
    <cfRule type="cellIs" dxfId="67" priority="17" operator="lessThan">
      <formula>0</formula>
    </cfRule>
  </conditionalFormatting>
  <conditionalFormatting sqref="H9:J17">
    <cfRule type="cellIs" dxfId="66" priority="8" operator="lessThan">
      <formula>0</formula>
    </cfRule>
  </conditionalFormatting>
  <conditionalFormatting sqref="H19:J27">
    <cfRule type="cellIs" dxfId="65" priority="4" operator="lessThan">
      <formula>0</formula>
    </cfRule>
  </conditionalFormatting>
  <conditionalFormatting sqref="L9:L17 L19:L27">
    <cfRule type="cellIs" dxfId="64" priority="3" operator="lessThan">
      <formula>0</formula>
    </cfRule>
  </conditionalFormatting>
  <conditionalFormatting sqref="N9:N17 N19:N27">
    <cfRule type="cellIs" dxfId="63" priority="2" operator="lessThan">
      <formula>0</formula>
    </cfRule>
  </conditionalFormatting>
  <conditionalFormatting sqref="P9:P17 P19:P27">
    <cfRule type="cellIs" dxfId="62"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6">
    <tabColor theme="5" tint="0.39997558519241921"/>
    <pageSetUpPr fitToPage="1"/>
  </sheetPr>
  <dimension ref="A1:P27"/>
  <sheetViews>
    <sheetView zoomScale="80" zoomScaleNormal="80" workbookViewId="0">
      <pane xSplit="2" ySplit="7" topLeftCell="C18" activePane="bottomRight" state="frozen"/>
      <selection pane="topRight" activeCell="G17" activeCellId="1" sqref="C27 G17"/>
      <selection pane="bottomLeft" activeCell="G17" activeCellId="1" sqref="C27 G17"/>
      <selection pane="bottomRight" activeCell="A18" sqref="A18"/>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28</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30</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32</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33</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34</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35</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36</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37</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43</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47</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48</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49</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50</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51</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55</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56</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0bbPFGtK3OGoXHpxfqJDMvlXx3wEj85oQcweo/TmCIXHgaESiTcL/3hPoBYQCd+oCOIA/2GHBdT08ud6WtqqHw==" saltValue="QJiJiTV/4rL3f1YhBZtel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61" priority="21" operator="lessThan">
      <formula>0</formula>
    </cfRule>
  </conditionalFormatting>
  <conditionalFormatting sqref="E19:E27">
    <cfRule type="cellIs" dxfId="60" priority="17" operator="lessThan">
      <formula>0</formula>
    </cfRule>
  </conditionalFormatting>
  <conditionalFormatting sqref="H9:J17">
    <cfRule type="cellIs" dxfId="59" priority="8" operator="lessThan">
      <formula>0</formula>
    </cfRule>
  </conditionalFormatting>
  <conditionalFormatting sqref="H19:J27">
    <cfRule type="cellIs" dxfId="58" priority="4" operator="lessThan">
      <formula>0</formula>
    </cfRule>
  </conditionalFormatting>
  <conditionalFormatting sqref="L9:L17 L19:L27">
    <cfRule type="cellIs" dxfId="57" priority="3" operator="lessThan">
      <formula>0</formula>
    </cfRule>
  </conditionalFormatting>
  <conditionalFormatting sqref="N9:N17 N19:N27">
    <cfRule type="cellIs" dxfId="56" priority="2" operator="lessThan">
      <formula>0</formula>
    </cfRule>
  </conditionalFormatting>
  <conditionalFormatting sqref="P9:P17 P19:P27">
    <cfRule type="cellIs" dxfId="55"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75" defaultRowHeight="14.25"/>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7">
    <tabColor theme="5" tint="0.39997558519241921"/>
    <pageSetUpPr fitToPage="1"/>
  </sheetPr>
  <dimension ref="A1:P27"/>
  <sheetViews>
    <sheetView zoomScale="80" zoomScaleNormal="80" workbookViewId="0">
      <pane xSplit="2" ySplit="7" topLeftCell="F25" activePane="bottomRight" state="frozen"/>
      <selection pane="topRight" activeCell="G17" activeCellId="1" sqref="C27 G17"/>
      <selection pane="bottomLeft" activeCell="G17" activeCellId="1" sqref="C27 G17"/>
      <selection pane="bottomRight" activeCell="H27" sqref="H27"/>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1704</v>
      </c>
      <c r="B2" s="813" t="s">
        <v>1705</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481" t="s">
        <v>1706</v>
      </c>
      <c r="C9" s="343">
        <v>86628562928</v>
      </c>
      <c r="D9" s="343">
        <v>91319141685</v>
      </c>
      <c r="E9" s="44">
        <f t="shared" ref="E9:E17" si="0">1-(D9/C9)</f>
        <v>-5.4145868273244968E-2</v>
      </c>
      <c r="F9" s="9" t="s">
        <v>1707</v>
      </c>
      <c r="G9" s="10" t="s">
        <v>1708</v>
      </c>
      <c r="H9" s="11"/>
      <c r="I9" s="11"/>
      <c r="J9" s="8"/>
      <c r="K9" s="7"/>
      <c r="L9" s="44">
        <f>1-(K9/D9)</f>
        <v>1</v>
      </c>
      <c r="M9" s="7"/>
      <c r="N9" s="44" t="e">
        <f>1-(M9/K9)</f>
        <v>#DIV/0!</v>
      </c>
      <c r="O9" s="7"/>
      <c r="P9" s="44" t="e">
        <f>1-(O9/M9)</f>
        <v>#DIV/0!</v>
      </c>
    </row>
    <row r="10" spans="1:16" ht="59.25" customHeight="1">
      <c r="A10" s="41" t="s">
        <v>28</v>
      </c>
      <c r="B10" s="482" t="s">
        <v>1709</v>
      </c>
      <c r="C10" s="346">
        <v>27162740253</v>
      </c>
      <c r="D10" s="346">
        <v>33855840467</v>
      </c>
      <c r="E10" s="44">
        <f t="shared" si="0"/>
        <v>-0.24640740041906395</v>
      </c>
      <c r="F10" s="9" t="s">
        <v>1710</v>
      </c>
      <c r="G10" s="10" t="s">
        <v>1711</v>
      </c>
      <c r="H10" s="11"/>
      <c r="I10" s="11"/>
      <c r="J10" s="8"/>
      <c r="K10" s="7"/>
      <c r="L10" s="44">
        <f t="shared" ref="L10:L27" si="1">1-(K10/D10)</f>
        <v>1</v>
      </c>
      <c r="M10" s="7"/>
      <c r="N10" s="44" t="e">
        <f t="shared" ref="N10:P27" si="2">1-(M10/K10)</f>
        <v>#DIV/0!</v>
      </c>
      <c r="O10" s="7"/>
      <c r="P10" s="44" t="e">
        <f t="shared" si="2"/>
        <v>#DIV/0!</v>
      </c>
    </row>
    <row r="11" spans="1:16" ht="59.25" customHeight="1">
      <c r="A11" s="41" t="s">
        <v>30</v>
      </c>
      <c r="B11" s="483" t="s">
        <v>1712</v>
      </c>
      <c r="C11" s="346">
        <v>272737350</v>
      </c>
      <c r="D11" s="346">
        <v>524677841</v>
      </c>
      <c r="E11" s="44">
        <f t="shared" si="0"/>
        <v>-0.92374766785700602</v>
      </c>
      <c r="F11" s="9" t="s">
        <v>1713</v>
      </c>
      <c r="G11" s="10" t="s">
        <v>1714</v>
      </c>
      <c r="H11" s="11"/>
      <c r="I11" s="11"/>
      <c r="J11" s="8"/>
      <c r="K11" s="7"/>
      <c r="L11" s="44">
        <f t="shared" si="1"/>
        <v>1</v>
      </c>
      <c r="M11" s="7"/>
      <c r="N11" s="44" t="e">
        <f t="shared" si="2"/>
        <v>#DIV/0!</v>
      </c>
      <c r="O11" s="7"/>
      <c r="P11" s="44" t="e">
        <f t="shared" si="2"/>
        <v>#DIV/0!</v>
      </c>
    </row>
    <row r="12" spans="1:16" ht="59.25" customHeight="1">
      <c r="A12" s="41" t="s">
        <v>32</v>
      </c>
      <c r="B12" s="374" t="s">
        <v>387</v>
      </c>
      <c r="C12" s="642" t="s">
        <v>31</v>
      </c>
      <c r="D12" s="643" t="s">
        <v>31</v>
      </c>
      <c r="E12" s="44" t="e">
        <f t="shared" si="0"/>
        <v>#VALUE!</v>
      </c>
      <c r="F12" s="9"/>
      <c r="G12" s="10"/>
      <c r="H12" s="11"/>
      <c r="I12" s="11"/>
      <c r="J12" s="8"/>
      <c r="K12" s="7"/>
      <c r="L12" s="44" t="e">
        <f t="shared" si="1"/>
        <v>#VALUE!</v>
      </c>
      <c r="M12" s="7"/>
      <c r="N12" s="44" t="e">
        <f t="shared" si="2"/>
        <v>#DIV/0!</v>
      </c>
      <c r="O12" s="7"/>
      <c r="P12" s="44" t="e">
        <f t="shared" si="2"/>
        <v>#DIV/0!</v>
      </c>
    </row>
    <row r="13" spans="1:16" ht="59.25" customHeight="1">
      <c r="A13" s="41" t="s">
        <v>33</v>
      </c>
      <c r="B13" s="374" t="s">
        <v>387</v>
      </c>
      <c r="C13" s="451" t="s">
        <v>31</v>
      </c>
      <c r="D13" s="388" t="s">
        <v>31</v>
      </c>
      <c r="E13" s="44" t="e">
        <f t="shared" si="0"/>
        <v>#VALUE!</v>
      </c>
      <c r="F13" s="9"/>
      <c r="G13" s="10"/>
      <c r="H13" s="11"/>
      <c r="I13" s="11"/>
      <c r="J13" s="8"/>
      <c r="K13" s="7"/>
      <c r="L13" s="44" t="e">
        <f t="shared" si="1"/>
        <v>#VALUE!</v>
      </c>
      <c r="M13" s="7"/>
      <c r="N13" s="44" t="e">
        <f t="shared" si="2"/>
        <v>#DIV/0!</v>
      </c>
      <c r="O13" s="7"/>
      <c r="P13" s="44" t="e">
        <f t="shared" si="2"/>
        <v>#DIV/0!</v>
      </c>
    </row>
    <row r="14" spans="1:16" ht="59.25" customHeight="1">
      <c r="A14" s="41" t="s">
        <v>34</v>
      </c>
      <c r="B14" s="483" t="s">
        <v>1715</v>
      </c>
      <c r="C14" s="346">
        <v>757008589</v>
      </c>
      <c r="D14" s="347">
        <v>544568727</v>
      </c>
      <c r="E14" s="44">
        <f t="shared" si="0"/>
        <v>0.28063071553868457</v>
      </c>
      <c r="F14" s="9" t="s">
        <v>1713</v>
      </c>
      <c r="G14" s="10" t="s">
        <v>1716</v>
      </c>
      <c r="H14" s="11"/>
      <c r="I14" s="11"/>
      <c r="J14" s="8"/>
      <c r="K14" s="7"/>
      <c r="L14" s="44">
        <f t="shared" si="1"/>
        <v>1</v>
      </c>
      <c r="M14" s="7"/>
      <c r="N14" s="44" t="e">
        <f t="shared" si="2"/>
        <v>#DIV/0!</v>
      </c>
      <c r="O14" s="7"/>
      <c r="P14" s="44" t="e">
        <f t="shared" si="2"/>
        <v>#DIV/0!</v>
      </c>
    </row>
    <row r="15" spans="1:16" ht="59.25" customHeight="1">
      <c r="A15" s="41" t="s">
        <v>35</v>
      </c>
      <c r="B15" s="483" t="s">
        <v>1717</v>
      </c>
      <c r="C15" s="346">
        <v>6109532279</v>
      </c>
      <c r="D15" s="347">
        <v>6982882199</v>
      </c>
      <c r="E15" s="44">
        <f t="shared" si="0"/>
        <v>-0.14294873651816586</v>
      </c>
      <c r="F15" s="9" t="s">
        <v>1713</v>
      </c>
      <c r="G15" s="10" t="s">
        <v>1718</v>
      </c>
      <c r="H15" s="11"/>
      <c r="I15" s="11"/>
      <c r="J15" s="8"/>
      <c r="K15" s="7"/>
      <c r="L15" s="44">
        <f t="shared" si="1"/>
        <v>1</v>
      </c>
      <c r="M15" s="7"/>
      <c r="N15" s="44" t="e">
        <f t="shared" si="2"/>
        <v>#DIV/0!</v>
      </c>
      <c r="O15" s="7"/>
      <c r="P15" s="44" t="e">
        <f t="shared" si="2"/>
        <v>#DIV/0!</v>
      </c>
    </row>
    <row r="16" spans="1:16" ht="59.25" customHeight="1">
      <c r="A16" s="41" t="s">
        <v>36</v>
      </c>
      <c r="B16" s="483" t="s">
        <v>1719</v>
      </c>
      <c r="C16" s="346">
        <v>93148415</v>
      </c>
      <c r="D16" s="347">
        <v>149259438</v>
      </c>
      <c r="E16" s="44">
        <f t="shared" si="0"/>
        <v>-0.60238301424667284</v>
      </c>
      <c r="F16" s="9" t="s">
        <v>1713</v>
      </c>
      <c r="G16" s="10" t="s">
        <v>1720</v>
      </c>
      <c r="H16" s="11"/>
      <c r="I16" s="11"/>
      <c r="J16" s="8"/>
      <c r="K16" s="7"/>
      <c r="L16" s="44">
        <f t="shared" si="1"/>
        <v>1</v>
      </c>
      <c r="M16" s="7"/>
      <c r="N16" s="44" t="e">
        <f t="shared" si="2"/>
        <v>#DIV/0!</v>
      </c>
      <c r="O16" s="7"/>
      <c r="P16" s="44" t="e">
        <f t="shared" si="2"/>
        <v>#DIV/0!</v>
      </c>
    </row>
    <row r="17" spans="1:16" ht="59.25" customHeight="1">
      <c r="A17" s="41" t="s">
        <v>37</v>
      </c>
      <c r="B17" s="374" t="s">
        <v>387</v>
      </c>
      <c r="C17" s="345" t="s">
        <v>31</v>
      </c>
      <c r="D17" s="57" t="s">
        <v>31</v>
      </c>
      <c r="E17" s="44" t="e">
        <f t="shared" si="0"/>
        <v>#VALUE!</v>
      </c>
      <c r="F17" s="9"/>
      <c r="G17" s="10"/>
      <c r="H17" s="11"/>
      <c r="I17" s="11"/>
      <c r="J17" s="8"/>
      <c r="K17" s="7"/>
      <c r="L17" s="44" t="e">
        <f t="shared" si="1"/>
        <v>#VALUE!</v>
      </c>
      <c r="M17" s="7"/>
      <c r="N17" s="44" t="e">
        <f t="shared" si="2"/>
        <v>#DIV/0!</v>
      </c>
      <c r="O17" s="7"/>
      <c r="P17" s="44" t="e">
        <f t="shared" si="2"/>
        <v>#DIV/0!</v>
      </c>
    </row>
    <row r="18" spans="1:16" ht="17.25" customHeight="1">
      <c r="A18" s="42" t="s">
        <v>38</v>
      </c>
      <c r="B18" s="61" t="s">
        <v>31</v>
      </c>
      <c r="C18" s="436" t="s">
        <v>31</v>
      </c>
      <c r="D18" s="437" t="s">
        <v>31</v>
      </c>
      <c r="E18" s="45"/>
      <c r="F18" s="31"/>
      <c r="G18" s="32"/>
      <c r="H18" s="33"/>
      <c r="I18" s="33"/>
      <c r="J18" s="34"/>
      <c r="K18" s="30"/>
      <c r="L18" s="46"/>
      <c r="M18" s="30"/>
      <c r="N18" s="46"/>
      <c r="O18" s="30"/>
      <c r="P18" s="46"/>
    </row>
    <row r="19" spans="1:16" ht="57" customHeight="1">
      <c r="A19" s="41" t="s">
        <v>39</v>
      </c>
      <c r="B19" s="483" t="s">
        <v>1721</v>
      </c>
      <c r="C19" s="349">
        <v>1808081391</v>
      </c>
      <c r="D19" s="347">
        <v>2181609430</v>
      </c>
      <c r="E19" s="44">
        <f t="shared" ref="E19:E27" si="3">1-(D19/C19)</f>
        <v>-0.20658806669837571</v>
      </c>
      <c r="F19" s="486" t="s">
        <v>1722</v>
      </c>
      <c r="G19" s="10" t="s">
        <v>1723</v>
      </c>
      <c r="H19" s="11">
        <v>0.01</v>
      </c>
      <c r="I19" s="11">
        <v>-0.03</v>
      </c>
      <c r="J19" s="8">
        <v>-0.03</v>
      </c>
      <c r="K19" s="7"/>
      <c r="L19" s="44">
        <f t="shared" si="1"/>
        <v>1</v>
      </c>
      <c r="M19" s="7"/>
      <c r="N19" s="44" t="e">
        <f t="shared" si="2"/>
        <v>#DIV/0!</v>
      </c>
      <c r="O19" s="7"/>
      <c r="P19" s="44" t="e">
        <f t="shared" si="2"/>
        <v>#DIV/0!</v>
      </c>
    </row>
    <row r="20" spans="1:16" ht="57" customHeight="1">
      <c r="A20" s="41" t="s">
        <v>43</v>
      </c>
      <c r="B20" s="483" t="s">
        <v>1724</v>
      </c>
      <c r="C20" s="346">
        <v>11805983404</v>
      </c>
      <c r="D20" s="347">
        <v>12642223838</v>
      </c>
      <c r="E20" s="44">
        <f t="shared" si="3"/>
        <v>-7.0831916781847415E-2</v>
      </c>
      <c r="F20" s="486" t="s">
        <v>1725</v>
      </c>
      <c r="G20" s="10" t="s">
        <v>1726</v>
      </c>
      <c r="H20" s="11">
        <v>-9.2899999999999996E-2</v>
      </c>
      <c r="I20" s="11">
        <v>-0.03</v>
      </c>
      <c r="J20" s="8">
        <v>-0.03</v>
      </c>
      <c r="K20" s="7"/>
      <c r="L20" s="44">
        <f t="shared" si="1"/>
        <v>1</v>
      </c>
      <c r="M20" s="7"/>
      <c r="N20" s="44" t="e">
        <f t="shared" si="2"/>
        <v>#DIV/0!</v>
      </c>
      <c r="O20" s="7"/>
      <c r="P20" s="44" t="e">
        <f t="shared" si="2"/>
        <v>#DIV/0!</v>
      </c>
    </row>
    <row r="21" spans="1:16" ht="57" customHeight="1">
      <c r="A21" s="41" t="s">
        <v>47</v>
      </c>
      <c r="B21" s="483" t="s">
        <v>1727</v>
      </c>
      <c r="C21" s="346">
        <v>4431999990</v>
      </c>
      <c r="D21" s="347">
        <v>341999997</v>
      </c>
      <c r="E21" s="44">
        <f t="shared" si="3"/>
        <v>0.9228339355208347</v>
      </c>
      <c r="F21" s="9"/>
      <c r="G21" s="10" t="s">
        <v>1728</v>
      </c>
      <c r="H21" s="11"/>
      <c r="I21" s="11"/>
      <c r="J21" s="8"/>
      <c r="K21" s="7"/>
      <c r="L21" s="44">
        <f t="shared" si="1"/>
        <v>1</v>
      </c>
      <c r="M21" s="7"/>
      <c r="N21" s="44" t="e">
        <f t="shared" si="2"/>
        <v>#DIV/0!</v>
      </c>
      <c r="O21" s="7"/>
      <c r="P21" s="44" t="e">
        <f t="shared" si="2"/>
        <v>#DIV/0!</v>
      </c>
    </row>
    <row r="22" spans="1:16" ht="57" customHeight="1">
      <c r="A22" s="41" t="s">
        <v>48</v>
      </c>
      <c r="B22" s="374" t="s">
        <v>1729</v>
      </c>
      <c r="C22" s="346">
        <v>993379975</v>
      </c>
      <c r="D22" s="347">
        <v>705628953</v>
      </c>
      <c r="E22" s="44">
        <f t="shared" si="3"/>
        <v>0.28966863560945044</v>
      </c>
      <c r="F22" s="9" t="s">
        <v>1730</v>
      </c>
      <c r="G22" s="10" t="s">
        <v>1731</v>
      </c>
      <c r="H22" s="11">
        <v>0.01</v>
      </c>
      <c r="I22" s="11">
        <v>0.01</v>
      </c>
      <c r="J22" s="8">
        <v>0.01</v>
      </c>
      <c r="K22" s="7"/>
      <c r="L22" s="44">
        <f t="shared" si="1"/>
        <v>1</v>
      </c>
      <c r="M22" s="7"/>
      <c r="N22" s="44" t="e">
        <f t="shared" si="2"/>
        <v>#DIV/0!</v>
      </c>
      <c r="O22" s="7"/>
      <c r="P22" s="44" t="e">
        <f t="shared" si="2"/>
        <v>#DIV/0!</v>
      </c>
    </row>
    <row r="23" spans="1:16" ht="57" customHeight="1">
      <c r="A23" s="41" t="s">
        <v>49</v>
      </c>
      <c r="B23" s="483" t="s">
        <v>1732</v>
      </c>
      <c r="C23" s="346">
        <v>1915825</v>
      </c>
      <c r="D23" s="320">
        <v>0</v>
      </c>
      <c r="E23" s="44">
        <f t="shared" si="3"/>
        <v>1</v>
      </c>
      <c r="F23" s="9" t="s">
        <v>1733</v>
      </c>
      <c r="G23" s="10" t="s">
        <v>1734</v>
      </c>
      <c r="H23" s="11"/>
      <c r="I23" s="11"/>
      <c r="J23" s="8"/>
      <c r="K23" s="7"/>
      <c r="L23" s="44" t="e">
        <f t="shared" si="1"/>
        <v>#DIV/0!</v>
      </c>
      <c r="M23" s="7"/>
      <c r="N23" s="44" t="e">
        <f t="shared" si="2"/>
        <v>#DIV/0!</v>
      </c>
      <c r="O23" s="7"/>
      <c r="P23" s="44" t="e">
        <f t="shared" si="2"/>
        <v>#DIV/0!</v>
      </c>
    </row>
    <row r="24" spans="1:16" ht="57" customHeight="1">
      <c r="A24" s="41" t="s">
        <v>50</v>
      </c>
      <c r="B24" s="374" t="s">
        <v>1735</v>
      </c>
      <c r="C24" s="346">
        <v>169954417</v>
      </c>
      <c r="D24" s="347">
        <v>162129789</v>
      </c>
      <c r="E24" s="44">
        <f t="shared" si="3"/>
        <v>4.603956836261569E-2</v>
      </c>
      <c r="F24" s="9" t="s">
        <v>1736</v>
      </c>
      <c r="G24" s="10" t="s">
        <v>1737</v>
      </c>
      <c r="H24" s="11"/>
      <c r="I24" s="11"/>
      <c r="J24" s="8"/>
      <c r="K24" s="7"/>
      <c r="L24" s="44">
        <f t="shared" si="1"/>
        <v>1</v>
      </c>
      <c r="M24" s="7"/>
      <c r="N24" s="44" t="e">
        <f t="shared" si="2"/>
        <v>#DIV/0!</v>
      </c>
      <c r="O24" s="7"/>
      <c r="P24" s="44" t="e">
        <f t="shared" si="2"/>
        <v>#DIV/0!</v>
      </c>
    </row>
    <row r="25" spans="1:16" ht="57" customHeight="1">
      <c r="A25" s="43" t="s">
        <v>51</v>
      </c>
      <c r="B25" s="483" t="s">
        <v>1738</v>
      </c>
      <c r="C25" s="346">
        <v>3239984393</v>
      </c>
      <c r="D25" s="347">
        <v>1707069058</v>
      </c>
      <c r="E25" s="44">
        <f t="shared" si="3"/>
        <v>0.47312429600336037</v>
      </c>
      <c r="F25" s="9" t="s">
        <v>1713</v>
      </c>
      <c r="G25" s="10" t="s">
        <v>1739</v>
      </c>
      <c r="H25" s="11"/>
      <c r="I25" s="11"/>
      <c r="J25" s="8"/>
      <c r="K25" s="7"/>
      <c r="L25" s="44">
        <f t="shared" si="1"/>
        <v>1</v>
      </c>
      <c r="M25" s="7"/>
      <c r="N25" s="44" t="e">
        <f t="shared" si="2"/>
        <v>#DIV/0!</v>
      </c>
      <c r="O25" s="7"/>
      <c r="P25" s="44" t="e">
        <f t="shared" si="2"/>
        <v>#DIV/0!</v>
      </c>
    </row>
    <row r="26" spans="1:16" ht="57" customHeight="1">
      <c r="A26" s="43" t="s">
        <v>55</v>
      </c>
      <c r="B26" s="483" t="s">
        <v>1740</v>
      </c>
      <c r="C26" s="346">
        <v>756957726</v>
      </c>
      <c r="D26" s="347">
        <v>652902123</v>
      </c>
      <c r="E26" s="44">
        <f t="shared" si="3"/>
        <v>0.13746554057894644</v>
      </c>
      <c r="F26" s="9" t="s">
        <v>1713</v>
      </c>
      <c r="G26" s="10"/>
      <c r="H26" s="11"/>
      <c r="I26" s="11"/>
      <c r="J26" s="8"/>
      <c r="K26" s="7"/>
      <c r="L26" s="44">
        <f t="shared" si="1"/>
        <v>1</v>
      </c>
      <c r="M26" s="7"/>
      <c r="N26" s="44" t="e">
        <f t="shared" si="2"/>
        <v>#DIV/0!</v>
      </c>
      <c r="O26" s="7"/>
      <c r="P26" s="44" t="e">
        <f t="shared" si="2"/>
        <v>#DIV/0!</v>
      </c>
    </row>
    <row r="27" spans="1:16" ht="57" customHeight="1">
      <c r="A27" s="43" t="s">
        <v>56</v>
      </c>
      <c r="B27" s="483" t="s">
        <v>1741</v>
      </c>
      <c r="C27" s="484">
        <v>4120749705</v>
      </c>
      <c r="D27" s="485">
        <v>3674963004</v>
      </c>
      <c r="E27" s="44">
        <f t="shared" si="3"/>
        <v>0.10818097019071438</v>
      </c>
      <c r="F27" s="9" t="s">
        <v>1742</v>
      </c>
      <c r="G27" s="10" t="s">
        <v>1743</v>
      </c>
      <c r="H27" s="11"/>
      <c r="I27" s="11"/>
      <c r="J27" s="8"/>
      <c r="K27" s="7"/>
      <c r="L27" s="44">
        <f t="shared" si="1"/>
        <v>1</v>
      </c>
      <c r="M27" s="7"/>
      <c r="N27" s="44" t="e">
        <f t="shared" si="2"/>
        <v>#DIV/0!</v>
      </c>
      <c r="O27" s="7"/>
      <c r="P27" s="44" t="e">
        <f t="shared" si="2"/>
        <v>#DIV/0!</v>
      </c>
    </row>
  </sheetData>
  <sheetProtection algorithmName="SHA-512" hashValue="J5g+Q6PmYT26aIhNHSfD3C5iQX009zEDixiAcxNgmiQdt7Lw4LNC/UKmyReUgOy8lxL0FoD4bRGUXzfsqf4s8A==" saltValue="dQfwtW/VliDyrCnPWuyFk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54" priority="21" operator="lessThan">
      <formula>0</formula>
    </cfRule>
  </conditionalFormatting>
  <conditionalFormatting sqref="E19:E27">
    <cfRule type="cellIs" dxfId="53" priority="17" operator="lessThan">
      <formula>0</formula>
    </cfRule>
  </conditionalFormatting>
  <conditionalFormatting sqref="H9:J17">
    <cfRule type="cellIs" dxfId="52" priority="8" operator="lessThan">
      <formula>0</formula>
    </cfRule>
  </conditionalFormatting>
  <conditionalFormatting sqref="H19:J27">
    <cfRule type="cellIs" dxfId="51" priority="4" operator="lessThan">
      <formula>0</formula>
    </cfRule>
  </conditionalFormatting>
  <conditionalFormatting sqref="L9:L17 L19:L27">
    <cfRule type="cellIs" dxfId="50" priority="3" operator="lessThan">
      <formula>0</formula>
    </cfRule>
  </conditionalFormatting>
  <conditionalFormatting sqref="N9:N17 N19:N27">
    <cfRule type="cellIs" dxfId="49" priority="2" operator="lessThan">
      <formula>0</formula>
    </cfRule>
  </conditionalFormatting>
  <conditionalFormatting sqref="P9:P17 P19:P27">
    <cfRule type="cellIs" dxfId="48"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8">
    <tabColor theme="5" tint="0.39997558519241921"/>
    <pageSetUpPr fitToPage="1"/>
  </sheetPr>
  <dimension ref="A1:P27"/>
  <sheetViews>
    <sheetView zoomScale="80" zoomScaleNormal="80" workbookViewId="0">
      <pane xSplit="2" ySplit="7" topLeftCell="G21" activePane="bottomRight" state="frozen"/>
      <selection pane="topRight" activeCell="G17" activeCellId="1" sqref="C27 G17"/>
      <selection pane="bottomLeft" activeCell="G17" activeCellId="1" sqref="C27 G17"/>
      <selection pane="bottomRight" activeCell="G21" sqref="G21"/>
    </sheetView>
  </sheetViews>
  <sheetFormatPr baseColWidth="10" defaultColWidth="11.375" defaultRowHeight="14.25"/>
  <cols>
    <col min="1" max="1" width="26" style="2" customWidth="1"/>
    <col min="2" max="2" width="34.8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193"/>
      <c r="C8" s="22"/>
      <c r="D8" s="23"/>
      <c r="E8" s="24"/>
      <c r="F8" s="71"/>
      <c r="G8" s="26"/>
      <c r="H8" s="23"/>
      <c r="I8" s="23"/>
      <c r="J8" s="24"/>
      <c r="K8" s="22"/>
      <c r="L8" s="23"/>
      <c r="M8" s="23"/>
      <c r="N8" s="23"/>
      <c r="O8" s="23"/>
      <c r="P8" s="27"/>
    </row>
    <row r="9" spans="1:16" ht="59.25" customHeight="1">
      <c r="A9" s="191" t="s">
        <v>23</v>
      </c>
      <c r="B9" s="190" t="s">
        <v>62</v>
      </c>
      <c r="C9" s="249">
        <v>24874653642</v>
      </c>
      <c r="D9" s="7">
        <v>19877696643</v>
      </c>
      <c r="E9" s="70">
        <f t="shared" ref="E9:E17" si="0">1-(D9/C9)</f>
        <v>0.20088549054459237</v>
      </c>
      <c r="F9" s="110" t="s">
        <v>152</v>
      </c>
      <c r="G9" s="110" t="s">
        <v>152</v>
      </c>
      <c r="H9" s="11">
        <v>-5.1999999999999998E-2</v>
      </c>
      <c r="I9" s="11">
        <v>-0.03</v>
      </c>
      <c r="J9" s="188" t="s">
        <v>153</v>
      </c>
      <c r="K9" s="7"/>
      <c r="L9" s="44">
        <f>1-(K9/D9)</f>
        <v>1</v>
      </c>
      <c r="M9" s="7"/>
      <c r="N9" s="44" t="e">
        <f>1-(M9/K9)</f>
        <v>#DIV/0!</v>
      </c>
      <c r="O9" s="7"/>
      <c r="P9" s="44" t="e">
        <f>1-(O9/M9)</f>
        <v>#DIV/0!</v>
      </c>
    </row>
    <row r="10" spans="1:16" ht="59.25" customHeight="1">
      <c r="A10" s="191" t="s">
        <v>28</v>
      </c>
      <c r="B10" s="169" t="s">
        <v>154</v>
      </c>
      <c r="C10" s="192" t="s">
        <v>155</v>
      </c>
      <c r="D10" s="78" t="s">
        <v>155</v>
      </c>
      <c r="E10" s="44" t="e">
        <f t="shared" si="0"/>
        <v>#VALUE!</v>
      </c>
      <c r="F10" s="150" t="s">
        <v>155</v>
      </c>
      <c r="G10" s="123" t="s">
        <v>155</v>
      </c>
      <c r="H10" s="78" t="s">
        <v>155</v>
      </c>
      <c r="I10" s="11"/>
      <c r="J10" s="8"/>
      <c r="K10" s="7"/>
      <c r="L10" s="44" t="e">
        <f t="shared" ref="L10:L27" si="1">1-(K10/D10)</f>
        <v>#VALUE!</v>
      </c>
      <c r="M10" s="7"/>
      <c r="N10" s="44" t="e">
        <f t="shared" ref="N10:P27" si="2">1-(M10/K10)</f>
        <v>#DIV/0!</v>
      </c>
      <c r="O10" s="7"/>
      <c r="P10" s="44" t="e">
        <f t="shared" si="2"/>
        <v>#DIV/0!</v>
      </c>
    </row>
    <row r="11" spans="1:16" ht="59.25" customHeight="1">
      <c r="A11" s="191" t="s">
        <v>30</v>
      </c>
      <c r="B11" s="169" t="s">
        <v>154</v>
      </c>
      <c r="C11" s="192" t="s">
        <v>155</v>
      </c>
      <c r="D11" s="78" t="s">
        <v>155</v>
      </c>
      <c r="E11" s="44" t="e">
        <f t="shared" si="0"/>
        <v>#VALUE!</v>
      </c>
      <c r="F11" s="124" t="s">
        <v>155</v>
      </c>
      <c r="G11" s="123" t="s">
        <v>155</v>
      </c>
      <c r="H11" s="78" t="s">
        <v>155</v>
      </c>
      <c r="I11" s="11"/>
      <c r="J11" s="8"/>
      <c r="K11" s="7"/>
      <c r="L11" s="44" t="e">
        <f t="shared" si="1"/>
        <v>#VALUE!</v>
      </c>
      <c r="M11" s="7"/>
      <c r="N11" s="44" t="e">
        <f t="shared" si="2"/>
        <v>#DIV/0!</v>
      </c>
      <c r="O11" s="7"/>
      <c r="P11" s="44" t="e">
        <f t="shared" si="2"/>
        <v>#DIV/0!</v>
      </c>
    </row>
    <row r="12" spans="1:16" ht="59.25" customHeight="1">
      <c r="A12" s="191" t="s">
        <v>32</v>
      </c>
      <c r="B12" s="169" t="s">
        <v>154</v>
      </c>
      <c r="C12" s="192" t="s">
        <v>155</v>
      </c>
      <c r="D12" s="78" t="s">
        <v>155</v>
      </c>
      <c r="E12" s="44" t="e">
        <f t="shared" si="0"/>
        <v>#VALUE!</v>
      </c>
      <c r="F12" s="124" t="s">
        <v>155</v>
      </c>
      <c r="G12" s="123" t="s">
        <v>155</v>
      </c>
      <c r="H12" s="78" t="s">
        <v>155</v>
      </c>
      <c r="I12" s="11"/>
      <c r="J12" s="8"/>
      <c r="K12" s="7"/>
      <c r="L12" s="44" t="e">
        <f t="shared" si="1"/>
        <v>#VALUE!</v>
      </c>
      <c r="M12" s="7"/>
      <c r="N12" s="44" t="e">
        <f t="shared" si="2"/>
        <v>#DIV/0!</v>
      </c>
      <c r="O12" s="7"/>
      <c r="P12" s="44" t="e">
        <f t="shared" si="2"/>
        <v>#DIV/0!</v>
      </c>
    </row>
    <row r="13" spans="1:16" ht="59.25" customHeight="1">
      <c r="A13" s="191" t="s">
        <v>33</v>
      </c>
      <c r="B13" s="169" t="s">
        <v>154</v>
      </c>
      <c r="C13" s="192" t="s">
        <v>155</v>
      </c>
      <c r="D13" s="78" t="s">
        <v>155</v>
      </c>
      <c r="E13" s="44" t="e">
        <f t="shared" si="0"/>
        <v>#VALUE!</v>
      </c>
      <c r="F13" s="124" t="s">
        <v>155</v>
      </c>
      <c r="G13" s="123" t="s">
        <v>155</v>
      </c>
      <c r="H13" s="78" t="s">
        <v>155</v>
      </c>
      <c r="I13" s="11"/>
      <c r="J13" s="8"/>
      <c r="K13" s="7"/>
      <c r="L13" s="44" t="e">
        <f t="shared" si="1"/>
        <v>#VALUE!</v>
      </c>
      <c r="M13" s="7"/>
      <c r="N13" s="44" t="e">
        <f t="shared" si="2"/>
        <v>#DIV/0!</v>
      </c>
      <c r="O13" s="7"/>
      <c r="P13" s="44" t="e">
        <f t="shared" si="2"/>
        <v>#DIV/0!</v>
      </c>
    </row>
    <row r="14" spans="1:16" ht="59.25" customHeight="1">
      <c r="A14" s="191" t="s">
        <v>34</v>
      </c>
      <c r="B14" s="169" t="s">
        <v>154</v>
      </c>
      <c r="C14" s="192" t="s">
        <v>155</v>
      </c>
      <c r="D14" s="78" t="s">
        <v>155</v>
      </c>
      <c r="E14" s="44" t="e">
        <f t="shared" si="0"/>
        <v>#VALUE!</v>
      </c>
      <c r="F14" s="124" t="s">
        <v>155</v>
      </c>
      <c r="G14" s="123" t="s">
        <v>155</v>
      </c>
      <c r="H14" s="78" t="s">
        <v>155</v>
      </c>
      <c r="I14" s="11"/>
      <c r="J14" s="8"/>
      <c r="K14" s="7"/>
      <c r="L14" s="44" t="e">
        <f t="shared" si="1"/>
        <v>#VALUE!</v>
      </c>
      <c r="M14" s="7"/>
      <c r="N14" s="44" t="e">
        <f t="shared" si="2"/>
        <v>#DIV/0!</v>
      </c>
      <c r="O14" s="7"/>
      <c r="P14" s="44" t="e">
        <f t="shared" si="2"/>
        <v>#DIV/0!</v>
      </c>
    </row>
    <row r="15" spans="1:16" ht="59.25" customHeight="1">
      <c r="A15" s="191" t="s">
        <v>35</v>
      </c>
      <c r="B15" s="169" t="s">
        <v>154</v>
      </c>
      <c r="C15" s="192" t="s">
        <v>155</v>
      </c>
      <c r="D15" s="78" t="s">
        <v>155</v>
      </c>
      <c r="E15" s="44" t="e">
        <f t="shared" si="0"/>
        <v>#VALUE!</v>
      </c>
      <c r="F15" s="124" t="s">
        <v>155</v>
      </c>
      <c r="G15" s="123" t="s">
        <v>155</v>
      </c>
      <c r="H15" s="78" t="s">
        <v>155</v>
      </c>
      <c r="I15" s="11"/>
      <c r="J15" s="8"/>
      <c r="K15" s="7"/>
      <c r="L15" s="44" t="e">
        <f t="shared" si="1"/>
        <v>#VALUE!</v>
      </c>
      <c r="M15" s="7"/>
      <c r="N15" s="44" t="e">
        <f t="shared" si="2"/>
        <v>#DIV/0!</v>
      </c>
      <c r="O15" s="7"/>
      <c r="P15" s="44" t="e">
        <f t="shared" si="2"/>
        <v>#DIV/0!</v>
      </c>
    </row>
    <row r="16" spans="1:16" ht="59.25" customHeight="1">
      <c r="A16" s="191" t="s">
        <v>36</v>
      </c>
      <c r="B16" s="169" t="s">
        <v>154</v>
      </c>
      <c r="C16" s="192" t="s">
        <v>155</v>
      </c>
      <c r="D16" s="78" t="s">
        <v>155</v>
      </c>
      <c r="E16" s="44" t="e">
        <f t="shared" si="0"/>
        <v>#VALUE!</v>
      </c>
      <c r="F16" s="124" t="s">
        <v>155</v>
      </c>
      <c r="G16" s="123" t="s">
        <v>155</v>
      </c>
      <c r="H16" s="78" t="s">
        <v>155</v>
      </c>
      <c r="I16" s="11"/>
      <c r="J16" s="8"/>
      <c r="K16" s="7"/>
      <c r="L16" s="44" t="e">
        <f t="shared" si="1"/>
        <v>#VALUE!</v>
      </c>
      <c r="M16" s="7"/>
      <c r="N16" s="44" t="e">
        <f t="shared" si="2"/>
        <v>#DIV/0!</v>
      </c>
      <c r="O16" s="7"/>
      <c r="P16" s="44" t="e">
        <f t="shared" si="2"/>
        <v>#DIV/0!</v>
      </c>
    </row>
    <row r="17" spans="1:16" ht="59.25" customHeight="1">
      <c r="A17" s="191" t="s">
        <v>37</v>
      </c>
      <c r="B17" s="169" t="s">
        <v>154</v>
      </c>
      <c r="C17" s="192" t="s">
        <v>155</v>
      </c>
      <c r="D17" s="78" t="s">
        <v>155</v>
      </c>
      <c r="E17" s="44" t="e">
        <f t="shared" si="0"/>
        <v>#VALUE!</v>
      </c>
      <c r="F17" s="124" t="s">
        <v>155</v>
      </c>
      <c r="G17" s="123" t="s">
        <v>155</v>
      </c>
      <c r="H17" s="78" t="s">
        <v>155</v>
      </c>
      <c r="I17" s="11"/>
      <c r="J17" s="8"/>
      <c r="K17" s="7"/>
      <c r="L17" s="44" t="e">
        <f t="shared" si="1"/>
        <v>#VALUE!</v>
      </c>
      <c r="M17" s="7"/>
      <c r="N17" s="44" t="e">
        <f t="shared" si="2"/>
        <v>#DIV/0!</v>
      </c>
      <c r="O17" s="7"/>
      <c r="P17" s="44" t="e">
        <f t="shared" si="2"/>
        <v>#DIV/0!</v>
      </c>
    </row>
    <row r="18" spans="1:16" ht="17.25" customHeight="1">
      <c r="A18" s="42" t="s">
        <v>38</v>
      </c>
      <c r="B18" s="194"/>
      <c r="C18" s="29"/>
      <c r="D18" s="30"/>
      <c r="E18" s="45"/>
      <c r="F18" s="31"/>
      <c r="G18" s="170"/>
      <c r="H18" s="33"/>
      <c r="I18" s="33"/>
      <c r="J18" s="34"/>
      <c r="K18" s="30"/>
      <c r="L18" s="46"/>
      <c r="M18" s="30"/>
      <c r="N18" s="46"/>
      <c r="O18" s="30"/>
      <c r="P18" s="46"/>
    </row>
    <row r="19" spans="1:16" ht="111" customHeight="1">
      <c r="A19" s="41" t="s">
        <v>39</v>
      </c>
      <c r="B19" s="12"/>
      <c r="C19" s="6">
        <v>34773285</v>
      </c>
      <c r="D19" s="7">
        <v>29874936</v>
      </c>
      <c r="E19" s="44">
        <f t="shared" ref="E19:E27" si="3">1-(D19/C19)</f>
        <v>0.14086529357235011</v>
      </c>
      <c r="F19" s="168" t="s">
        <v>156</v>
      </c>
      <c r="G19" s="169" t="s">
        <v>157</v>
      </c>
      <c r="H19" s="11">
        <v>-5.1999999999999998E-2</v>
      </c>
      <c r="I19" s="11">
        <v>-0.03</v>
      </c>
      <c r="J19" s="188" t="s">
        <v>153</v>
      </c>
      <c r="K19" s="7"/>
      <c r="L19" s="44">
        <f t="shared" si="1"/>
        <v>1</v>
      </c>
      <c r="M19" s="7"/>
      <c r="N19" s="44" t="e">
        <f t="shared" si="2"/>
        <v>#DIV/0!</v>
      </c>
      <c r="O19" s="7"/>
      <c r="P19" s="44" t="e">
        <f t="shared" si="2"/>
        <v>#DIV/0!</v>
      </c>
    </row>
    <row r="20" spans="1:16" ht="97.5" customHeight="1">
      <c r="A20" s="41" t="s">
        <v>43</v>
      </c>
      <c r="B20" s="106" t="s">
        <v>158</v>
      </c>
      <c r="C20" s="6">
        <v>22474795</v>
      </c>
      <c r="D20" s="7">
        <v>20692481</v>
      </c>
      <c r="E20" s="70">
        <f t="shared" si="3"/>
        <v>7.9302792305780745E-2</v>
      </c>
      <c r="F20" s="169" t="s">
        <v>159</v>
      </c>
      <c r="G20" s="169" t="s">
        <v>160</v>
      </c>
      <c r="H20" s="11">
        <v>-5.1999999999999998E-2</v>
      </c>
      <c r="I20" s="11">
        <v>-0.03</v>
      </c>
      <c r="J20" s="188" t="s">
        <v>153</v>
      </c>
      <c r="K20" s="7"/>
      <c r="L20" s="44">
        <f t="shared" si="1"/>
        <v>1</v>
      </c>
      <c r="M20" s="7"/>
      <c r="N20" s="44" t="e">
        <f t="shared" si="2"/>
        <v>#DIV/0!</v>
      </c>
      <c r="O20" s="7"/>
      <c r="P20" s="44" t="e">
        <f t="shared" si="2"/>
        <v>#DIV/0!</v>
      </c>
    </row>
    <row r="21" spans="1:16" ht="57" customHeight="1">
      <c r="A21" s="41" t="s">
        <v>47</v>
      </c>
      <c r="B21" s="12" t="s">
        <v>154</v>
      </c>
      <c r="C21" s="6" t="s">
        <v>155</v>
      </c>
      <c r="D21" s="7" t="s">
        <v>155</v>
      </c>
      <c r="E21" s="44" t="e">
        <f t="shared" si="3"/>
        <v>#VALUE!</v>
      </c>
      <c r="F21" s="169" t="s">
        <v>161</v>
      </c>
      <c r="G21" s="169" t="s">
        <v>161</v>
      </c>
      <c r="H21" s="11"/>
      <c r="I21" s="11"/>
      <c r="J21" s="8"/>
      <c r="K21" s="7"/>
      <c r="L21" s="44" t="e">
        <f t="shared" si="1"/>
        <v>#VALUE!</v>
      </c>
      <c r="M21" s="7"/>
      <c r="N21" s="44" t="e">
        <f t="shared" si="2"/>
        <v>#DIV/0!</v>
      </c>
      <c r="O21" s="7"/>
      <c r="P21" s="44" t="e">
        <f t="shared" si="2"/>
        <v>#DIV/0!</v>
      </c>
    </row>
    <row r="22" spans="1:16" ht="79.5" customHeight="1">
      <c r="A22" s="41" t="s">
        <v>48</v>
      </c>
      <c r="B22" s="12" t="s">
        <v>154</v>
      </c>
      <c r="C22" s="6" t="s">
        <v>155</v>
      </c>
      <c r="D22" s="7" t="s">
        <v>155</v>
      </c>
      <c r="E22" s="44" t="e">
        <f t="shared" si="3"/>
        <v>#VALUE!</v>
      </c>
      <c r="F22" s="169" t="s">
        <v>162</v>
      </c>
      <c r="G22" s="169" t="s">
        <v>163</v>
      </c>
      <c r="H22" s="11"/>
      <c r="I22" s="11"/>
      <c r="J22" s="8"/>
      <c r="K22" s="7"/>
      <c r="L22" s="44" t="e">
        <f t="shared" si="1"/>
        <v>#VALUE!</v>
      </c>
      <c r="M22" s="7"/>
      <c r="N22" s="44" t="e">
        <f t="shared" si="2"/>
        <v>#DIV/0!</v>
      </c>
      <c r="O22" s="7"/>
      <c r="P22" s="44" t="e">
        <f t="shared" si="2"/>
        <v>#DIV/0!</v>
      </c>
    </row>
    <row r="23" spans="1:16" ht="65.25" customHeight="1">
      <c r="A23" s="41" t="s">
        <v>49</v>
      </c>
      <c r="B23" s="12" t="s">
        <v>164</v>
      </c>
      <c r="C23" s="6">
        <v>414054240</v>
      </c>
      <c r="D23" s="7">
        <v>824594000</v>
      </c>
      <c r="E23" s="44">
        <f t="shared" si="3"/>
        <v>-0.99151202992149057</v>
      </c>
      <c r="F23" s="169" t="s">
        <v>165</v>
      </c>
      <c r="G23" s="169" t="s">
        <v>166</v>
      </c>
      <c r="H23" s="11">
        <v>-5.1999999999999998E-2</v>
      </c>
      <c r="I23" s="11">
        <v>-0.03</v>
      </c>
      <c r="J23" s="188" t="s">
        <v>153</v>
      </c>
      <c r="K23" s="7"/>
      <c r="L23" s="44">
        <f t="shared" si="1"/>
        <v>1</v>
      </c>
      <c r="M23" s="7"/>
      <c r="N23" s="44" t="e">
        <f t="shared" si="2"/>
        <v>#DIV/0!</v>
      </c>
      <c r="O23" s="7"/>
      <c r="P23" s="44" t="e">
        <f t="shared" si="2"/>
        <v>#DIV/0!</v>
      </c>
    </row>
    <row r="24" spans="1:16" ht="57" customHeight="1">
      <c r="A24" s="41" t="s">
        <v>50</v>
      </c>
      <c r="B24" s="168" t="s">
        <v>154</v>
      </c>
      <c r="C24" s="123" t="s">
        <v>155</v>
      </c>
      <c r="D24" s="78" t="s">
        <v>155</v>
      </c>
      <c r="E24" s="44" t="e">
        <f t="shared" si="3"/>
        <v>#VALUE!</v>
      </c>
      <c r="F24" s="124" t="s">
        <v>155</v>
      </c>
      <c r="G24" s="123" t="s">
        <v>155</v>
      </c>
      <c r="H24" s="78"/>
      <c r="I24" s="11"/>
      <c r="J24" s="8"/>
      <c r="K24" s="7"/>
      <c r="L24" s="44" t="e">
        <f t="shared" si="1"/>
        <v>#VALUE!</v>
      </c>
      <c r="M24" s="7"/>
      <c r="N24" s="44" t="e">
        <f t="shared" si="2"/>
        <v>#DIV/0!</v>
      </c>
      <c r="O24" s="7"/>
      <c r="P24" s="44" t="e">
        <f t="shared" si="2"/>
        <v>#DIV/0!</v>
      </c>
    </row>
    <row r="25" spans="1:16" ht="87" customHeight="1">
      <c r="A25" s="43" t="s">
        <v>51</v>
      </c>
      <c r="B25" s="250" t="s">
        <v>167</v>
      </c>
      <c r="C25" s="7">
        <v>134892000</v>
      </c>
      <c r="D25" s="7">
        <v>139350000</v>
      </c>
      <c r="E25" s="44">
        <f t="shared" si="3"/>
        <v>-3.3048661151143133E-2</v>
      </c>
      <c r="F25" s="169" t="s">
        <v>168</v>
      </c>
      <c r="G25" s="10" t="s">
        <v>169</v>
      </c>
      <c r="H25" s="11">
        <v>-5.1999999999999998E-2</v>
      </c>
      <c r="I25" s="11">
        <v>-0.03</v>
      </c>
      <c r="J25" s="188" t="s">
        <v>153</v>
      </c>
      <c r="K25" s="7"/>
      <c r="L25" s="44">
        <f t="shared" si="1"/>
        <v>1</v>
      </c>
      <c r="M25" s="7"/>
      <c r="N25" s="44" t="e">
        <f t="shared" si="2"/>
        <v>#DIV/0!</v>
      </c>
      <c r="O25" s="7"/>
      <c r="P25" s="44" t="e">
        <f t="shared" si="2"/>
        <v>#DIV/0!</v>
      </c>
    </row>
    <row r="26" spans="1:16" ht="57" customHeight="1">
      <c r="A26" s="248" t="s">
        <v>55</v>
      </c>
      <c r="B26" s="283" t="s">
        <v>154</v>
      </c>
      <c r="C26" s="192" t="s">
        <v>155</v>
      </c>
      <c r="D26" s="78" t="s">
        <v>155</v>
      </c>
      <c r="E26" s="44" t="e">
        <f t="shared" si="3"/>
        <v>#VALUE!</v>
      </c>
      <c r="F26" s="169" t="s">
        <v>170</v>
      </c>
      <c r="G26" s="10" t="s">
        <v>171</v>
      </c>
      <c r="H26" s="78"/>
      <c r="I26" s="11"/>
      <c r="J26" s="8"/>
      <c r="K26" s="7"/>
      <c r="L26" s="44" t="e">
        <f t="shared" si="1"/>
        <v>#VALUE!</v>
      </c>
      <c r="M26" s="7"/>
      <c r="N26" s="44" t="e">
        <f t="shared" si="2"/>
        <v>#DIV/0!</v>
      </c>
      <c r="O26" s="7"/>
      <c r="P26" s="44" t="e">
        <f t="shared" si="2"/>
        <v>#DIV/0!</v>
      </c>
    </row>
    <row r="27" spans="1:16" ht="135.75" customHeight="1">
      <c r="A27" s="248" t="s">
        <v>56</v>
      </c>
      <c r="B27" s="511" t="s">
        <v>172</v>
      </c>
      <c r="C27" s="249">
        <v>87263120</v>
      </c>
      <c r="D27" s="7">
        <v>59793788.710000001</v>
      </c>
      <c r="E27" s="44">
        <f t="shared" si="3"/>
        <v>0.31478740721166054</v>
      </c>
      <c r="F27" s="169" t="s">
        <v>173</v>
      </c>
      <c r="G27" s="169" t="s">
        <v>174</v>
      </c>
      <c r="H27" s="11">
        <v>-5.1999999999999998E-2</v>
      </c>
      <c r="I27" s="11">
        <v>-0.03</v>
      </c>
      <c r="J27" s="188" t="s">
        <v>153</v>
      </c>
      <c r="K27" s="7"/>
      <c r="L27" s="44">
        <f t="shared" si="1"/>
        <v>1</v>
      </c>
      <c r="M27" s="7"/>
      <c r="N27" s="44" t="e">
        <f t="shared" si="2"/>
        <v>#DIV/0!</v>
      </c>
      <c r="O27" s="7"/>
      <c r="P27" s="44" t="e">
        <f t="shared" si="2"/>
        <v>#DIV/0!</v>
      </c>
    </row>
  </sheetData>
  <sheetProtection algorithmName="SHA-512" hashValue="3Nbmgv7q1KPlR/ZpT06Cr4lEOGt3eOOEHijnV7WMZgq9eq+JzmaGLFwQSUQOby/Ary0cFDs+Vbb2Jylqx5O34w==" saltValue="CudCmHPxWSmzyVaPLB1CCg=="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541" priority="28" operator="lessThan">
      <formula>0</formula>
    </cfRule>
  </conditionalFormatting>
  <conditionalFormatting sqref="E19:E27">
    <cfRule type="cellIs" dxfId="540" priority="24" operator="lessThan">
      <formula>0</formula>
    </cfRule>
  </conditionalFormatting>
  <conditionalFormatting sqref="H9:J9">
    <cfRule type="cellIs" dxfId="539" priority="23" operator="lessThan">
      <formula>0</formula>
    </cfRule>
  </conditionalFormatting>
  <conditionalFormatting sqref="H19:J23">
    <cfRule type="cellIs" dxfId="538" priority="1" operator="lessThan">
      <formula>0</formula>
    </cfRule>
  </conditionalFormatting>
  <conditionalFormatting sqref="H25:J25">
    <cfRule type="cellIs" dxfId="537" priority="6" operator="lessThan">
      <formula>0</formula>
    </cfRule>
  </conditionalFormatting>
  <conditionalFormatting sqref="H27:J27">
    <cfRule type="cellIs" dxfId="536" priority="5" operator="lessThan">
      <formula>0</formula>
    </cfRule>
  </conditionalFormatting>
  <conditionalFormatting sqref="I10:J17">
    <cfRule type="cellIs" dxfId="535" priority="15" operator="lessThan">
      <formula>0</formula>
    </cfRule>
  </conditionalFormatting>
  <conditionalFormatting sqref="I24:J24 I26:J26">
    <cfRule type="cellIs" dxfId="534" priority="11" operator="lessThan">
      <formula>0</formula>
    </cfRule>
  </conditionalFormatting>
  <conditionalFormatting sqref="L9:L17 L19:L27">
    <cfRule type="cellIs" dxfId="533" priority="10" operator="lessThan">
      <formula>0</formula>
    </cfRule>
  </conditionalFormatting>
  <conditionalFormatting sqref="N9:N17 N19:N27">
    <cfRule type="cellIs" dxfId="532" priority="9" operator="lessThan">
      <formula>0</formula>
    </cfRule>
  </conditionalFormatting>
  <conditionalFormatting sqref="P9:P17 P19:P27">
    <cfRule type="cellIs" dxfId="531" priority="8"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8">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C9" sqref="C9"/>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8" width="10.125" style="2" bestFit="1" customWidth="1"/>
    <col min="9" max="10" width="12.125" style="2"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1744</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t="s">
        <v>64</v>
      </c>
      <c r="D9" s="7" t="s">
        <v>64</v>
      </c>
      <c r="E9" s="44" t="e">
        <f t="shared" ref="E9:E17" si="0">1-(D9/C9)</f>
        <v>#VALUE!</v>
      </c>
      <c r="F9" s="9" t="s">
        <v>64</v>
      </c>
      <c r="G9" s="10" t="s">
        <v>64</v>
      </c>
      <c r="H9" s="11" t="s">
        <v>64</v>
      </c>
      <c r="I9" s="11" t="s">
        <v>64</v>
      </c>
      <c r="J9" s="8" t="s">
        <v>64</v>
      </c>
      <c r="K9" s="7"/>
      <c r="L9" s="44" t="e">
        <f>1-(K9/D9)</f>
        <v>#VALUE!</v>
      </c>
      <c r="M9" s="7"/>
      <c r="N9" s="44" t="e">
        <f>1-(M9/K9)</f>
        <v>#DIV/0!</v>
      </c>
      <c r="O9" s="7"/>
      <c r="P9" s="44" t="e">
        <f>1-(O9/M9)</f>
        <v>#DIV/0!</v>
      </c>
    </row>
    <row r="10" spans="1:16" ht="59.25" customHeight="1">
      <c r="A10" s="41" t="s">
        <v>28</v>
      </c>
      <c r="B10" s="117" t="s">
        <v>1745</v>
      </c>
      <c r="C10" s="6">
        <v>26526010</v>
      </c>
      <c r="D10" s="7">
        <v>25968913</v>
      </c>
      <c r="E10" s="44">
        <f t="shared" si="0"/>
        <v>2.1001914724453452E-2</v>
      </c>
      <c r="F10" s="9" t="s">
        <v>1746</v>
      </c>
      <c r="G10" s="10" t="s">
        <v>1747</v>
      </c>
      <c r="H10" s="11">
        <v>-6.7000000000000004E-2</v>
      </c>
      <c r="I10" s="77" t="s">
        <v>1748</v>
      </c>
      <c r="J10" s="77" t="s">
        <v>1748</v>
      </c>
      <c r="K10" s="7"/>
      <c r="L10" s="44">
        <f t="shared" ref="L10:L27" si="1">1-(K10/D10)</f>
        <v>1</v>
      </c>
      <c r="M10" s="7"/>
      <c r="N10" s="44" t="e">
        <f t="shared" ref="N10:P27" si="2">1-(M10/K10)</f>
        <v>#DIV/0!</v>
      </c>
      <c r="O10" s="7"/>
      <c r="P10" s="44" t="e">
        <f t="shared" si="2"/>
        <v>#DIV/0!</v>
      </c>
    </row>
    <row r="11" spans="1:16" ht="135" customHeight="1">
      <c r="A11" s="41" t="s">
        <v>30</v>
      </c>
      <c r="B11" s="117" t="s">
        <v>1749</v>
      </c>
      <c r="C11" s="6">
        <f>140379624+203220324</f>
        <v>343599948</v>
      </c>
      <c r="D11" s="7">
        <f>106044165+277171148</f>
        <v>383215313</v>
      </c>
      <c r="E11" s="44">
        <f t="shared" si="0"/>
        <v>-0.11529502617968967</v>
      </c>
      <c r="F11" s="9" t="s">
        <v>1750</v>
      </c>
      <c r="G11" s="10" t="s">
        <v>1751</v>
      </c>
      <c r="H11" s="11">
        <v>-5.1999999999999998E-2</v>
      </c>
      <c r="I11" s="11" t="s">
        <v>225</v>
      </c>
      <c r="J11" s="8" t="s">
        <v>225</v>
      </c>
      <c r="K11" s="7"/>
      <c r="L11" s="44">
        <f t="shared" si="1"/>
        <v>1</v>
      </c>
      <c r="M11" s="7"/>
      <c r="N11" s="44" t="e">
        <f t="shared" si="2"/>
        <v>#DIV/0!</v>
      </c>
      <c r="O11" s="7"/>
      <c r="P11" s="44" t="e">
        <f t="shared" si="2"/>
        <v>#DIV/0!</v>
      </c>
    </row>
    <row r="12" spans="1:16" ht="95.25" customHeight="1">
      <c r="A12" s="41" t="s">
        <v>32</v>
      </c>
      <c r="B12" s="117" t="s">
        <v>1752</v>
      </c>
      <c r="C12" s="6">
        <v>448064739</v>
      </c>
      <c r="D12" s="7">
        <v>499984365</v>
      </c>
      <c r="E12" s="44">
        <f t="shared" si="0"/>
        <v>-0.11587527756786953</v>
      </c>
      <c r="F12" s="9" t="s">
        <v>1753</v>
      </c>
      <c r="G12" s="10" t="s">
        <v>1754</v>
      </c>
      <c r="H12" s="11">
        <v>0</v>
      </c>
      <c r="I12" s="11">
        <v>0.02</v>
      </c>
      <c r="J12" s="8">
        <v>0.02</v>
      </c>
      <c r="K12" s="7"/>
      <c r="L12" s="44">
        <f t="shared" si="1"/>
        <v>1</v>
      </c>
      <c r="M12" s="7"/>
      <c r="N12" s="44" t="e">
        <f t="shared" si="2"/>
        <v>#DIV/0!</v>
      </c>
      <c r="O12" s="7"/>
      <c r="P12" s="44" t="e">
        <f t="shared" si="2"/>
        <v>#DIV/0!</v>
      </c>
    </row>
    <row r="13" spans="1:16" ht="59.25" customHeight="1">
      <c r="A13" s="41" t="s">
        <v>33</v>
      </c>
      <c r="B13" s="117" t="s">
        <v>1755</v>
      </c>
      <c r="C13" s="6">
        <v>13696560</v>
      </c>
      <c r="D13" s="7">
        <v>11682360</v>
      </c>
      <c r="E13" s="44">
        <f t="shared" si="0"/>
        <v>0.1470588235294118</v>
      </c>
      <c r="F13" s="9" t="s">
        <v>1756</v>
      </c>
      <c r="G13" s="10" t="s">
        <v>1757</v>
      </c>
      <c r="H13" s="11"/>
      <c r="I13" s="11"/>
      <c r="J13" s="8"/>
      <c r="K13" s="7"/>
      <c r="L13" s="44">
        <f t="shared" si="1"/>
        <v>1</v>
      </c>
      <c r="M13" s="7"/>
      <c r="N13" s="44" t="e">
        <f t="shared" si="2"/>
        <v>#DIV/0!</v>
      </c>
      <c r="O13" s="7"/>
      <c r="P13" s="44" t="e">
        <f t="shared" si="2"/>
        <v>#DIV/0!</v>
      </c>
    </row>
    <row r="14" spans="1:16" ht="59.25" customHeight="1">
      <c r="A14" s="41" t="s">
        <v>34</v>
      </c>
      <c r="B14" s="117" t="s">
        <v>1755</v>
      </c>
      <c r="C14" s="6">
        <v>631692000</v>
      </c>
      <c r="D14" s="7">
        <v>139108500</v>
      </c>
      <c r="E14" s="44">
        <f t="shared" si="0"/>
        <v>0.77978429361144352</v>
      </c>
      <c r="F14" s="9" t="s">
        <v>1758</v>
      </c>
      <c r="G14" s="10" t="s">
        <v>1759</v>
      </c>
      <c r="H14" s="11"/>
      <c r="I14" s="11"/>
      <c r="J14" s="8"/>
      <c r="K14" s="7"/>
      <c r="L14" s="44">
        <f t="shared" si="1"/>
        <v>1</v>
      </c>
      <c r="M14" s="7"/>
      <c r="N14" s="44" t="e">
        <f t="shared" si="2"/>
        <v>#DIV/0!</v>
      </c>
      <c r="O14" s="7"/>
      <c r="P14" s="44" t="e">
        <f t="shared" si="2"/>
        <v>#DIV/0!</v>
      </c>
    </row>
    <row r="15" spans="1:16" ht="59.25" customHeight="1">
      <c r="A15" s="41" t="s">
        <v>35</v>
      </c>
      <c r="B15" s="117" t="s">
        <v>1755</v>
      </c>
      <c r="C15" s="6">
        <v>38016950</v>
      </c>
      <c r="D15" s="7">
        <v>37985446</v>
      </c>
      <c r="E15" s="44">
        <f t="shared" si="0"/>
        <v>8.2868299534810674E-4</v>
      </c>
      <c r="F15" s="9" t="s">
        <v>1760</v>
      </c>
      <c r="G15" s="10" t="s">
        <v>1761</v>
      </c>
      <c r="H15" s="11"/>
      <c r="I15" s="11"/>
      <c r="J15" s="8"/>
      <c r="K15" s="7"/>
      <c r="L15" s="44">
        <f t="shared" si="1"/>
        <v>1</v>
      </c>
      <c r="M15" s="7"/>
      <c r="N15" s="44" t="e">
        <f t="shared" si="2"/>
        <v>#DIV/0!</v>
      </c>
      <c r="O15" s="7"/>
      <c r="P15" s="44" t="e">
        <f t="shared" si="2"/>
        <v>#DIV/0!</v>
      </c>
    </row>
    <row r="16" spans="1:16" ht="59.25" customHeight="1">
      <c r="A16" s="41" t="s">
        <v>36</v>
      </c>
      <c r="B16" s="117" t="s">
        <v>64</v>
      </c>
      <c r="C16" s="6">
        <v>0</v>
      </c>
      <c r="D16" s="7">
        <v>0</v>
      </c>
      <c r="E16" s="44" t="e">
        <f t="shared" si="0"/>
        <v>#DIV/0!</v>
      </c>
      <c r="F16" s="9" t="s">
        <v>1762</v>
      </c>
      <c r="G16" s="10" t="s">
        <v>64</v>
      </c>
      <c r="H16" s="11" t="s">
        <v>64</v>
      </c>
      <c r="I16" s="11" t="s">
        <v>64</v>
      </c>
      <c r="J16" s="8" t="s">
        <v>64</v>
      </c>
      <c r="K16" s="7"/>
      <c r="L16" s="44" t="e">
        <f t="shared" si="1"/>
        <v>#DIV/0!</v>
      </c>
      <c r="M16" s="7"/>
      <c r="N16" s="44" t="e">
        <f t="shared" si="2"/>
        <v>#DIV/0!</v>
      </c>
      <c r="O16" s="7"/>
      <c r="P16" s="44" t="e">
        <f t="shared" si="2"/>
        <v>#DIV/0!</v>
      </c>
    </row>
    <row r="17" spans="1:16" ht="103.5" customHeight="1">
      <c r="A17" s="41" t="s">
        <v>37</v>
      </c>
      <c r="B17" s="117" t="s">
        <v>1755</v>
      </c>
      <c r="C17" s="6">
        <v>0</v>
      </c>
      <c r="D17" s="7">
        <v>0</v>
      </c>
      <c r="E17" s="44" t="e">
        <f t="shared" si="0"/>
        <v>#DIV/0!</v>
      </c>
      <c r="F17" s="9" t="s">
        <v>1763</v>
      </c>
      <c r="G17" s="10" t="s">
        <v>64</v>
      </c>
      <c r="H17" s="11" t="s">
        <v>64</v>
      </c>
      <c r="I17" s="11" t="s">
        <v>64</v>
      </c>
      <c r="J17" s="11" t="s">
        <v>64</v>
      </c>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17" t="s">
        <v>1764</v>
      </c>
      <c r="C19" s="6">
        <v>60930379</v>
      </c>
      <c r="D19" s="7">
        <v>61331229</v>
      </c>
      <c r="E19" s="44">
        <f t="shared" ref="E19:E27" si="3">1-(D19/C19)</f>
        <v>-6.5788200660954477E-3</v>
      </c>
      <c r="F19" s="9" t="s">
        <v>1765</v>
      </c>
      <c r="G19" s="10" t="s">
        <v>1766</v>
      </c>
      <c r="H19" s="11">
        <v>0.01</v>
      </c>
      <c r="I19" s="11">
        <v>0.01</v>
      </c>
      <c r="J19" s="8">
        <v>0.01</v>
      </c>
      <c r="K19" s="7"/>
      <c r="L19" s="44">
        <f t="shared" si="1"/>
        <v>1</v>
      </c>
      <c r="M19" s="7"/>
      <c r="N19" s="44" t="e">
        <f t="shared" si="2"/>
        <v>#DIV/0!</v>
      </c>
      <c r="O19" s="7"/>
      <c r="P19" s="44" t="e">
        <f t="shared" si="2"/>
        <v>#DIV/0!</v>
      </c>
    </row>
    <row r="20" spans="1:16" ht="155.25" customHeight="1">
      <c r="A20" s="41" t="s">
        <v>43</v>
      </c>
      <c r="B20" s="117" t="s">
        <v>1767</v>
      </c>
      <c r="C20" s="6">
        <v>14275118</v>
      </c>
      <c r="D20" s="7">
        <v>18560506</v>
      </c>
      <c r="E20" s="44">
        <f t="shared" si="3"/>
        <v>-0.30019983022206898</v>
      </c>
      <c r="F20" s="9" t="s">
        <v>1768</v>
      </c>
      <c r="G20" s="10" t="s">
        <v>1769</v>
      </c>
      <c r="H20" s="11">
        <v>-5.1999999999999998E-2</v>
      </c>
      <c r="I20" s="11" t="s">
        <v>225</v>
      </c>
      <c r="J20" s="8" t="s">
        <v>225</v>
      </c>
      <c r="K20" s="7"/>
      <c r="L20" s="44">
        <f t="shared" si="1"/>
        <v>1</v>
      </c>
      <c r="M20" s="7"/>
      <c r="N20" s="44" t="e">
        <f t="shared" si="2"/>
        <v>#DIV/0!</v>
      </c>
      <c r="O20" s="7"/>
      <c r="P20" s="44" t="e">
        <f t="shared" si="2"/>
        <v>#DIV/0!</v>
      </c>
    </row>
    <row r="21" spans="1:16" ht="60" customHeight="1">
      <c r="A21" s="41" t="s">
        <v>47</v>
      </c>
      <c r="B21" s="118" t="s">
        <v>64</v>
      </c>
      <c r="C21" s="6">
        <v>0</v>
      </c>
      <c r="D21" s="7">
        <v>0</v>
      </c>
      <c r="E21" s="44" t="e">
        <f t="shared" si="3"/>
        <v>#DIV/0!</v>
      </c>
      <c r="F21" s="9" t="s">
        <v>1770</v>
      </c>
      <c r="G21" s="10" t="s">
        <v>64</v>
      </c>
      <c r="H21" s="11" t="s">
        <v>64</v>
      </c>
      <c r="I21" s="11" t="s">
        <v>64</v>
      </c>
      <c r="J21" s="8" t="s">
        <v>64</v>
      </c>
      <c r="K21" s="7"/>
      <c r="L21" s="44" t="e">
        <f t="shared" si="1"/>
        <v>#DIV/0!</v>
      </c>
      <c r="M21" s="7"/>
      <c r="N21" s="44" t="e">
        <f t="shared" si="2"/>
        <v>#DIV/0!</v>
      </c>
      <c r="O21" s="7"/>
      <c r="P21" s="44" t="e">
        <f t="shared" si="2"/>
        <v>#DIV/0!</v>
      </c>
    </row>
    <row r="22" spans="1:16" ht="57" customHeight="1">
      <c r="A22" s="41" t="s">
        <v>48</v>
      </c>
      <c r="B22" s="117" t="s">
        <v>1764</v>
      </c>
      <c r="C22" s="6">
        <v>8225854</v>
      </c>
      <c r="D22" s="7">
        <f>7764010+549296</f>
        <v>8313306</v>
      </c>
      <c r="E22" s="44">
        <f t="shared" si="3"/>
        <v>-1.0631358154423953E-2</v>
      </c>
      <c r="F22" s="9" t="s">
        <v>1771</v>
      </c>
      <c r="G22" s="10" t="s">
        <v>1772</v>
      </c>
      <c r="H22" s="11">
        <v>-5.1999999999999998E-2</v>
      </c>
      <c r="I22" s="11" t="s">
        <v>225</v>
      </c>
      <c r="J22" s="8" t="s">
        <v>225</v>
      </c>
      <c r="K22" s="7"/>
      <c r="L22" s="44">
        <f t="shared" si="1"/>
        <v>1</v>
      </c>
      <c r="M22" s="7"/>
      <c r="N22" s="44" t="e">
        <f t="shared" si="2"/>
        <v>#DIV/0!</v>
      </c>
      <c r="O22" s="7"/>
      <c r="P22" s="44" t="e">
        <f t="shared" si="2"/>
        <v>#DIV/0!</v>
      </c>
    </row>
    <row r="23" spans="1:16" ht="57" customHeight="1">
      <c r="A23" s="41" t="s">
        <v>49</v>
      </c>
      <c r="B23" s="118" t="s">
        <v>64</v>
      </c>
      <c r="C23" s="6">
        <v>0</v>
      </c>
      <c r="D23" s="7">
        <v>0</v>
      </c>
      <c r="E23" s="44" t="e">
        <f t="shared" si="3"/>
        <v>#DIV/0!</v>
      </c>
      <c r="F23" s="9" t="s">
        <v>1773</v>
      </c>
      <c r="G23" s="10" t="s">
        <v>64</v>
      </c>
      <c r="H23" s="11" t="s">
        <v>64</v>
      </c>
      <c r="I23" s="11" t="s">
        <v>64</v>
      </c>
      <c r="J23" s="8" t="s">
        <v>64</v>
      </c>
      <c r="K23" s="7"/>
      <c r="L23" s="44" t="e">
        <f t="shared" si="1"/>
        <v>#DIV/0!</v>
      </c>
      <c r="M23" s="7"/>
      <c r="N23" s="44" t="e">
        <f t="shared" si="2"/>
        <v>#DIV/0!</v>
      </c>
      <c r="O23" s="7"/>
      <c r="P23" s="44" t="e">
        <f t="shared" si="2"/>
        <v>#DIV/0!</v>
      </c>
    </row>
    <row r="24" spans="1:16" ht="159" customHeight="1">
      <c r="A24" s="41" t="s">
        <v>50</v>
      </c>
      <c r="B24" s="117" t="s">
        <v>1767</v>
      </c>
      <c r="C24" s="6">
        <v>13314615.15</v>
      </c>
      <c r="D24" s="7">
        <v>8842599.4600000009</v>
      </c>
      <c r="E24" s="44">
        <f t="shared" si="3"/>
        <v>0.33587269625288418</v>
      </c>
      <c r="F24" s="9" t="s">
        <v>1774</v>
      </c>
      <c r="G24" s="10" t="s">
        <v>1775</v>
      </c>
      <c r="H24" s="11">
        <v>0.05</v>
      </c>
      <c r="I24" s="11">
        <v>0.05</v>
      </c>
      <c r="J24" s="8">
        <v>0.05</v>
      </c>
      <c r="K24" s="7"/>
      <c r="L24" s="44">
        <f t="shared" si="1"/>
        <v>1</v>
      </c>
      <c r="M24" s="7"/>
      <c r="N24" s="44" t="e">
        <f t="shared" si="2"/>
        <v>#DIV/0!</v>
      </c>
      <c r="O24" s="7"/>
      <c r="P24" s="44" t="e">
        <f t="shared" si="2"/>
        <v>#DIV/0!</v>
      </c>
    </row>
    <row r="25" spans="1:16" ht="57" customHeight="1">
      <c r="A25" s="43" t="s">
        <v>51</v>
      </c>
      <c r="B25" s="117" t="s">
        <v>1764</v>
      </c>
      <c r="C25" s="6">
        <v>56248116.200000003</v>
      </c>
      <c r="D25" s="7">
        <v>28640037.399999999</v>
      </c>
      <c r="E25" s="44">
        <f t="shared" si="3"/>
        <v>0.49082672745580769</v>
      </c>
      <c r="F25" s="9" t="s">
        <v>1776</v>
      </c>
      <c r="G25" s="10" t="s">
        <v>64</v>
      </c>
      <c r="H25" s="11" t="s">
        <v>1777</v>
      </c>
      <c r="I25" s="11" t="s">
        <v>1778</v>
      </c>
      <c r="J25" s="8" t="s">
        <v>1778</v>
      </c>
      <c r="K25" s="7"/>
      <c r="L25" s="44">
        <f t="shared" si="1"/>
        <v>1</v>
      </c>
      <c r="M25" s="7"/>
      <c r="N25" s="44" t="e">
        <f t="shared" si="2"/>
        <v>#DIV/0!</v>
      </c>
      <c r="O25" s="7"/>
      <c r="P25" s="44" t="e">
        <f t="shared" si="2"/>
        <v>#DIV/0!</v>
      </c>
    </row>
    <row r="26" spans="1:16" ht="57" customHeight="1">
      <c r="A26" s="43" t="s">
        <v>55</v>
      </c>
      <c r="B26" s="117" t="s">
        <v>64</v>
      </c>
      <c r="C26" s="6">
        <v>0</v>
      </c>
      <c r="D26" s="7">
        <v>0</v>
      </c>
      <c r="E26" s="44" t="e">
        <f t="shared" si="3"/>
        <v>#DIV/0!</v>
      </c>
      <c r="F26" s="9" t="s">
        <v>1779</v>
      </c>
      <c r="G26" s="10" t="s">
        <v>64</v>
      </c>
      <c r="H26" s="11" t="s">
        <v>64</v>
      </c>
      <c r="I26" s="11" t="s">
        <v>64</v>
      </c>
      <c r="J26" s="8" t="s">
        <v>64</v>
      </c>
      <c r="K26" s="7"/>
      <c r="L26" s="44" t="e">
        <f t="shared" si="1"/>
        <v>#DIV/0!</v>
      </c>
      <c r="M26" s="7"/>
      <c r="N26" s="44" t="e">
        <f t="shared" si="2"/>
        <v>#DIV/0!</v>
      </c>
      <c r="O26" s="7"/>
      <c r="P26" s="44" t="e">
        <f t="shared" si="2"/>
        <v>#DIV/0!</v>
      </c>
    </row>
    <row r="27" spans="1:16" ht="113.25" customHeight="1">
      <c r="A27" s="43" t="s">
        <v>56</v>
      </c>
      <c r="B27" s="117" t="s">
        <v>1780</v>
      </c>
      <c r="C27" s="6">
        <f>121682990+174827.67+3164052.61</f>
        <v>125021870.28</v>
      </c>
      <c r="D27" s="7">
        <f>117558770+4000000+1738666.97+2249911.48</f>
        <v>125547348.45</v>
      </c>
      <c r="E27" s="44">
        <f t="shared" si="3"/>
        <v>-4.203089977962593E-3</v>
      </c>
      <c r="F27" s="9" t="s">
        <v>1781</v>
      </c>
      <c r="G27" s="10" t="s">
        <v>1782</v>
      </c>
      <c r="H27" s="11">
        <v>1E-3</v>
      </c>
      <c r="I27" s="11">
        <v>1E-3</v>
      </c>
      <c r="J27" s="8">
        <v>1E-3</v>
      </c>
      <c r="K27" s="7"/>
      <c r="L27" s="44">
        <f t="shared" si="1"/>
        <v>1</v>
      </c>
      <c r="M27" s="7"/>
      <c r="N27" s="44" t="e">
        <f t="shared" si="2"/>
        <v>#DIV/0!</v>
      </c>
      <c r="O27" s="7"/>
      <c r="P27" s="44" t="e">
        <f t="shared" si="2"/>
        <v>#DIV/0!</v>
      </c>
    </row>
  </sheetData>
  <sheetProtection algorithmName="SHA-512" hashValue="OgZYw1k4gVWlSvF2ho0DQUvnRhU+Rb8kj7xxo3ow1t0EwvcJ3UyXB4mdeNPpP25KxpR1t0NXMPEOkWRLjyAm5w==" saltValue="PmrHEGzlacfN2Lx8C3aIi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47" priority="21" operator="lessThan">
      <formula>0</formula>
    </cfRule>
  </conditionalFormatting>
  <conditionalFormatting sqref="E19:E27">
    <cfRule type="cellIs" dxfId="46" priority="17" operator="lessThan">
      <formula>0</formula>
    </cfRule>
  </conditionalFormatting>
  <conditionalFormatting sqref="H9:J17">
    <cfRule type="cellIs" dxfId="45" priority="8" operator="lessThan">
      <formula>0</formula>
    </cfRule>
  </conditionalFormatting>
  <conditionalFormatting sqref="H19:J27">
    <cfRule type="cellIs" dxfId="44" priority="4" operator="lessThan">
      <formula>0</formula>
    </cfRule>
  </conditionalFormatting>
  <conditionalFormatting sqref="L9:L17 L19:L27">
    <cfRule type="cellIs" dxfId="43" priority="3" operator="lessThan">
      <formula>0</formula>
    </cfRule>
  </conditionalFormatting>
  <conditionalFormatting sqref="N9:N17 N19:N27">
    <cfRule type="cellIs" dxfId="42" priority="2" operator="lessThan">
      <formula>0</formula>
    </cfRule>
  </conditionalFormatting>
  <conditionalFormatting sqref="P9:P17 P19:P27">
    <cfRule type="cellIs" dxfId="41"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9">
    <tabColor theme="5" tint="0.39997558519241921"/>
    <pageSetUpPr fitToPage="1"/>
  </sheetPr>
  <dimension ref="A1:P28"/>
  <sheetViews>
    <sheetView zoomScale="80" zoomScaleNormal="80" workbookViewId="0">
      <pane xSplit="2" ySplit="7" topLeftCell="C20" activePane="bottomRight" state="frozen"/>
      <selection pane="topRight" activeCell="G17" activeCellId="1" sqref="C27 G17"/>
      <selection pane="bottomLeft" activeCell="G17" activeCellId="1" sqref="C27 G17"/>
      <selection pane="bottomRight" activeCell="B20" sqref="B20:D20"/>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244" t="s">
        <v>1</v>
      </c>
      <c r="B2" s="908" t="s">
        <v>1783</v>
      </c>
      <c r="C2" s="908"/>
      <c r="D2" s="908"/>
      <c r="E2" s="908"/>
      <c r="F2" s="19"/>
      <c r="G2" s="19"/>
      <c r="H2" s="19"/>
      <c r="I2" s="19"/>
      <c r="J2" s="19"/>
    </row>
    <row r="3" spans="1:16" ht="21.75" customHeight="1">
      <c r="A3" s="3" t="s">
        <v>3</v>
      </c>
    </row>
    <row r="4" spans="1:16" ht="15">
      <c r="A4" s="774" t="s">
        <v>4</v>
      </c>
      <c r="B4" s="777" t="s">
        <v>5</v>
      </c>
      <c r="C4" s="780" t="s">
        <v>6</v>
      </c>
      <c r="D4" s="781"/>
      <c r="E4" s="782"/>
      <c r="F4" s="915" t="s">
        <v>0</v>
      </c>
      <c r="G4" s="916"/>
      <c r="H4" s="916"/>
      <c r="I4" s="916"/>
      <c r="J4" s="917"/>
      <c r="K4" s="789" t="s">
        <v>7</v>
      </c>
      <c r="L4" s="790"/>
      <c r="M4" s="790"/>
      <c r="N4" s="790"/>
      <c r="O4" s="790"/>
      <c r="P4" s="791"/>
    </row>
    <row r="5" spans="1:16" s="4" customFormat="1">
      <c r="A5" s="775"/>
      <c r="B5" s="778"/>
      <c r="C5" s="783"/>
      <c r="D5" s="784"/>
      <c r="E5" s="785"/>
      <c r="F5" s="796" t="s">
        <v>8</v>
      </c>
      <c r="G5" s="799" t="s">
        <v>9</v>
      </c>
      <c r="H5" s="918" t="s">
        <v>10</v>
      </c>
      <c r="I5" s="919"/>
      <c r="J5" s="920"/>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66.75" customHeight="1">
      <c r="A9" s="41" t="s">
        <v>23</v>
      </c>
      <c r="B9" s="241" t="s">
        <v>62</v>
      </c>
      <c r="C9" s="644">
        <v>3920674993</v>
      </c>
      <c r="D9" s="7">
        <v>6399190675</v>
      </c>
      <c r="E9" s="44">
        <f t="shared" ref="E9:E17" si="0">1-(D9/C9)</f>
        <v>-0.63216555476420733</v>
      </c>
      <c r="F9" s="237" t="s">
        <v>1784</v>
      </c>
      <c r="G9" s="238" t="s">
        <v>1785</v>
      </c>
      <c r="H9" s="11">
        <v>0.1</v>
      </c>
      <c r="I9" s="11">
        <v>-3.2300000000000002E-2</v>
      </c>
      <c r="J9" s="8">
        <v>-0.03</v>
      </c>
      <c r="K9" s="7"/>
      <c r="L9" s="44">
        <f>1-(K9/D9)</f>
        <v>1</v>
      </c>
      <c r="M9" s="7"/>
      <c r="N9" s="44" t="e">
        <f>1-(M9/K9)</f>
        <v>#DIV/0!</v>
      </c>
      <c r="O9" s="7"/>
      <c r="P9" s="44" t="e">
        <f>1-(O9/M9)</f>
        <v>#DIV/0!</v>
      </c>
    </row>
    <row r="10" spans="1:16" ht="101.25" customHeight="1">
      <c r="A10" s="41" t="s">
        <v>28</v>
      </c>
      <c r="B10" s="108" t="s">
        <v>1786</v>
      </c>
      <c r="C10" s="6">
        <v>863223517</v>
      </c>
      <c r="D10" s="7">
        <v>408144043</v>
      </c>
      <c r="E10" s="44">
        <f t="shared" si="0"/>
        <v>0.52718614013385368</v>
      </c>
      <c r="F10" s="195" t="s">
        <v>1787</v>
      </c>
      <c r="G10" s="159" t="s">
        <v>1788</v>
      </c>
      <c r="H10" s="11">
        <v>0.01</v>
      </c>
      <c r="I10" s="11">
        <v>0.01</v>
      </c>
      <c r="J10" s="8">
        <v>0.01</v>
      </c>
      <c r="K10" s="7"/>
      <c r="L10" s="44">
        <f t="shared" ref="L10:L27" si="1">1-(K10/D10)</f>
        <v>1</v>
      </c>
      <c r="M10" s="7"/>
      <c r="N10" s="44" t="e">
        <f t="shared" ref="N10:P27" si="2">1-(M10/K10)</f>
        <v>#DIV/0!</v>
      </c>
      <c r="O10" s="7"/>
      <c r="P10" s="44" t="e">
        <f t="shared" si="2"/>
        <v>#DIV/0!</v>
      </c>
    </row>
    <row r="11" spans="1:16" ht="59.25" customHeight="1">
      <c r="A11" s="41" t="s">
        <v>30</v>
      </c>
      <c r="B11" s="110" t="s">
        <v>1789</v>
      </c>
      <c r="C11" s="6">
        <v>135183702</v>
      </c>
      <c r="D11" s="7">
        <v>255323193</v>
      </c>
      <c r="E11" s="44">
        <f t="shared" si="0"/>
        <v>-0.88871283462854134</v>
      </c>
      <c r="F11" s="195" t="s">
        <v>1790</v>
      </c>
      <c r="G11" s="159" t="s">
        <v>1791</v>
      </c>
      <c r="H11" s="11">
        <v>0.03</v>
      </c>
      <c r="I11" s="11">
        <v>0.01</v>
      </c>
      <c r="J11" s="8">
        <v>0.01</v>
      </c>
      <c r="K11" s="7"/>
      <c r="L11" s="44">
        <f t="shared" si="1"/>
        <v>1</v>
      </c>
      <c r="M11" s="7"/>
      <c r="N11" s="44" t="e">
        <f t="shared" si="2"/>
        <v>#DIV/0!</v>
      </c>
      <c r="O11" s="7"/>
      <c r="P11" s="44" t="e">
        <f t="shared" si="2"/>
        <v>#DIV/0!</v>
      </c>
    </row>
    <row r="12" spans="1:16" ht="59.25" customHeight="1">
      <c r="A12" s="41" t="s">
        <v>32</v>
      </c>
      <c r="B12" s="110" t="s">
        <v>1792</v>
      </c>
      <c r="C12" s="6"/>
      <c r="D12" s="7"/>
      <c r="E12" s="44" t="e">
        <f t="shared" si="0"/>
        <v>#DIV/0!</v>
      </c>
      <c r="F12" s="195"/>
      <c r="G12" s="159"/>
      <c r="H12" s="11"/>
      <c r="I12" s="11"/>
      <c r="J12" s="8"/>
      <c r="K12" s="7"/>
      <c r="L12" s="44" t="e">
        <f t="shared" si="1"/>
        <v>#DIV/0!</v>
      </c>
      <c r="M12" s="7"/>
      <c r="N12" s="44" t="e">
        <f t="shared" si="2"/>
        <v>#DIV/0!</v>
      </c>
      <c r="O12" s="7"/>
      <c r="P12" s="44" t="e">
        <f t="shared" si="2"/>
        <v>#DIV/0!</v>
      </c>
    </row>
    <row r="13" spans="1:16" ht="59.25" customHeight="1">
      <c r="A13" s="41" t="s">
        <v>33</v>
      </c>
      <c r="B13" s="110" t="s">
        <v>1792</v>
      </c>
      <c r="C13" s="6"/>
      <c r="D13" s="7"/>
      <c r="E13" s="44" t="e">
        <f t="shared" si="0"/>
        <v>#DIV/0!</v>
      </c>
      <c r="F13" s="195"/>
      <c r="G13" s="159"/>
      <c r="H13" s="11"/>
      <c r="I13" s="11"/>
      <c r="J13" s="8"/>
      <c r="K13" s="7"/>
      <c r="L13" s="44" t="e">
        <f t="shared" si="1"/>
        <v>#DIV/0!</v>
      </c>
      <c r="M13" s="7"/>
      <c r="N13" s="44" t="e">
        <f t="shared" si="2"/>
        <v>#DIV/0!</v>
      </c>
      <c r="O13" s="7"/>
      <c r="P13" s="44" t="e">
        <f t="shared" si="2"/>
        <v>#DIV/0!</v>
      </c>
    </row>
    <row r="14" spans="1:16" ht="80.25" customHeight="1">
      <c r="A14" s="41" t="s">
        <v>34</v>
      </c>
      <c r="B14" s="242" t="s">
        <v>1793</v>
      </c>
      <c r="C14" s="6">
        <v>18154850</v>
      </c>
      <c r="D14" s="7">
        <v>118159566</v>
      </c>
      <c r="E14" s="44">
        <f t="shared" si="0"/>
        <v>-5.5084297584392052</v>
      </c>
      <c r="F14" s="195" t="s">
        <v>1794</v>
      </c>
      <c r="G14" s="159" t="s">
        <v>1795</v>
      </c>
      <c r="H14" s="11">
        <v>-5.1999999999999998E-2</v>
      </c>
      <c r="I14" s="11">
        <v>-3.2300000000000002E-2</v>
      </c>
      <c r="J14" s="8">
        <v>-0.03</v>
      </c>
      <c r="K14" s="7"/>
      <c r="L14" s="44">
        <f t="shared" si="1"/>
        <v>1</v>
      </c>
      <c r="M14" s="7"/>
      <c r="N14" s="44" t="e">
        <f t="shared" si="2"/>
        <v>#DIV/0!</v>
      </c>
      <c r="O14" s="7"/>
      <c r="P14" s="44" t="e">
        <f t="shared" si="2"/>
        <v>#DIV/0!</v>
      </c>
    </row>
    <row r="15" spans="1:16" ht="59.25" customHeight="1">
      <c r="A15" s="41" t="s">
        <v>35</v>
      </c>
      <c r="B15" s="110" t="s">
        <v>1796</v>
      </c>
      <c r="C15" s="6">
        <v>87541241</v>
      </c>
      <c r="D15" s="7">
        <v>412745070</v>
      </c>
      <c r="E15" s="44">
        <f t="shared" si="0"/>
        <v>-3.7148642775123557</v>
      </c>
      <c r="F15" s="195" t="s">
        <v>1797</v>
      </c>
      <c r="G15" s="159" t="s">
        <v>1798</v>
      </c>
      <c r="H15" s="11">
        <v>-5.1999999999999998E-2</v>
      </c>
      <c r="I15" s="11">
        <v>-3.2300000000000002E-2</v>
      </c>
      <c r="J15" s="8">
        <v>-0.03</v>
      </c>
      <c r="K15" s="7"/>
      <c r="L15" s="44">
        <f t="shared" si="1"/>
        <v>1</v>
      </c>
      <c r="M15" s="7"/>
      <c r="N15" s="44" t="e">
        <f t="shared" si="2"/>
        <v>#DIV/0!</v>
      </c>
      <c r="O15" s="7"/>
      <c r="P15" s="44" t="e">
        <f t="shared" si="2"/>
        <v>#DIV/0!</v>
      </c>
    </row>
    <row r="16" spans="1:16" ht="59.25" customHeight="1">
      <c r="A16" s="41" t="s">
        <v>36</v>
      </c>
      <c r="B16" s="110" t="s">
        <v>1792</v>
      </c>
      <c r="C16" s="6"/>
      <c r="D16" s="7"/>
      <c r="E16" s="44" t="e">
        <f t="shared" si="0"/>
        <v>#DIV/0!</v>
      </c>
      <c r="F16" s="195"/>
      <c r="G16" s="159"/>
      <c r="H16" s="11"/>
      <c r="I16" s="11"/>
      <c r="J16" s="8"/>
      <c r="K16" s="7"/>
      <c r="L16" s="44" t="e">
        <f t="shared" si="1"/>
        <v>#DIV/0!</v>
      </c>
      <c r="M16" s="7"/>
      <c r="N16" s="44" t="e">
        <f t="shared" si="2"/>
        <v>#DIV/0!</v>
      </c>
      <c r="O16" s="7"/>
      <c r="P16" s="44" t="e">
        <f t="shared" si="2"/>
        <v>#DIV/0!</v>
      </c>
    </row>
    <row r="17" spans="1:16" ht="59.25" customHeight="1">
      <c r="A17" s="41" t="s">
        <v>37</v>
      </c>
      <c r="B17" s="110" t="s">
        <v>1792</v>
      </c>
      <c r="C17" s="6"/>
      <c r="D17" s="7"/>
      <c r="E17" s="44" t="e">
        <f t="shared" si="0"/>
        <v>#DIV/0!</v>
      </c>
      <c r="F17" s="195"/>
      <c r="G17" s="159"/>
      <c r="H17" s="11"/>
      <c r="I17" s="11"/>
      <c r="J17" s="8"/>
      <c r="K17" s="7"/>
      <c r="L17" s="44" t="e">
        <f t="shared" si="1"/>
        <v>#DIV/0!</v>
      </c>
      <c r="M17" s="7"/>
      <c r="N17" s="44" t="e">
        <f t="shared" si="2"/>
        <v>#DIV/0!</v>
      </c>
      <c r="O17" s="7"/>
      <c r="P17" s="44" t="e">
        <f t="shared" si="2"/>
        <v>#DIV/0!</v>
      </c>
    </row>
    <row r="18" spans="1:16" ht="17.25" customHeight="1">
      <c r="A18" s="42" t="s">
        <v>38</v>
      </c>
      <c r="B18" s="243"/>
      <c r="C18" s="29"/>
      <c r="D18" s="30"/>
      <c r="E18" s="45"/>
      <c r="F18" s="239"/>
      <c r="G18" s="32"/>
      <c r="H18" s="33"/>
      <c r="I18" s="33"/>
      <c r="J18" s="34"/>
      <c r="K18" s="30"/>
      <c r="L18" s="46"/>
      <c r="M18" s="30"/>
      <c r="N18" s="46"/>
      <c r="O18" s="30"/>
      <c r="P18" s="46"/>
    </row>
    <row r="19" spans="1:16" ht="94.5" customHeight="1">
      <c r="A19" s="41" t="s">
        <v>39</v>
      </c>
      <c r="B19" s="108" t="s">
        <v>1799</v>
      </c>
      <c r="C19" s="6">
        <v>98798148</v>
      </c>
      <c r="D19" s="7">
        <v>106840126</v>
      </c>
      <c r="E19" s="44">
        <f t="shared" ref="E19:E27" si="3">1-(D19/C19)</f>
        <v>-8.1398064263309866E-2</v>
      </c>
      <c r="F19" s="195" t="s">
        <v>1800</v>
      </c>
      <c r="G19" s="159" t="s">
        <v>1801</v>
      </c>
      <c r="H19" s="11">
        <v>-5.1999999999999998E-2</v>
      </c>
      <c r="I19" s="11">
        <v>-3.2300000000000002E-2</v>
      </c>
      <c r="J19" s="8">
        <v>-0.03</v>
      </c>
      <c r="K19" s="7"/>
      <c r="L19" s="44">
        <f t="shared" si="1"/>
        <v>1</v>
      </c>
      <c r="M19" s="7"/>
      <c r="N19" s="44" t="e">
        <f t="shared" si="2"/>
        <v>#DIV/0!</v>
      </c>
      <c r="O19" s="7"/>
      <c r="P19" s="44" t="e">
        <f t="shared" si="2"/>
        <v>#DIV/0!</v>
      </c>
    </row>
    <row r="20" spans="1:16" ht="57" customHeight="1">
      <c r="A20" s="41" t="s">
        <v>43</v>
      </c>
      <c r="B20" s="110" t="s">
        <v>1802</v>
      </c>
      <c r="C20" s="6">
        <v>133302327</v>
      </c>
      <c r="D20" s="7">
        <v>130356128</v>
      </c>
      <c r="E20" s="44">
        <f t="shared" si="3"/>
        <v>2.2101632179309272E-2</v>
      </c>
      <c r="F20" s="195" t="s">
        <v>1803</v>
      </c>
      <c r="G20" s="159" t="s">
        <v>1804</v>
      </c>
      <c r="H20" s="11">
        <v>-5.1999999999999998E-2</v>
      </c>
      <c r="I20" s="11">
        <v>-3.2300000000000002E-2</v>
      </c>
      <c r="J20" s="8">
        <v>-0.03</v>
      </c>
      <c r="K20" s="7"/>
      <c r="L20" s="44">
        <f t="shared" si="1"/>
        <v>1</v>
      </c>
      <c r="M20" s="7"/>
      <c r="N20" s="44" t="e">
        <f t="shared" si="2"/>
        <v>#DIV/0!</v>
      </c>
      <c r="O20" s="7"/>
      <c r="P20" s="44" t="e">
        <f t="shared" si="2"/>
        <v>#DIV/0!</v>
      </c>
    </row>
    <row r="21" spans="1:16" ht="57" customHeight="1">
      <c r="A21" s="41" t="s">
        <v>47</v>
      </c>
      <c r="B21" s="110" t="s">
        <v>1792</v>
      </c>
      <c r="C21" s="6"/>
      <c r="D21" s="7"/>
      <c r="E21" s="44" t="e">
        <f t="shared" si="3"/>
        <v>#DIV/0!</v>
      </c>
      <c r="F21" s="195"/>
      <c r="G21" s="159"/>
      <c r="H21" s="11"/>
      <c r="I21" s="11"/>
      <c r="J21" s="8"/>
      <c r="K21" s="7"/>
      <c r="L21" s="44" t="e">
        <f t="shared" si="1"/>
        <v>#DIV/0!</v>
      </c>
      <c r="M21" s="7"/>
      <c r="N21" s="44" t="e">
        <f t="shared" si="2"/>
        <v>#DIV/0!</v>
      </c>
      <c r="O21" s="7"/>
      <c r="P21" s="44" t="e">
        <f t="shared" si="2"/>
        <v>#DIV/0!</v>
      </c>
    </row>
    <row r="22" spans="1:16" ht="57" customHeight="1">
      <c r="A22" s="41" t="s">
        <v>48</v>
      </c>
      <c r="B22" s="108" t="s">
        <v>1805</v>
      </c>
      <c r="C22" s="6">
        <v>479496043</v>
      </c>
      <c r="D22" s="7">
        <v>341897640</v>
      </c>
      <c r="E22" s="44">
        <f t="shared" si="3"/>
        <v>0.28696462673415635</v>
      </c>
      <c r="F22" s="195" t="s">
        <v>1175</v>
      </c>
      <c r="G22" s="159" t="s">
        <v>1806</v>
      </c>
      <c r="H22" s="11">
        <v>0.05</v>
      </c>
      <c r="I22" s="11">
        <v>0.05</v>
      </c>
      <c r="J22" s="8">
        <v>0</v>
      </c>
      <c r="K22" s="7"/>
      <c r="L22" s="44">
        <f t="shared" si="1"/>
        <v>1</v>
      </c>
      <c r="M22" s="7"/>
      <c r="N22" s="44" t="e">
        <f t="shared" si="2"/>
        <v>#DIV/0!</v>
      </c>
      <c r="O22" s="7"/>
      <c r="P22" s="44" t="e">
        <f t="shared" si="2"/>
        <v>#DIV/0!</v>
      </c>
    </row>
    <row r="23" spans="1:16" ht="57" customHeight="1">
      <c r="A23" s="41" t="s">
        <v>49</v>
      </c>
      <c r="B23" s="108" t="s">
        <v>1807</v>
      </c>
      <c r="C23" s="6">
        <v>207406705</v>
      </c>
      <c r="D23" s="7">
        <v>148123291</v>
      </c>
      <c r="E23" s="44">
        <f t="shared" si="3"/>
        <v>0.28583171407115315</v>
      </c>
      <c r="F23" s="195" t="s">
        <v>1808</v>
      </c>
      <c r="G23" s="159" t="s">
        <v>1809</v>
      </c>
      <c r="H23" s="11">
        <v>-5.1999999999999998E-2</v>
      </c>
      <c r="I23" s="11">
        <v>-3.2300000000000002E-2</v>
      </c>
      <c r="J23" s="8">
        <v>-0.03</v>
      </c>
      <c r="K23" s="7"/>
      <c r="L23" s="44">
        <f t="shared" si="1"/>
        <v>1</v>
      </c>
      <c r="M23" s="7"/>
      <c r="N23" s="44" t="e">
        <f t="shared" si="2"/>
        <v>#DIV/0!</v>
      </c>
      <c r="O23" s="7"/>
      <c r="P23" s="44" t="e">
        <f t="shared" si="2"/>
        <v>#DIV/0!</v>
      </c>
    </row>
    <row r="24" spans="1:16" ht="57" customHeight="1">
      <c r="A24" s="41" t="s">
        <v>50</v>
      </c>
      <c r="B24" s="108" t="s">
        <v>1810</v>
      </c>
      <c r="C24" s="6">
        <v>34358438</v>
      </c>
      <c r="D24" s="7">
        <v>40214365</v>
      </c>
      <c r="E24" s="44">
        <f t="shared" si="3"/>
        <v>-0.17043635685650194</v>
      </c>
      <c r="F24" s="195" t="s">
        <v>865</v>
      </c>
      <c r="G24" s="159" t="s">
        <v>1811</v>
      </c>
      <c r="H24" s="11">
        <v>-5.1999999999999998E-2</v>
      </c>
      <c r="I24" s="11">
        <v>-3.2300000000000002E-2</v>
      </c>
      <c r="J24" s="8">
        <v>-0.03</v>
      </c>
      <c r="K24" s="7"/>
      <c r="L24" s="44">
        <f t="shared" si="1"/>
        <v>1</v>
      </c>
      <c r="M24" s="7"/>
      <c r="N24" s="44" t="e">
        <f t="shared" si="2"/>
        <v>#DIV/0!</v>
      </c>
      <c r="O24" s="7"/>
      <c r="P24" s="44" t="e">
        <f t="shared" si="2"/>
        <v>#DIV/0!</v>
      </c>
    </row>
    <row r="25" spans="1:16" ht="57" customHeight="1">
      <c r="A25" s="43" t="s">
        <v>51</v>
      </c>
      <c r="B25" s="108" t="s">
        <v>1812</v>
      </c>
      <c r="C25" s="6">
        <v>69018467</v>
      </c>
      <c r="D25" s="7">
        <v>195933989</v>
      </c>
      <c r="E25" s="44">
        <f t="shared" si="3"/>
        <v>-1.8388632422102336</v>
      </c>
      <c r="F25" s="195" t="s">
        <v>868</v>
      </c>
      <c r="G25" s="159" t="s">
        <v>1813</v>
      </c>
      <c r="H25" s="11">
        <v>-5.1999999999999998E-2</v>
      </c>
      <c r="I25" s="11">
        <v>-3.2300000000000002E-2</v>
      </c>
      <c r="J25" s="8">
        <v>-0.03</v>
      </c>
      <c r="K25" s="7"/>
      <c r="L25" s="44">
        <f t="shared" si="1"/>
        <v>1</v>
      </c>
      <c r="M25" s="7"/>
      <c r="N25" s="44" t="e">
        <f t="shared" si="2"/>
        <v>#DIV/0!</v>
      </c>
      <c r="O25" s="7"/>
      <c r="P25" s="44" t="e">
        <f t="shared" si="2"/>
        <v>#DIV/0!</v>
      </c>
    </row>
    <row r="26" spans="1:16" ht="57" customHeight="1">
      <c r="A26" s="43" t="s">
        <v>55</v>
      </c>
      <c r="B26" s="110" t="s">
        <v>1792</v>
      </c>
      <c r="C26" s="6"/>
      <c r="D26" s="7"/>
      <c r="E26" s="44" t="e">
        <f t="shared" si="3"/>
        <v>#DIV/0!</v>
      </c>
      <c r="F26" s="195"/>
      <c r="G26" s="159"/>
      <c r="H26" s="11"/>
      <c r="I26" s="11"/>
      <c r="J26" s="8"/>
      <c r="K26" s="7"/>
      <c r="L26" s="44" t="e">
        <f t="shared" si="1"/>
        <v>#DIV/0!</v>
      </c>
      <c r="M26" s="7"/>
      <c r="N26" s="44" t="e">
        <f t="shared" si="2"/>
        <v>#DIV/0!</v>
      </c>
      <c r="O26" s="7"/>
      <c r="P26" s="44" t="e">
        <f t="shared" si="2"/>
        <v>#DIV/0!</v>
      </c>
    </row>
    <row r="27" spans="1:16" ht="57" customHeight="1">
      <c r="A27" s="43" t="s">
        <v>56</v>
      </c>
      <c r="B27" s="108" t="s">
        <v>1814</v>
      </c>
      <c r="C27" s="6">
        <v>380957096</v>
      </c>
      <c r="D27" s="7">
        <v>339633151</v>
      </c>
      <c r="E27" s="44">
        <f t="shared" si="3"/>
        <v>0.10847401304214055</v>
      </c>
      <c r="F27" s="195" t="s">
        <v>1815</v>
      </c>
      <c r="G27" s="159" t="s">
        <v>1816</v>
      </c>
      <c r="H27" s="11">
        <v>-5.1999999999999998E-2</v>
      </c>
      <c r="I27" s="11">
        <v>-3.2300000000000002E-2</v>
      </c>
      <c r="J27" s="8">
        <v>-0.03</v>
      </c>
      <c r="K27" s="7"/>
      <c r="L27" s="44">
        <f t="shared" si="1"/>
        <v>1</v>
      </c>
      <c r="M27" s="7"/>
      <c r="N27" s="44" t="e">
        <f t="shared" si="2"/>
        <v>#DIV/0!</v>
      </c>
      <c r="O27" s="7"/>
      <c r="P27" s="44" t="e">
        <f t="shared" si="2"/>
        <v>#DIV/0!</v>
      </c>
    </row>
    <row r="28" spans="1:16" ht="15">
      <c r="G28" s="240"/>
    </row>
  </sheetData>
  <sheetProtection algorithmName="SHA-512" hashValue="QAzpR7WCJoSYLaWyUBKkB7GGVOyrjZUYgbfS0An1TUmK0YFdr6NASGs4nW+iVycVrv7qJ/rcrITaeaddA9p3sg==" saltValue="KffazLLZjyFvdkVNG7NBe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40" priority="26" operator="lessThan">
      <formula>0</formula>
    </cfRule>
  </conditionalFormatting>
  <conditionalFormatting sqref="E19:E27">
    <cfRule type="cellIs" dxfId="39" priority="22" operator="lessThan">
      <formula>0</formula>
    </cfRule>
  </conditionalFormatting>
  <conditionalFormatting sqref="H9:J17">
    <cfRule type="cellIs" dxfId="38" priority="1" operator="lessThan">
      <formula>0</formula>
    </cfRule>
  </conditionalFormatting>
  <conditionalFormatting sqref="H19:J27">
    <cfRule type="cellIs" dxfId="37" priority="9" operator="lessThan">
      <formula>0</formula>
    </cfRule>
  </conditionalFormatting>
  <conditionalFormatting sqref="L9:L17 L19:L27">
    <cfRule type="cellIs" dxfId="36" priority="8" operator="lessThan">
      <formula>0</formula>
    </cfRule>
  </conditionalFormatting>
  <conditionalFormatting sqref="N9:N17 N19:N27">
    <cfRule type="cellIs" dxfId="35" priority="7" operator="lessThan">
      <formula>0</formula>
    </cfRule>
  </conditionalFormatting>
  <conditionalFormatting sqref="P9:P17 P19:P27">
    <cfRule type="cellIs" dxfId="34" priority="6"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0">
    <tabColor theme="5" tint="0.39997558519241921"/>
    <pageSetUpPr fitToPage="1"/>
  </sheetPr>
  <dimension ref="A1:P27"/>
  <sheetViews>
    <sheetView zoomScale="80" zoomScaleNormal="80" workbookViewId="0">
      <pane xSplit="2" ySplit="7" topLeftCell="C8" activePane="bottomRight" state="frozen"/>
      <selection pane="topRight" activeCell="G17" activeCellId="1" sqref="C27 G17"/>
      <selection pane="bottomLeft" activeCell="G17" activeCellId="1" sqref="C27 G17"/>
      <selection pane="bottomRight" activeCell="B9" sqref="B9"/>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28</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30</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32</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33</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34</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35</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36</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37</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43</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47</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48</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49</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50</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51</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55</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56</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iFuFkW1oMyM3uxAG8IhIwhzEl2Zgqk0ok997MTKTNjSOGjqjL+DH3TDJUt8eg7SU2wbNE+9hqjxkF50TCnWxRg==" saltValue="Y4sMPO3YcEBl3sCjbt2LO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33" priority="21" operator="lessThan">
      <formula>0</formula>
    </cfRule>
  </conditionalFormatting>
  <conditionalFormatting sqref="E19:E27">
    <cfRule type="cellIs" dxfId="32" priority="17" operator="lessThan">
      <formula>0</formula>
    </cfRule>
  </conditionalFormatting>
  <conditionalFormatting sqref="H9:J17">
    <cfRule type="cellIs" dxfId="31" priority="8" operator="lessThan">
      <formula>0</formula>
    </cfRule>
  </conditionalFormatting>
  <conditionalFormatting sqref="H19:J27">
    <cfRule type="cellIs" dxfId="30" priority="4" operator="lessThan">
      <formula>0</formula>
    </cfRule>
  </conditionalFormatting>
  <conditionalFormatting sqref="L9:L17 L19:L27">
    <cfRule type="cellIs" dxfId="29" priority="3" operator="lessThan">
      <formula>0</formula>
    </cfRule>
  </conditionalFormatting>
  <conditionalFormatting sqref="N9:N17 N19:N27">
    <cfRule type="cellIs" dxfId="28" priority="2" operator="lessThan">
      <formula>0</formula>
    </cfRule>
  </conditionalFormatting>
  <conditionalFormatting sqref="P9:P17 P19:P27">
    <cfRule type="cellIs" dxfId="27"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1">
    <tabColor theme="5" tint="0.39997558519241921"/>
    <pageSetUpPr fitToPage="1"/>
  </sheetPr>
  <dimension ref="A1:P27"/>
  <sheetViews>
    <sheetView zoomScale="80" zoomScaleNormal="80" workbookViewId="0">
      <pane xSplit="2" ySplit="7" topLeftCell="C17" activePane="bottomRight" state="frozen"/>
      <selection pane="topRight" activeCell="G17" activeCellId="1" sqref="C27 G17"/>
      <selection pane="bottomLeft" activeCell="G17" activeCellId="1" sqref="C27 G17"/>
      <selection pane="bottomRight" activeCell="C17" sqref="C17"/>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62</v>
      </c>
      <c r="C9" s="6"/>
      <c r="D9" s="7"/>
      <c r="E9" s="44" t="e">
        <f t="shared" ref="E9:E17" si="0">1-(D9/C9)</f>
        <v>#DIV/0!</v>
      </c>
      <c r="F9" s="9"/>
      <c r="G9" s="10"/>
      <c r="H9" s="11"/>
      <c r="I9" s="11"/>
      <c r="J9" s="8"/>
      <c r="K9" s="7"/>
      <c r="L9" s="44" t="e">
        <f>1-(K9/D9)</f>
        <v>#DIV/0!</v>
      </c>
      <c r="M9" s="7"/>
      <c r="N9" s="44" t="e">
        <f>1-(M9/K9)</f>
        <v>#DIV/0!</v>
      </c>
      <c r="O9" s="7"/>
      <c r="P9" s="44" t="e">
        <f>1-(O9/M9)</f>
        <v>#DIV/0!</v>
      </c>
    </row>
    <row r="10" spans="1:16" ht="59.25" customHeight="1">
      <c r="A10" s="41" t="s">
        <v>28</v>
      </c>
      <c r="B10" s="12"/>
      <c r="C10" s="6"/>
      <c r="D10" s="7"/>
      <c r="E10" s="44" t="e">
        <f t="shared" si="0"/>
        <v>#DIV/0!</v>
      </c>
      <c r="F10" s="9"/>
      <c r="G10" s="10"/>
      <c r="H10" s="11"/>
      <c r="I10" s="11"/>
      <c r="J10" s="8"/>
      <c r="K10" s="7"/>
      <c r="L10" s="44" t="e">
        <f t="shared" ref="L10:L27" si="1">1-(K10/D10)</f>
        <v>#DIV/0!</v>
      </c>
      <c r="M10" s="7"/>
      <c r="N10" s="44" t="e">
        <f t="shared" ref="N10:P27" si="2">1-(M10/K10)</f>
        <v>#DIV/0!</v>
      </c>
      <c r="O10" s="7"/>
      <c r="P10" s="44" t="e">
        <f t="shared" si="2"/>
        <v>#DIV/0!</v>
      </c>
    </row>
    <row r="11" spans="1:16" ht="59.25" customHeight="1">
      <c r="A11" s="41" t="s">
        <v>30</v>
      </c>
      <c r="B11" s="13"/>
      <c r="C11" s="6"/>
      <c r="D11" s="7"/>
      <c r="E11" s="44" t="e">
        <f t="shared" si="0"/>
        <v>#DIV/0!</v>
      </c>
      <c r="F11" s="9"/>
      <c r="G11" s="10"/>
      <c r="H11" s="11"/>
      <c r="I11" s="11"/>
      <c r="J11" s="8"/>
      <c r="K11" s="7"/>
      <c r="L11" s="44" t="e">
        <f t="shared" si="1"/>
        <v>#DIV/0!</v>
      </c>
      <c r="M11" s="7"/>
      <c r="N11" s="44" t="e">
        <f t="shared" si="2"/>
        <v>#DIV/0!</v>
      </c>
      <c r="O11" s="7"/>
      <c r="P11" s="44" t="e">
        <f t="shared" si="2"/>
        <v>#DIV/0!</v>
      </c>
    </row>
    <row r="12" spans="1:16" ht="59.25" customHeight="1">
      <c r="A12" s="41" t="s">
        <v>32</v>
      </c>
      <c r="B12" s="13"/>
      <c r="C12" s="6"/>
      <c r="D12" s="7"/>
      <c r="E12" s="44" t="e">
        <f t="shared" si="0"/>
        <v>#DIV/0!</v>
      </c>
      <c r="F12" s="9"/>
      <c r="G12" s="10"/>
      <c r="H12" s="11"/>
      <c r="I12" s="11"/>
      <c r="J12" s="8"/>
      <c r="K12" s="7"/>
      <c r="L12" s="44" t="e">
        <f t="shared" si="1"/>
        <v>#DIV/0!</v>
      </c>
      <c r="M12" s="7"/>
      <c r="N12" s="44" t="e">
        <f t="shared" si="2"/>
        <v>#DIV/0!</v>
      </c>
      <c r="O12" s="7"/>
      <c r="P12" s="44" t="e">
        <f t="shared" si="2"/>
        <v>#DIV/0!</v>
      </c>
    </row>
    <row r="13" spans="1:16" ht="59.25" customHeight="1">
      <c r="A13" s="41" t="s">
        <v>33</v>
      </c>
      <c r="B13" s="13"/>
      <c r="C13" s="6"/>
      <c r="D13" s="7"/>
      <c r="E13" s="44" t="e">
        <f t="shared" si="0"/>
        <v>#DIV/0!</v>
      </c>
      <c r="F13" s="9"/>
      <c r="G13" s="10"/>
      <c r="H13" s="11"/>
      <c r="I13" s="11"/>
      <c r="J13" s="8"/>
      <c r="K13" s="7"/>
      <c r="L13" s="44" t="e">
        <f t="shared" si="1"/>
        <v>#DIV/0!</v>
      </c>
      <c r="M13" s="7"/>
      <c r="N13" s="44" t="e">
        <f t="shared" si="2"/>
        <v>#DIV/0!</v>
      </c>
      <c r="O13" s="7"/>
      <c r="P13" s="44" t="e">
        <f t="shared" si="2"/>
        <v>#DIV/0!</v>
      </c>
    </row>
    <row r="14" spans="1:16" ht="59.25" customHeight="1">
      <c r="A14" s="41" t="s">
        <v>34</v>
      </c>
      <c r="B14" s="13"/>
      <c r="C14" s="6"/>
      <c r="D14" s="7"/>
      <c r="E14" s="44" t="e">
        <f t="shared" si="0"/>
        <v>#DIV/0!</v>
      </c>
      <c r="F14" s="9"/>
      <c r="G14" s="10"/>
      <c r="H14" s="11"/>
      <c r="I14" s="11"/>
      <c r="J14" s="8"/>
      <c r="K14" s="7"/>
      <c r="L14" s="44" t="e">
        <f t="shared" si="1"/>
        <v>#DIV/0!</v>
      </c>
      <c r="M14" s="7"/>
      <c r="N14" s="44" t="e">
        <f t="shared" si="2"/>
        <v>#DIV/0!</v>
      </c>
      <c r="O14" s="7"/>
      <c r="P14" s="44" t="e">
        <f t="shared" si="2"/>
        <v>#DIV/0!</v>
      </c>
    </row>
    <row r="15" spans="1:16" ht="59.25" customHeight="1">
      <c r="A15" s="41" t="s">
        <v>35</v>
      </c>
      <c r="B15" s="13"/>
      <c r="C15" s="6"/>
      <c r="D15" s="7"/>
      <c r="E15" s="44" t="e">
        <f t="shared" si="0"/>
        <v>#DIV/0!</v>
      </c>
      <c r="F15" s="9"/>
      <c r="G15" s="10"/>
      <c r="H15" s="11"/>
      <c r="I15" s="11"/>
      <c r="J15" s="8"/>
      <c r="K15" s="7"/>
      <c r="L15" s="44" t="e">
        <f t="shared" si="1"/>
        <v>#DIV/0!</v>
      </c>
      <c r="M15" s="7"/>
      <c r="N15" s="44" t="e">
        <f t="shared" si="2"/>
        <v>#DIV/0!</v>
      </c>
      <c r="O15" s="7"/>
      <c r="P15" s="44" t="e">
        <f t="shared" si="2"/>
        <v>#DIV/0!</v>
      </c>
    </row>
    <row r="16" spans="1:16" ht="59.25" customHeight="1">
      <c r="A16" s="41" t="s">
        <v>36</v>
      </c>
      <c r="B16" s="13"/>
      <c r="C16" s="6"/>
      <c r="D16" s="7"/>
      <c r="E16" s="44" t="e">
        <f t="shared" si="0"/>
        <v>#DIV/0!</v>
      </c>
      <c r="F16" s="9"/>
      <c r="G16" s="10"/>
      <c r="H16" s="11"/>
      <c r="I16" s="11"/>
      <c r="J16" s="8"/>
      <c r="K16" s="7"/>
      <c r="L16" s="44" t="e">
        <f t="shared" si="1"/>
        <v>#DIV/0!</v>
      </c>
      <c r="M16" s="7"/>
      <c r="N16" s="44" t="e">
        <f t="shared" si="2"/>
        <v>#DIV/0!</v>
      </c>
      <c r="O16" s="7"/>
      <c r="P16" s="44" t="e">
        <f t="shared" si="2"/>
        <v>#DIV/0!</v>
      </c>
    </row>
    <row r="17" spans="1:16" ht="59.25" customHeight="1">
      <c r="A17" s="41" t="s">
        <v>37</v>
      </c>
      <c r="B17" s="13"/>
      <c r="C17" s="6"/>
      <c r="D17" s="7"/>
      <c r="E17" s="44" t="e">
        <f t="shared" si="0"/>
        <v>#DIV/0!</v>
      </c>
      <c r="F17" s="9"/>
      <c r="G17" s="10"/>
      <c r="H17" s="11"/>
      <c r="I17" s="11"/>
      <c r="J17" s="8"/>
      <c r="K17" s="7"/>
      <c r="L17" s="44" t="e">
        <f t="shared" si="1"/>
        <v>#DIV/0!</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2"/>
      <c r="C19" s="6"/>
      <c r="D19" s="7"/>
      <c r="E19" s="44" t="e">
        <f t="shared" ref="E19:E27" si="3">1-(D19/C19)</f>
        <v>#DIV/0!</v>
      </c>
      <c r="F19" s="9"/>
      <c r="G19" s="10"/>
      <c r="H19" s="11"/>
      <c r="I19" s="11"/>
      <c r="J19" s="8"/>
      <c r="K19" s="7"/>
      <c r="L19" s="44" t="e">
        <f t="shared" si="1"/>
        <v>#DIV/0!</v>
      </c>
      <c r="M19" s="7"/>
      <c r="N19" s="44" t="e">
        <f t="shared" si="2"/>
        <v>#DIV/0!</v>
      </c>
      <c r="O19" s="7"/>
      <c r="P19" s="44" t="e">
        <f t="shared" si="2"/>
        <v>#DIV/0!</v>
      </c>
    </row>
    <row r="20" spans="1:16" ht="57" customHeight="1">
      <c r="A20" s="41" t="s">
        <v>43</v>
      </c>
      <c r="B20" s="13"/>
      <c r="C20" s="6"/>
      <c r="D20" s="7"/>
      <c r="E20" s="44" t="e">
        <f t="shared" si="3"/>
        <v>#DIV/0!</v>
      </c>
      <c r="F20" s="9"/>
      <c r="G20" s="10"/>
      <c r="H20" s="11"/>
      <c r="I20" s="11"/>
      <c r="J20" s="8"/>
      <c r="K20" s="7"/>
      <c r="L20" s="44" t="e">
        <f t="shared" si="1"/>
        <v>#DIV/0!</v>
      </c>
      <c r="M20" s="7"/>
      <c r="N20" s="44" t="e">
        <f t="shared" si="2"/>
        <v>#DIV/0!</v>
      </c>
      <c r="O20" s="7"/>
      <c r="P20" s="44" t="e">
        <f t="shared" si="2"/>
        <v>#DIV/0!</v>
      </c>
    </row>
    <row r="21" spans="1:16" ht="57" customHeight="1">
      <c r="A21" s="41" t="s">
        <v>47</v>
      </c>
      <c r="B21" s="14"/>
      <c r="C21" s="6"/>
      <c r="D21" s="7"/>
      <c r="E21" s="44" t="e">
        <f t="shared" si="3"/>
        <v>#DIV/0!</v>
      </c>
      <c r="F21" s="9"/>
      <c r="G21" s="10"/>
      <c r="H21" s="11"/>
      <c r="I21" s="11"/>
      <c r="J21" s="8"/>
      <c r="K21" s="7"/>
      <c r="L21" s="44" t="e">
        <f t="shared" si="1"/>
        <v>#DIV/0!</v>
      </c>
      <c r="M21" s="7"/>
      <c r="N21" s="44" t="e">
        <f t="shared" si="2"/>
        <v>#DIV/0!</v>
      </c>
      <c r="O21" s="7"/>
      <c r="P21" s="44" t="e">
        <f t="shared" si="2"/>
        <v>#DIV/0!</v>
      </c>
    </row>
    <row r="22" spans="1:16" ht="57" customHeight="1">
      <c r="A22" s="41" t="s">
        <v>48</v>
      </c>
      <c r="B22" s="12"/>
      <c r="C22" s="6"/>
      <c r="D22" s="7"/>
      <c r="E22" s="44" t="e">
        <f t="shared" si="3"/>
        <v>#DIV/0!</v>
      </c>
      <c r="F22" s="9"/>
      <c r="G22" s="10"/>
      <c r="H22" s="11"/>
      <c r="I22" s="11"/>
      <c r="J22" s="8"/>
      <c r="K22" s="7"/>
      <c r="L22" s="44" t="e">
        <f t="shared" si="1"/>
        <v>#DIV/0!</v>
      </c>
      <c r="M22" s="7"/>
      <c r="N22" s="44" t="e">
        <f t="shared" si="2"/>
        <v>#DIV/0!</v>
      </c>
      <c r="O22" s="7"/>
      <c r="P22" s="44" t="e">
        <f t="shared" si="2"/>
        <v>#DIV/0!</v>
      </c>
    </row>
    <row r="23" spans="1:16" ht="57" customHeight="1">
      <c r="A23" s="41" t="s">
        <v>49</v>
      </c>
      <c r="B23" s="12"/>
      <c r="C23" s="6"/>
      <c r="D23" s="7"/>
      <c r="E23" s="44" t="e">
        <f t="shared" si="3"/>
        <v>#DIV/0!</v>
      </c>
      <c r="F23" s="9"/>
      <c r="G23" s="10"/>
      <c r="H23" s="11"/>
      <c r="I23" s="11"/>
      <c r="J23" s="8"/>
      <c r="K23" s="7"/>
      <c r="L23" s="44" t="e">
        <f t="shared" si="1"/>
        <v>#DIV/0!</v>
      </c>
      <c r="M23" s="7"/>
      <c r="N23" s="44" t="e">
        <f t="shared" si="2"/>
        <v>#DIV/0!</v>
      </c>
      <c r="O23" s="7"/>
      <c r="P23" s="44" t="e">
        <f t="shared" si="2"/>
        <v>#DIV/0!</v>
      </c>
    </row>
    <row r="24" spans="1:16" ht="57" customHeight="1">
      <c r="A24" s="41" t="s">
        <v>50</v>
      </c>
      <c r="B24" s="12"/>
      <c r="C24" s="6"/>
      <c r="D24" s="7"/>
      <c r="E24" s="44" t="e">
        <f t="shared" si="3"/>
        <v>#DIV/0!</v>
      </c>
      <c r="F24" s="9"/>
      <c r="G24" s="10"/>
      <c r="H24" s="11"/>
      <c r="I24" s="11"/>
      <c r="J24" s="8"/>
      <c r="K24" s="7"/>
      <c r="L24" s="44" t="e">
        <f t="shared" si="1"/>
        <v>#DIV/0!</v>
      </c>
      <c r="M24" s="7"/>
      <c r="N24" s="44" t="e">
        <f t="shared" si="2"/>
        <v>#DIV/0!</v>
      </c>
      <c r="O24" s="7"/>
      <c r="P24" s="44" t="e">
        <f t="shared" si="2"/>
        <v>#DIV/0!</v>
      </c>
    </row>
    <row r="25" spans="1:16" ht="57" customHeight="1">
      <c r="A25" s="43" t="s">
        <v>51</v>
      </c>
      <c r="B25" s="12"/>
      <c r="C25" s="6"/>
      <c r="D25" s="7"/>
      <c r="E25" s="44" t="e">
        <f t="shared" si="3"/>
        <v>#DIV/0!</v>
      </c>
      <c r="F25" s="9"/>
      <c r="G25" s="10"/>
      <c r="H25" s="11"/>
      <c r="I25" s="11"/>
      <c r="J25" s="8"/>
      <c r="K25" s="7"/>
      <c r="L25" s="44" t="e">
        <f t="shared" si="1"/>
        <v>#DIV/0!</v>
      </c>
      <c r="M25" s="7"/>
      <c r="N25" s="44" t="e">
        <f t="shared" si="2"/>
        <v>#DIV/0!</v>
      </c>
      <c r="O25" s="7"/>
      <c r="P25" s="44" t="e">
        <f t="shared" si="2"/>
        <v>#DIV/0!</v>
      </c>
    </row>
    <row r="26" spans="1:16" ht="57" customHeight="1">
      <c r="A26" s="43" t="s">
        <v>55</v>
      </c>
      <c r="B26" s="12"/>
      <c r="C26" s="6"/>
      <c r="D26" s="7"/>
      <c r="E26" s="44" t="e">
        <f t="shared" si="3"/>
        <v>#DIV/0!</v>
      </c>
      <c r="F26" s="9"/>
      <c r="G26" s="10"/>
      <c r="H26" s="11"/>
      <c r="I26" s="11"/>
      <c r="J26" s="8"/>
      <c r="K26" s="7"/>
      <c r="L26" s="44" t="e">
        <f t="shared" si="1"/>
        <v>#DIV/0!</v>
      </c>
      <c r="M26" s="7"/>
      <c r="N26" s="44" t="e">
        <f t="shared" si="2"/>
        <v>#DIV/0!</v>
      </c>
      <c r="O26" s="7"/>
      <c r="P26" s="44" t="e">
        <f t="shared" si="2"/>
        <v>#DIV/0!</v>
      </c>
    </row>
    <row r="27" spans="1:16" ht="57" customHeight="1">
      <c r="A27" s="43" t="s">
        <v>56</v>
      </c>
      <c r="B27" s="12"/>
      <c r="C27" s="6"/>
      <c r="D27" s="7"/>
      <c r="E27" s="44" t="e">
        <f t="shared" si="3"/>
        <v>#DIV/0!</v>
      </c>
      <c r="F27" s="9"/>
      <c r="G27" s="10"/>
      <c r="H27" s="11"/>
      <c r="I27" s="11"/>
      <c r="J27" s="8"/>
      <c r="K27" s="7"/>
      <c r="L27" s="44" t="e">
        <f t="shared" si="1"/>
        <v>#DIV/0!</v>
      </c>
      <c r="M27" s="7"/>
      <c r="N27" s="44" t="e">
        <f t="shared" si="2"/>
        <v>#DIV/0!</v>
      </c>
      <c r="O27" s="7"/>
      <c r="P27" s="44" t="e">
        <f t="shared" si="2"/>
        <v>#DIV/0!</v>
      </c>
    </row>
  </sheetData>
  <sheetProtection algorithmName="SHA-512" hashValue="DJ4UNiAQYrasb4Nd3e07LYuOE6RX8EhylyJa/8Fv4e70imPE1WfKMWIP4v7LMn/mcdxwKlTp5y7t6/ec7R/W3A==" saltValue="qLSfj2jvQ9hP8/9W+OxoS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26" priority="21" operator="lessThan">
      <formula>0</formula>
    </cfRule>
  </conditionalFormatting>
  <conditionalFormatting sqref="E19:E27">
    <cfRule type="cellIs" dxfId="25" priority="17" operator="lessThan">
      <formula>0</formula>
    </cfRule>
  </conditionalFormatting>
  <conditionalFormatting sqref="H9:J17">
    <cfRule type="cellIs" dxfId="24" priority="8" operator="lessThan">
      <formula>0</formula>
    </cfRule>
  </conditionalFormatting>
  <conditionalFormatting sqref="H19:J27">
    <cfRule type="cellIs" dxfId="23" priority="4" operator="lessThan">
      <formula>0</formula>
    </cfRule>
  </conditionalFormatting>
  <conditionalFormatting sqref="L9:L17 L19:L27">
    <cfRule type="cellIs" dxfId="22" priority="3" operator="lessThan">
      <formula>0</formula>
    </cfRule>
  </conditionalFormatting>
  <conditionalFormatting sqref="N9:N17 N19:N27">
    <cfRule type="cellIs" dxfId="21" priority="2" operator="lessThan">
      <formula>0</formula>
    </cfRule>
  </conditionalFormatting>
  <conditionalFormatting sqref="P9:P17 P19:P27">
    <cfRule type="cellIs" dxfId="20"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2">
    <tabColor theme="5" tint="0.39997558519241921"/>
    <pageSetUpPr fitToPage="1"/>
  </sheetPr>
  <dimension ref="A1:P27"/>
  <sheetViews>
    <sheetView zoomScale="80" zoomScaleNormal="80" workbookViewId="0">
      <pane xSplit="2" ySplit="7" topLeftCell="C17" activePane="bottomRight" state="frozen"/>
      <selection pane="topRight" activeCell="G17" activeCellId="1" sqref="C27 G17"/>
      <selection pane="bottomLeft" activeCell="G17" activeCellId="1" sqref="C27 G17"/>
      <selection pane="bottomRight" activeCell="F19" sqref="F19:J27"/>
    </sheetView>
  </sheetViews>
  <sheetFormatPr baseColWidth="10" defaultColWidth="11.375" defaultRowHeight="14.25"/>
  <cols>
    <col min="1" max="1" width="26" style="2" customWidth="1"/>
    <col min="2" max="2" width="24.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451" t="s">
        <v>1817</v>
      </c>
      <c r="C9" s="465">
        <v>233492137029</v>
      </c>
      <c r="D9" s="466">
        <v>226721393438</v>
      </c>
      <c r="E9" s="44">
        <f t="shared" ref="E9:E17" si="0">1-(D9/C9)</f>
        <v>2.8997737042250282E-2</v>
      </c>
      <c r="F9" s="452" t="s">
        <v>1818</v>
      </c>
      <c r="G9" s="453" t="s">
        <v>1819</v>
      </c>
      <c r="H9" s="448">
        <v>0</v>
      </c>
      <c r="I9" s="454">
        <v>0</v>
      </c>
      <c r="J9" s="454">
        <v>0</v>
      </c>
      <c r="K9" s="388" t="s">
        <v>31</v>
      </c>
      <c r="L9" s="44" t="e">
        <f>1-(K9/D9)</f>
        <v>#VALUE!</v>
      </c>
      <c r="M9" s="7"/>
      <c r="N9" s="44" t="e">
        <f>1-(M9/K9)</f>
        <v>#VALUE!</v>
      </c>
      <c r="O9" s="7"/>
      <c r="P9" s="44" t="e">
        <f>1-(O9/M9)</f>
        <v>#DIV/0!</v>
      </c>
    </row>
    <row r="10" spans="1:16" ht="59.25" customHeight="1">
      <c r="A10" s="41" t="s">
        <v>28</v>
      </c>
      <c r="B10" s="345" t="s">
        <v>1820</v>
      </c>
      <c r="C10" s="467">
        <v>3927403301</v>
      </c>
      <c r="D10" s="468">
        <v>4606440311</v>
      </c>
      <c r="E10" s="44">
        <f t="shared" si="0"/>
        <v>-0.17289719388561475</v>
      </c>
      <c r="F10" s="455" t="s">
        <v>1821</v>
      </c>
      <c r="G10" s="73" t="s">
        <v>1822</v>
      </c>
      <c r="H10" s="456">
        <v>0</v>
      </c>
      <c r="I10" s="457">
        <v>0</v>
      </c>
      <c r="J10" s="457">
        <v>0</v>
      </c>
      <c r="K10" s="57" t="s">
        <v>31</v>
      </c>
      <c r="L10" s="44" t="e">
        <f t="shared" ref="L10:L27" si="1">1-(K10/D10)</f>
        <v>#VALUE!</v>
      </c>
      <c r="M10" s="7"/>
      <c r="N10" s="44" t="e">
        <f t="shared" ref="N10:P27" si="2">1-(M10/K10)</f>
        <v>#VALUE!</v>
      </c>
      <c r="O10" s="7"/>
      <c r="P10" s="44" t="e">
        <f t="shared" si="2"/>
        <v>#DIV/0!</v>
      </c>
    </row>
    <row r="11" spans="1:16" ht="59.25" customHeight="1">
      <c r="A11" s="41" t="s">
        <v>30</v>
      </c>
      <c r="B11" s="345">
        <v>0</v>
      </c>
      <c r="C11" s="467">
        <v>0</v>
      </c>
      <c r="D11" s="468">
        <v>0</v>
      </c>
      <c r="E11" s="44" t="e">
        <f t="shared" si="0"/>
        <v>#DIV/0!</v>
      </c>
      <c r="F11" s="458" t="s">
        <v>1823</v>
      </c>
      <c r="G11" s="73" t="s">
        <v>31</v>
      </c>
      <c r="H11" s="449">
        <v>0</v>
      </c>
      <c r="I11" s="459">
        <v>0</v>
      </c>
      <c r="J11" s="460">
        <v>0</v>
      </c>
      <c r="K11" s="111" t="s">
        <v>31</v>
      </c>
      <c r="L11" s="44" t="e">
        <f t="shared" si="1"/>
        <v>#VALUE!</v>
      </c>
      <c r="M11" s="7"/>
      <c r="N11" s="44" t="e">
        <f t="shared" si="2"/>
        <v>#VALUE!</v>
      </c>
      <c r="O11" s="7"/>
      <c r="P11" s="44" t="e">
        <f t="shared" si="2"/>
        <v>#DIV/0!</v>
      </c>
    </row>
    <row r="12" spans="1:16" ht="59.25" customHeight="1">
      <c r="A12" s="41" t="s">
        <v>32</v>
      </c>
      <c r="B12" s="345" t="s">
        <v>1824</v>
      </c>
      <c r="C12" s="467">
        <v>348179533</v>
      </c>
      <c r="D12" s="468">
        <v>663044687</v>
      </c>
      <c r="E12" s="44">
        <f t="shared" si="0"/>
        <v>-0.90431838795073571</v>
      </c>
      <c r="F12" s="458" t="s">
        <v>1825</v>
      </c>
      <c r="G12" s="458" t="s">
        <v>1826</v>
      </c>
      <c r="H12" s="457">
        <v>0</v>
      </c>
      <c r="I12" s="457">
        <v>0</v>
      </c>
      <c r="J12" s="457">
        <v>0</v>
      </c>
      <c r="K12" s="57" t="s">
        <v>31</v>
      </c>
      <c r="L12" s="44" t="e">
        <f t="shared" si="1"/>
        <v>#VALUE!</v>
      </c>
      <c r="M12" s="7"/>
      <c r="N12" s="44" t="e">
        <f t="shared" si="2"/>
        <v>#VALUE!</v>
      </c>
      <c r="O12" s="7"/>
      <c r="P12" s="44" t="e">
        <f t="shared" si="2"/>
        <v>#DIV/0!</v>
      </c>
    </row>
    <row r="13" spans="1:16" ht="59.25" customHeight="1">
      <c r="A13" s="41" t="s">
        <v>33</v>
      </c>
      <c r="B13" s="467">
        <v>4212020200909</v>
      </c>
      <c r="C13" s="467">
        <v>0</v>
      </c>
      <c r="D13" s="468">
        <v>15400000</v>
      </c>
      <c r="E13" s="44" t="e">
        <f t="shared" si="0"/>
        <v>#DIV/0!</v>
      </c>
      <c r="F13" s="461" t="s">
        <v>1827</v>
      </c>
      <c r="G13" s="458" t="s">
        <v>1828</v>
      </c>
      <c r="H13" s="459">
        <v>0</v>
      </c>
      <c r="I13" s="459">
        <v>0</v>
      </c>
      <c r="J13" s="460">
        <v>0</v>
      </c>
      <c r="K13" s="111" t="s">
        <v>31</v>
      </c>
      <c r="L13" s="44" t="e">
        <f t="shared" si="1"/>
        <v>#VALUE!</v>
      </c>
      <c r="M13" s="7"/>
      <c r="N13" s="44" t="e">
        <f t="shared" si="2"/>
        <v>#VALUE!</v>
      </c>
      <c r="O13" s="7"/>
      <c r="P13" s="44" t="e">
        <f t="shared" si="2"/>
        <v>#DIV/0!</v>
      </c>
    </row>
    <row r="14" spans="1:16" ht="59.25" customHeight="1">
      <c r="A14" s="41" t="s">
        <v>34</v>
      </c>
      <c r="B14" s="467">
        <v>42120202009</v>
      </c>
      <c r="C14" s="467">
        <v>5096015</v>
      </c>
      <c r="D14" s="468">
        <v>0</v>
      </c>
      <c r="E14" s="44">
        <f t="shared" si="0"/>
        <v>1</v>
      </c>
      <c r="F14" s="458" t="s">
        <v>1829</v>
      </c>
      <c r="G14" s="462" t="s">
        <v>1830</v>
      </c>
      <c r="H14" s="443">
        <v>0</v>
      </c>
      <c r="I14" s="441">
        <v>0</v>
      </c>
      <c r="J14" s="442">
        <v>0</v>
      </c>
      <c r="K14" s="111" t="s">
        <v>31</v>
      </c>
      <c r="L14" s="44" t="e">
        <f t="shared" si="1"/>
        <v>#VALUE!</v>
      </c>
      <c r="M14" s="7"/>
      <c r="N14" s="44" t="e">
        <f t="shared" si="2"/>
        <v>#VALUE!</v>
      </c>
      <c r="O14" s="7"/>
      <c r="P14" s="44" t="e">
        <f t="shared" si="2"/>
        <v>#DIV/0!</v>
      </c>
    </row>
    <row r="15" spans="1:16" ht="59.25" customHeight="1">
      <c r="A15" s="41" t="s">
        <v>35</v>
      </c>
      <c r="B15" s="467">
        <v>4212020200909</v>
      </c>
      <c r="C15" s="467">
        <v>219991949</v>
      </c>
      <c r="D15" s="468">
        <v>356358958</v>
      </c>
      <c r="E15" s="44">
        <f t="shared" si="0"/>
        <v>-0.61987272543323857</v>
      </c>
      <c r="F15" s="458" t="s">
        <v>1831</v>
      </c>
      <c r="G15" s="463" t="s">
        <v>1832</v>
      </c>
      <c r="H15" s="441">
        <v>0</v>
      </c>
      <c r="I15" s="441">
        <v>0</v>
      </c>
      <c r="J15" s="442">
        <v>0</v>
      </c>
      <c r="K15" s="111" t="s">
        <v>31</v>
      </c>
      <c r="L15" s="44" t="e">
        <f t="shared" si="1"/>
        <v>#VALUE!</v>
      </c>
      <c r="M15" s="7"/>
      <c r="N15" s="44" t="e">
        <f t="shared" si="2"/>
        <v>#VALUE!</v>
      </c>
      <c r="O15" s="7"/>
      <c r="P15" s="44" t="e">
        <f t="shared" si="2"/>
        <v>#DIV/0!</v>
      </c>
    </row>
    <row r="16" spans="1:16" ht="59.25" customHeight="1">
      <c r="A16" s="41" t="s">
        <v>36</v>
      </c>
      <c r="B16" s="345">
        <v>0</v>
      </c>
      <c r="C16" s="467">
        <v>0</v>
      </c>
      <c r="D16" s="468">
        <v>0</v>
      </c>
      <c r="E16" s="44" t="e">
        <f t="shared" si="0"/>
        <v>#DIV/0!</v>
      </c>
      <c r="F16" s="458" t="s">
        <v>1823</v>
      </c>
      <c r="G16" s="464" t="s">
        <v>31</v>
      </c>
      <c r="H16" s="449">
        <v>0</v>
      </c>
      <c r="I16" s="459">
        <v>0</v>
      </c>
      <c r="J16" s="460">
        <v>0</v>
      </c>
      <c r="K16" s="111" t="s">
        <v>31</v>
      </c>
      <c r="L16" s="44" t="e">
        <f t="shared" si="1"/>
        <v>#VALUE!</v>
      </c>
      <c r="M16" s="7"/>
      <c r="N16" s="44" t="e">
        <f t="shared" si="2"/>
        <v>#VALUE!</v>
      </c>
      <c r="O16" s="7"/>
      <c r="P16" s="44" t="e">
        <f t="shared" si="2"/>
        <v>#DIV/0!</v>
      </c>
    </row>
    <row r="17" spans="1:16" ht="59.25" customHeight="1">
      <c r="A17" s="41" t="s">
        <v>37</v>
      </c>
      <c r="B17" s="345">
        <v>0</v>
      </c>
      <c r="C17" s="467">
        <v>0</v>
      </c>
      <c r="D17" s="468">
        <v>0</v>
      </c>
      <c r="E17" s="44" t="e">
        <f t="shared" si="0"/>
        <v>#DIV/0!</v>
      </c>
      <c r="F17" s="458" t="s">
        <v>1823</v>
      </c>
      <c r="G17" s="464" t="s">
        <v>31</v>
      </c>
      <c r="H17" s="449">
        <v>0</v>
      </c>
      <c r="I17" s="459">
        <v>0</v>
      </c>
      <c r="J17" s="460">
        <v>0</v>
      </c>
      <c r="K17" s="111" t="s">
        <v>31</v>
      </c>
      <c r="L17" s="44" t="e">
        <f t="shared" si="1"/>
        <v>#VALUE!</v>
      </c>
      <c r="M17" s="7"/>
      <c r="N17" s="44" t="e">
        <f t="shared" si="2"/>
        <v>#VALUE!</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117" t="s">
        <v>1833</v>
      </c>
      <c r="C19" s="469">
        <v>1515539575</v>
      </c>
      <c r="D19" s="470">
        <v>1428053915</v>
      </c>
      <c r="E19" s="44">
        <f t="shared" ref="E19:E27" si="3">1-(D19/C19)</f>
        <v>5.7725750909539908E-2</v>
      </c>
      <c r="F19" s="9" t="s">
        <v>1834</v>
      </c>
      <c r="G19" s="10" t="s">
        <v>1835</v>
      </c>
      <c r="H19" s="11">
        <v>0.01</v>
      </c>
      <c r="I19" s="11">
        <v>0</v>
      </c>
      <c r="J19" s="8">
        <v>0</v>
      </c>
      <c r="K19" s="7"/>
      <c r="L19" s="44">
        <f t="shared" si="1"/>
        <v>1</v>
      </c>
      <c r="M19" s="7"/>
      <c r="N19" s="44" t="e">
        <f t="shared" si="2"/>
        <v>#DIV/0!</v>
      </c>
      <c r="O19" s="7"/>
      <c r="P19" s="44" t="e">
        <f t="shared" si="2"/>
        <v>#DIV/0!</v>
      </c>
    </row>
    <row r="20" spans="1:16" ht="57" customHeight="1">
      <c r="A20" s="41" t="s">
        <v>43</v>
      </c>
      <c r="B20" s="471">
        <v>4212020200601</v>
      </c>
      <c r="C20" s="469">
        <v>2163603429</v>
      </c>
      <c r="D20" s="470">
        <v>2091250000</v>
      </c>
      <c r="E20" s="44">
        <f t="shared" si="3"/>
        <v>3.3441169500013745E-2</v>
      </c>
      <c r="F20" s="9" t="s">
        <v>1836</v>
      </c>
      <c r="G20" s="10" t="s">
        <v>1837</v>
      </c>
      <c r="H20" s="11">
        <v>0.01</v>
      </c>
      <c r="I20" s="11">
        <v>0</v>
      </c>
      <c r="J20" s="8">
        <v>0</v>
      </c>
      <c r="K20" s="7"/>
      <c r="L20" s="44">
        <f t="shared" si="1"/>
        <v>1</v>
      </c>
      <c r="M20" s="7"/>
      <c r="N20" s="44" t="e">
        <f t="shared" si="2"/>
        <v>#DIV/0!</v>
      </c>
      <c r="O20" s="7"/>
      <c r="P20" s="44" t="e">
        <f t="shared" si="2"/>
        <v>#DIV/0!</v>
      </c>
    </row>
    <row r="21" spans="1:16" ht="57" customHeight="1">
      <c r="A21" s="41" t="s">
        <v>47</v>
      </c>
      <c r="B21" s="472">
        <v>0</v>
      </c>
      <c r="C21" s="469">
        <v>0</v>
      </c>
      <c r="D21" s="470">
        <v>0</v>
      </c>
      <c r="E21" s="44" t="e">
        <f t="shared" si="3"/>
        <v>#DIV/0!</v>
      </c>
      <c r="F21" s="9" t="s">
        <v>1838</v>
      </c>
      <c r="G21" s="10" t="s">
        <v>1839</v>
      </c>
      <c r="H21" s="11">
        <v>0</v>
      </c>
      <c r="I21" s="11">
        <v>0</v>
      </c>
      <c r="J21" s="8">
        <v>0</v>
      </c>
      <c r="K21" s="7"/>
      <c r="L21" s="44" t="e">
        <f t="shared" si="1"/>
        <v>#DIV/0!</v>
      </c>
      <c r="M21" s="7"/>
      <c r="N21" s="44" t="e">
        <f t="shared" si="2"/>
        <v>#DIV/0!</v>
      </c>
      <c r="O21" s="7"/>
      <c r="P21" s="44" t="e">
        <f t="shared" si="2"/>
        <v>#DIV/0!</v>
      </c>
    </row>
    <row r="22" spans="1:16" ht="57" customHeight="1">
      <c r="A22" s="41" t="s">
        <v>48</v>
      </c>
      <c r="B22" s="117">
        <v>4212020100401</v>
      </c>
      <c r="C22" s="469">
        <v>1059106560</v>
      </c>
      <c r="D22" s="470">
        <v>1224854190</v>
      </c>
      <c r="E22" s="44">
        <f t="shared" si="3"/>
        <v>-0.15649759548274345</v>
      </c>
      <c r="F22" s="9" t="s">
        <v>1840</v>
      </c>
      <c r="G22" s="10" t="s">
        <v>1841</v>
      </c>
      <c r="H22" s="11">
        <v>0.01</v>
      </c>
      <c r="I22" s="11">
        <v>0</v>
      </c>
      <c r="J22" s="8">
        <v>0</v>
      </c>
      <c r="K22" s="7"/>
      <c r="L22" s="44">
        <f t="shared" si="1"/>
        <v>1</v>
      </c>
      <c r="M22" s="7"/>
      <c r="N22" s="44" t="e">
        <f t="shared" si="2"/>
        <v>#DIV/0!</v>
      </c>
      <c r="O22" s="7"/>
      <c r="P22" s="44" t="e">
        <f t="shared" si="2"/>
        <v>#DIV/0!</v>
      </c>
    </row>
    <row r="23" spans="1:16" ht="57" customHeight="1">
      <c r="A23" s="41" t="s">
        <v>49</v>
      </c>
      <c r="B23" s="117" t="s">
        <v>1842</v>
      </c>
      <c r="C23" s="469">
        <v>351365199</v>
      </c>
      <c r="D23" s="470">
        <v>72000000</v>
      </c>
      <c r="E23" s="44">
        <f t="shared" si="3"/>
        <v>0.79508499929726961</v>
      </c>
      <c r="F23" s="9" t="s">
        <v>1843</v>
      </c>
      <c r="G23" s="10" t="s">
        <v>1844</v>
      </c>
      <c r="H23" s="11">
        <v>0.01</v>
      </c>
      <c r="I23" s="11">
        <v>0</v>
      </c>
      <c r="J23" s="8">
        <v>0</v>
      </c>
      <c r="K23" s="7"/>
      <c r="L23" s="44">
        <f t="shared" si="1"/>
        <v>1</v>
      </c>
      <c r="M23" s="7"/>
      <c r="N23" s="44" t="e">
        <f t="shared" si="2"/>
        <v>#DIV/0!</v>
      </c>
      <c r="O23" s="7"/>
      <c r="P23" s="44" t="e">
        <f t="shared" si="2"/>
        <v>#DIV/0!</v>
      </c>
    </row>
    <row r="24" spans="1:16" ht="57" customHeight="1">
      <c r="A24" s="41" t="s">
        <v>50</v>
      </c>
      <c r="B24" s="117" t="s">
        <v>1845</v>
      </c>
      <c r="C24" s="469">
        <v>588490979</v>
      </c>
      <c r="D24" s="470">
        <v>576610501</v>
      </c>
      <c r="E24" s="44">
        <f t="shared" si="3"/>
        <v>2.0188037580776586E-2</v>
      </c>
      <c r="F24" s="9" t="s">
        <v>1846</v>
      </c>
      <c r="G24" s="10" t="s">
        <v>1847</v>
      </c>
      <c r="H24" s="11">
        <v>0</v>
      </c>
      <c r="I24" s="11">
        <v>0</v>
      </c>
      <c r="J24" s="8">
        <v>0</v>
      </c>
      <c r="K24" s="7"/>
      <c r="L24" s="44">
        <f t="shared" si="1"/>
        <v>1</v>
      </c>
      <c r="M24" s="7"/>
      <c r="N24" s="44" t="e">
        <f t="shared" si="2"/>
        <v>#DIV/0!</v>
      </c>
      <c r="O24" s="7"/>
      <c r="P24" s="44" t="e">
        <f t="shared" si="2"/>
        <v>#DIV/0!</v>
      </c>
    </row>
    <row r="25" spans="1:16" ht="57" customHeight="1">
      <c r="A25" s="43" t="s">
        <v>51</v>
      </c>
      <c r="B25" s="117" t="s">
        <v>1848</v>
      </c>
      <c r="C25" s="469">
        <v>13870522270</v>
      </c>
      <c r="D25" s="470">
        <v>22614948397</v>
      </c>
      <c r="E25" s="44">
        <f t="shared" si="3"/>
        <v>-0.63043236273178915</v>
      </c>
      <c r="F25" s="9" t="s">
        <v>1849</v>
      </c>
      <c r="G25" s="10" t="s">
        <v>1850</v>
      </c>
      <c r="H25" s="11">
        <v>0</v>
      </c>
      <c r="I25" s="11">
        <v>0</v>
      </c>
      <c r="J25" s="8">
        <v>0</v>
      </c>
      <c r="K25" s="7"/>
      <c r="L25" s="44">
        <f t="shared" si="1"/>
        <v>1</v>
      </c>
      <c r="M25" s="7"/>
      <c r="N25" s="44" t="e">
        <f t="shared" si="2"/>
        <v>#DIV/0!</v>
      </c>
      <c r="O25" s="7"/>
      <c r="P25" s="44" t="e">
        <f t="shared" si="2"/>
        <v>#DIV/0!</v>
      </c>
    </row>
    <row r="26" spans="1:16" ht="57" customHeight="1">
      <c r="A26" s="43" t="s">
        <v>55</v>
      </c>
      <c r="B26" s="117">
        <v>0</v>
      </c>
      <c r="C26" s="469">
        <v>0</v>
      </c>
      <c r="D26" s="470">
        <v>0</v>
      </c>
      <c r="E26" s="44" t="e">
        <f t="shared" si="3"/>
        <v>#DIV/0!</v>
      </c>
      <c r="F26" s="9" t="s">
        <v>1823</v>
      </c>
      <c r="G26" s="10" t="s">
        <v>387</v>
      </c>
      <c r="H26" s="11">
        <v>0</v>
      </c>
      <c r="I26" s="11">
        <v>0</v>
      </c>
      <c r="J26" s="8">
        <v>0</v>
      </c>
      <c r="K26" s="7"/>
      <c r="L26" s="44" t="e">
        <f t="shared" si="1"/>
        <v>#DIV/0!</v>
      </c>
      <c r="M26" s="7"/>
      <c r="N26" s="44" t="e">
        <f t="shared" si="2"/>
        <v>#DIV/0!</v>
      </c>
      <c r="O26" s="7"/>
      <c r="P26" s="44" t="e">
        <f t="shared" si="2"/>
        <v>#DIV/0!</v>
      </c>
    </row>
    <row r="27" spans="1:16" ht="57" customHeight="1">
      <c r="A27" s="43" t="s">
        <v>56</v>
      </c>
      <c r="B27" s="117" t="s">
        <v>1851</v>
      </c>
      <c r="C27" s="469">
        <v>5093849403</v>
      </c>
      <c r="D27" s="470">
        <v>4932053524</v>
      </c>
      <c r="E27" s="44">
        <f t="shared" si="3"/>
        <v>3.1762988302070916E-2</v>
      </c>
      <c r="F27" s="9" t="s">
        <v>1852</v>
      </c>
      <c r="G27" s="10" t="s">
        <v>1853</v>
      </c>
      <c r="H27" s="11">
        <v>0</v>
      </c>
      <c r="I27" s="11">
        <v>0</v>
      </c>
      <c r="J27" s="8">
        <v>0</v>
      </c>
      <c r="K27" s="7"/>
      <c r="L27" s="44">
        <f t="shared" si="1"/>
        <v>1</v>
      </c>
      <c r="M27" s="7"/>
      <c r="N27" s="44" t="e">
        <f t="shared" si="2"/>
        <v>#DIV/0!</v>
      </c>
      <c r="O27" s="7"/>
      <c r="P27" s="44" t="e">
        <f t="shared" si="2"/>
        <v>#DIV/0!</v>
      </c>
    </row>
  </sheetData>
  <sheetProtection algorithmName="SHA-512" hashValue="pz09QLW9AFaGNUIA62kffssKkgjYkSG1osgIqLv/MS8GxL+Ciu+9nggT71+xDKRD/b1TgvTPZTt5cBzESqUexQ==" saltValue="mLt9oxD9h0JEiubcZ2Ls/Q=="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19" priority="21" operator="lessThan">
      <formula>0</formula>
    </cfRule>
  </conditionalFormatting>
  <conditionalFormatting sqref="E19:E27">
    <cfRule type="cellIs" dxfId="18" priority="17" operator="lessThan">
      <formula>0</formula>
    </cfRule>
  </conditionalFormatting>
  <conditionalFormatting sqref="H19:J27">
    <cfRule type="cellIs" dxfId="17" priority="4" operator="lessThan">
      <formula>0</formula>
    </cfRule>
  </conditionalFormatting>
  <conditionalFormatting sqref="L9:L17 L19:L27">
    <cfRule type="cellIs" dxfId="16" priority="3" operator="lessThan">
      <formula>0</formula>
    </cfRule>
  </conditionalFormatting>
  <conditionalFormatting sqref="N9:N17 N19:N27">
    <cfRule type="cellIs" dxfId="15" priority="2" operator="lessThan">
      <formula>0</formula>
    </cfRule>
  </conditionalFormatting>
  <conditionalFormatting sqref="P9:P17 P19:P27">
    <cfRule type="cellIs" dxfId="14"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3">
    <tabColor theme="5" tint="0.39997558519241921"/>
    <pageSetUpPr fitToPage="1"/>
  </sheetPr>
  <dimension ref="A1:P28"/>
  <sheetViews>
    <sheetView zoomScale="80" zoomScaleNormal="80" workbookViewId="0">
      <pane xSplit="2" ySplit="7" topLeftCell="F8" activePane="bottomRight" state="frozen"/>
      <selection pane="topRight" activeCell="G17" activeCellId="1" sqref="C27 G17"/>
      <selection pane="bottomLeft" activeCell="G17" activeCellId="1" sqref="C27 G17"/>
      <selection pane="bottomRight" activeCell="J27" sqref="J27"/>
    </sheetView>
  </sheetViews>
  <sheetFormatPr baseColWidth="10" defaultColWidth="11.375" defaultRowHeight="14.25"/>
  <cols>
    <col min="1" max="1" width="26" style="2" customWidth="1"/>
    <col min="2" max="2" width="24.75" style="410" customWidth="1"/>
    <col min="3" max="4" width="20.75" style="2" customWidth="1"/>
    <col min="5" max="5" width="20.125" style="2" bestFit="1" customWidth="1"/>
    <col min="6" max="6" width="32.125" style="2" customWidth="1"/>
    <col min="7" max="7" width="45.875" style="2" customWidth="1"/>
    <col min="8" max="8" width="14.25" style="2" customWidth="1"/>
    <col min="9" max="9" width="12.875" style="2" customWidth="1"/>
    <col min="10" max="10" width="12.25" style="2"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409"/>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912" t="s">
        <v>5</v>
      </c>
      <c r="C4" s="780" t="s">
        <v>6</v>
      </c>
      <c r="D4" s="781"/>
      <c r="E4" s="782"/>
      <c r="F4" s="786" t="s">
        <v>0</v>
      </c>
      <c r="G4" s="787"/>
      <c r="H4" s="787"/>
      <c r="I4" s="787"/>
      <c r="J4" s="788"/>
      <c r="K4" s="789" t="s">
        <v>7</v>
      </c>
      <c r="L4" s="790"/>
      <c r="M4" s="790"/>
      <c r="N4" s="790"/>
      <c r="O4" s="790"/>
      <c r="P4" s="791"/>
    </row>
    <row r="5" spans="1:16" s="4" customFormat="1">
      <c r="A5" s="775"/>
      <c r="B5" s="913"/>
      <c r="C5" s="783"/>
      <c r="D5" s="784"/>
      <c r="E5" s="785"/>
      <c r="F5" s="795" t="s">
        <v>8</v>
      </c>
      <c r="G5" s="798" t="s">
        <v>9</v>
      </c>
      <c r="H5" s="801" t="s">
        <v>10</v>
      </c>
      <c r="I5" s="802"/>
      <c r="J5" s="803"/>
      <c r="K5" s="792"/>
      <c r="L5" s="793"/>
      <c r="M5" s="793"/>
      <c r="N5" s="793"/>
      <c r="O5" s="793"/>
      <c r="P5" s="794"/>
    </row>
    <row r="6" spans="1:16">
      <c r="A6" s="775"/>
      <c r="B6" s="913"/>
      <c r="C6" s="35" t="s">
        <v>11</v>
      </c>
      <c r="D6" s="807" t="s">
        <v>12</v>
      </c>
      <c r="E6" s="808"/>
      <c r="F6" s="796"/>
      <c r="G6" s="799"/>
      <c r="H6" s="804"/>
      <c r="I6" s="805"/>
      <c r="J6" s="806"/>
      <c r="K6" s="810" t="s">
        <v>13</v>
      </c>
      <c r="L6" s="811"/>
      <c r="M6" s="812" t="s">
        <v>14</v>
      </c>
      <c r="N6" s="811"/>
      <c r="O6" s="812" t="s">
        <v>15</v>
      </c>
      <c r="P6" s="811"/>
    </row>
    <row r="7" spans="1:16" ht="28.5">
      <c r="A7" s="776"/>
      <c r="B7" s="914"/>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411"/>
      <c r="C8" s="22"/>
      <c r="D8" s="23"/>
      <c r="E8" s="24"/>
      <c r="F8" s="25"/>
      <c r="G8" s="26"/>
      <c r="H8" s="23"/>
      <c r="I8" s="23"/>
      <c r="J8" s="24"/>
      <c r="K8" s="22"/>
      <c r="L8" s="23"/>
      <c r="M8" s="23"/>
      <c r="N8" s="23"/>
      <c r="O8" s="23"/>
      <c r="P8" s="27"/>
    </row>
    <row r="9" spans="1:16" ht="108" customHeight="1">
      <c r="A9" s="41" t="s">
        <v>23</v>
      </c>
      <c r="B9" s="412" t="s">
        <v>62</v>
      </c>
      <c r="C9" s="6">
        <v>27595465243</v>
      </c>
      <c r="D9" s="7">
        <v>25494089442</v>
      </c>
      <c r="E9" s="44">
        <f t="shared" ref="E9:E17" si="0">1-(D9/C9)</f>
        <v>7.6149315929110672E-2</v>
      </c>
      <c r="F9" s="9" t="s">
        <v>1854</v>
      </c>
      <c r="G9" s="403" t="s">
        <v>1855</v>
      </c>
      <c r="H9" s="11">
        <v>5.1999999999999998E-2</v>
      </c>
      <c r="I9" s="11">
        <v>0.03</v>
      </c>
      <c r="J9" s="8">
        <v>0.03</v>
      </c>
      <c r="K9" s="7"/>
      <c r="L9" s="44">
        <f>1-(K9/D9)</f>
        <v>1</v>
      </c>
      <c r="M9" s="7"/>
      <c r="N9" s="44" t="e">
        <f>1-(M9/K9)</f>
        <v>#DIV/0!</v>
      </c>
      <c r="O9" s="7"/>
      <c r="P9" s="44" t="e">
        <f>1-(O9/M9)</f>
        <v>#DIV/0!</v>
      </c>
    </row>
    <row r="10" spans="1:16" ht="59.25" customHeight="1">
      <c r="A10" s="41" t="s">
        <v>28</v>
      </c>
      <c r="B10" s="198" t="s">
        <v>108</v>
      </c>
      <c r="C10" s="6">
        <v>7148342275</v>
      </c>
      <c r="D10" s="7">
        <v>8470303220</v>
      </c>
      <c r="E10" s="44">
        <f t="shared" si="0"/>
        <v>-0.18493251919725684</v>
      </c>
      <c r="F10" s="404" t="s">
        <v>1856</v>
      </c>
      <c r="G10" s="403" t="s">
        <v>1857</v>
      </c>
      <c r="H10" s="11">
        <v>0.01</v>
      </c>
      <c r="I10" s="11">
        <v>0.01</v>
      </c>
      <c r="J10" s="8">
        <v>0.01</v>
      </c>
      <c r="K10" s="7"/>
      <c r="L10" s="44">
        <f t="shared" ref="L10:L27" si="1">1-(K10/D10)</f>
        <v>1</v>
      </c>
      <c r="M10" s="7"/>
      <c r="N10" s="44" t="e">
        <f t="shared" ref="N10:P27" si="2">1-(M10/K10)</f>
        <v>#DIV/0!</v>
      </c>
      <c r="O10" s="7"/>
      <c r="P10" s="44" t="e">
        <f t="shared" si="2"/>
        <v>#DIV/0!</v>
      </c>
    </row>
    <row r="11" spans="1:16" ht="59.25" customHeight="1">
      <c r="A11" s="41" t="s">
        <v>30</v>
      </c>
      <c r="B11" s="198" t="s">
        <v>108</v>
      </c>
      <c r="C11" s="6">
        <v>0</v>
      </c>
      <c r="D11" s="7">
        <v>0</v>
      </c>
      <c r="E11" s="44" t="e">
        <f t="shared" si="0"/>
        <v>#DIV/0!</v>
      </c>
      <c r="F11" s="9" t="s">
        <v>64</v>
      </c>
      <c r="G11" s="10" t="s">
        <v>64</v>
      </c>
      <c r="H11" s="11">
        <v>0</v>
      </c>
      <c r="I11" s="11">
        <v>0</v>
      </c>
      <c r="J11" s="8">
        <v>0</v>
      </c>
      <c r="K11" s="7"/>
      <c r="L11" s="44" t="e">
        <f t="shared" si="1"/>
        <v>#DIV/0!</v>
      </c>
      <c r="M11" s="7"/>
      <c r="N11" s="44" t="e">
        <f t="shared" si="2"/>
        <v>#DIV/0!</v>
      </c>
      <c r="O11" s="7"/>
      <c r="P11" s="44" t="e">
        <f t="shared" si="2"/>
        <v>#DIV/0!</v>
      </c>
    </row>
    <row r="12" spans="1:16" ht="81.75" customHeight="1">
      <c r="A12" s="41" t="s">
        <v>32</v>
      </c>
      <c r="B12" s="198" t="s">
        <v>108</v>
      </c>
      <c r="C12" s="6">
        <v>681049841</v>
      </c>
      <c r="D12" s="7">
        <v>853193369</v>
      </c>
      <c r="E12" s="44">
        <f t="shared" si="0"/>
        <v>-0.25276201187748315</v>
      </c>
      <c r="F12" s="404" t="s">
        <v>1858</v>
      </c>
      <c r="G12" s="403" t="s">
        <v>1859</v>
      </c>
      <c r="H12" s="11">
        <v>0.01</v>
      </c>
      <c r="I12" s="11">
        <v>0.01</v>
      </c>
      <c r="J12" s="8">
        <v>0.01</v>
      </c>
      <c r="K12" s="7"/>
      <c r="L12" s="44">
        <f t="shared" si="1"/>
        <v>1</v>
      </c>
      <c r="M12" s="7"/>
      <c r="N12" s="44" t="e">
        <f t="shared" si="2"/>
        <v>#DIV/0!</v>
      </c>
      <c r="O12" s="7"/>
      <c r="P12" s="44" t="e">
        <f t="shared" si="2"/>
        <v>#DIV/0!</v>
      </c>
    </row>
    <row r="13" spans="1:16" ht="59.25" customHeight="1">
      <c r="A13" s="41" t="s">
        <v>33</v>
      </c>
      <c r="B13" s="197" t="s">
        <v>64</v>
      </c>
      <c r="C13" s="6"/>
      <c r="D13" s="7"/>
      <c r="E13" s="44" t="e">
        <f t="shared" si="0"/>
        <v>#DIV/0!</v>
      </c>
      <c r="F13" s="9" t="s">
        <v>64</v>
      </c>
      <c r="G13" s="10" t="s">
        <v>64</v>
      </c>
      <c r="H13" s="11">
        <v>0</v>
      </c>
      <c r="I13" s="11">
        <v>0</v>
      </c>
      <c r="J13" s="8">
        <v>0</v>
      </c>
      <c r="K13" s="7"/>
      <c r="L13" s="44" t="e">
        <f t="shared" si="1"/>
        <v>#DIV/0!</v>
      </c>
      <c r="M13" s="7"/>
      <c r="N13" s="44" t="e">
        <f t="shared" si="2"/>
        <v>#DIV/0!</v>
      </c>
      <c r="O13" s="7"/>
      <c r="P13" s="44" t="e">
        <f t="shared" si="2"/>
        <v>#DIV/0!</v>
      </c>
    </row>
    <row r="14" spans="1:16" ht="59.25" customHeight="1">
      <c r="A14" s="41" t="s">
        <v>34</v>
      </c>
      <c r="B14" s="197" t="s">
        <v>64</v>
      </c>
      <c r="C14" s="6"/>
      <c r="D14" s="7"/>
      <c r="E14" s="44" t="e">
        <f t="shared" si="0"/>
        <v>#DIV/0!</v>
      </c>
      <c r="F14" s="9" t="s">
        <v>64</v>
      </c>
      <c r="G14" s="10" t="s">
        <v>64</v>
      </c>
      <c r="H14" s="11">
        <v>0</v>
      </c>
      <c r="I14" s="11">
        <v>0</v>
      </c>
      <c r="J14" s="8">
        <v>0</v>
      </c>
      <c r="K14" s="7"/>
      <c r="L14" s="44" t="e">
        <f t="shared" si="1"/>
        <v>#DIV/0!</v>
      </c>
      <c r="M14" s="7"/>
      <c r="N14" s="44" t="e">
        <f t="shared" si="2"/>
        <v>#DIV/0!</v>
      </c>
      <c r="O14" s="7"/>
      <c r="P14" s="44" t="e">
        <f t="shared" si="2"/>
        <v>#DIV/0!</v>
      </c>
    </row>
    <row r="15" spans="1:16" ht="59.25" customHeight="1">
      <c r="A15" s="41" t="s">
        <v>35</v>
      </c>
      <c r="B15" s="197" t="s">
        <v>64</v>
      </c>
      <c r="C15" s="6"/>
      <c r="D15" s="7"/>
      <c r="E15" s="44" t="e">
        <f t="shared" si="0"/>
        <v>#DIV/0!</v>
      </c>
      <c r="F15" s="9" t="s">
        <v>64</v>
      </c>
      <c r="G15" s="10" t="s">
        <v>64</v>
      </c>
      <c r="H15" s="11">
        <v>0</v>
      </c>
      <c r="I15" s="11">
        <v>0</v>
      </c>
      <c r="J15" s="8">
        <v>0</v>
      </c>
      <c r="K15" s="7"/>
      <c r="L15" s="44" t="e">
        <f t="shared" si="1"/>
        <v>#DIV/0!</v>
      </c>
      <c r="M15" s="7"/>
      <c r="N15" s="44" t="e">
        <f t="shared" si="2"/>
        <v>#DIV/0!</v>
      </c>
      <c r="O15" s="7"/>
      <c r="P15" s="44" t="e">
        <f t="shared" si="2"/>
        <v>#DIV/0!</v>
      </c>
    </row>
    <row r="16" spans="1:16" ht="59.25" customHeight="1">
      <c r="A16" s="41" t="s">
        <v>36</v>
      </c>
      <c r="B16" s="197" t="s">
        <v>64</v>
      </c>
      <c r="C16" s="6"/>
      <c r="D16" s="7"/>
      <c r="E16" s="44" t="e">
        <f t="shared" si="0"/>
        <v>#DIV/0!</v>
      </c>
      <c r="F16" s="9" t="s">
        <v>64</v>
      </c>
      <c r="G16" s="10" t="s">
        <v>64</v>
      </c>
      <c r="H16" s="11">
        <v>0</v>
      </c>
      <c r="I16" s="11">
        <v>0</v>
      </c>
      <c r="J16" s="8">
        <v>0</v>
      </c>
      <c r="K16" s="7"/>
      <c r="L16" s="44" t="e">
        <f t="shared" si="1"/>
        <v>#DIV/0!</v>
      </c>
      <c r="M16" s="7"/>
      <c r="N16" s="44" t="e">
        <f t="shared" si="2"/>
        <v>#DIV/0!</v>
      </c>
      <c r="O16" s="7"/>
      <c r="P16" s="44" t="e">
        <f t="shared" si="2"/>
        <v>#DIV/0!</v>
      </c>
    </row>
    <row r="17" spans="1:16" ht="59.25" customHeight="1">
      <c r="A17" s="41" t="s">
        <v>37</v>
      </c>
      <c r="B17" s="197" t="s">
        <v>64</v>
      </c>
      <c r="C17" s="6"/>
      <c r="D17" s="7"/>
      <c r="E17" s="44" t="e">
        <f t="shared" si="0"/>
        <v>#DIV/0!</v>
      </c>
      <c r="F17" s="9" t="s">
        <v>64</v>
      </c>
      <c r="G17" s="10" t="s">
        <v>64</v>
      </c>
      <c r="H17" s="11">
        <v>0</v>
      </c>
      <c r="I17" s="11">
        <v>0</v>
      </c>
      <c r="J17" s="8">
        <v>0</v>
      </c>
      <c r="K17" s="7"/>
      <c r="L17" s="44" t="e">
        <f t="shared" si="1"/>
        <v>#DIV/0!</v>
      </c>
      <c r="M17" s="7"/>
      <c r="N17" s="44" t="e">
        <f t="shared" si="2"/>
        <v>#DIV/0!</v>
      </c>
      <c r="O17" s="7"/>
      <c r="P17" s="44" t="e">
        <f t="shared" si="2"/>
        <v>#DIV/0!</v>
      </c>
    </row>
    <row r="18" spans="1:16" ht="17.25" customHeight="1">
      <c r="A18" s="42" t="s">
        <v>38</v>
      </c>
      <c r="B18" s="413"/>
      <c r="C18" s="29"/>
      <c r="D18" s="30"/>
      <c r="E18" s="45"/>
      <c r="F18" s="31"/>
      <c r="G18" s="32"/>
      <c r="H18" s="33"/>
      <c r="I18" s="33"/>
      <c r="J18" s="34"/>
      <c r="K18" s="30"/>
      <c r="L18" s="46"/>
      <c r="M18" s="30"/>
      <c r="N18" s="46"/>
      <c r="O18" s="30"/>
      <c r="P18" s="46"/>
    </row>
    <row r="19" spans="1:16" ht="116.25" customHeight="1">
      <c r="A19" s="41" t="s">
        <v>39</v>
      </c>
      <c r="B19" s="198" t="s">
        <v>108</v>
      </c>
      <c r="C19" s="6">
        <v>147660971</v>
      </c>
      <c r="D19" s="7">
        <v>147399106</v>
      </c>
      <c r="E19" s="44">
        <f t="shared" ref="E19:E27" si="3">1-(D19/C19)</f>
        <v>1.7734205472615949E-3</v>
      </c>
      <c r="F19" s="404" t="s">
        <v>1860</v>
      </c>
      <c r="G19" s="403" t="s">
        <v>1861</v>
      </c>
      <c r="H19" s="11">
        <v>0.01</v>
      </c>
      <c r="I19" s="11">
        <v>0.01</v>
      </c>
      <c r="J19" s="8">
        <v>0.01</v>
      </c>
      <c r="K19" s="7"/>
      <c r="L19" s="44">
        <f t="shared" si="1"/>
        <v>1</v>
      </c>
      <c r="M19" s="7"/>
      <c r="N19" s="44" t="e">
        <f t="shared" si="2"/>
        <v>#DIV/0!</v>
      </c>
      <c r="O19" s="7"/>
      <c r="P19" s="44" t="e">
        <f t="shared" si="2"/>
        <v>#DIV/0!</v>
      </c>
    </row>
    <row r="20" spans="1:16" ht="130.5" customHeight="1">
      <c r="A20" s="41" t="s">
        <v>43</v>
      </c>
      <c r="B20" s="197" t="s">
        <v>108</v>
      </c>
      <c r="C20" s="6">
        <v>826000000</v>
      </c>
      <c r="D20" s="7">
        <v>1088000000</v>
      </c>
      <c r="E20" s="44">
        <f t="shared" si="3"/>
        <v>-0.31719128329297819</v>
      </c>
      <c r="F20" s="9" t="s">
        <v>1862</v>
      </c>
      <c r="G20" s="403" t="s">
        <v>1863</v>
      </c>
      <c r="H20" s="407" t="s">
        <v>1864</v>
      </c>
      <c r="I20" s="407" t="s">
        <v>1864</v>
      </c>
      <c r="J20" s="407" t="s">
        <v>1864</v>
      </c>
      <c r="K20" s="7"/>
      <c r="L20" s="44">
        <f t="shared" si="1"/>
        <v>1</v>
      </c>
      <c r="M20" s="7"/>
      <c r="N20" s="44" t="e">
        <f t="shared" si="2"/>
        <v>#DIV/0!</v>
      </c>
      <c r="O20" s="7"/>
      <c r="P20" s="44" t="e">
        <f t="shared" si="2"/>
        <v>#DIV/0!</v>
      </c>
    </row>
    <row r="21" spans="1:16" ht="57" customHeight="1">
      <c r="A21" s="41" t="s">
        <v>47</v>
      </c>
      <c r="B21" s="197" t="s">
        <v>64</v>
      </c>
      <c r="C21" s="6">
        <v>0</v>
      </c>
      <c r="D21" s="7">
        <v>0</v>
      </c>
      <c r="E21" s="44" t="e">
        <f t="shared" si="3"/>
        <v>#DIV/0!</v>
      </c>
      <c r="F21" s="9" t="s">
        <v>64</v>
      </c>
      <c r="G21" s="9" t="s">
        <v>64</v>
      </c>
      <c r="H21" s="11"/>
      <c r="I21" s="11"/>
      <c r="J21" s="8"/>
      <c r="K21" s="7"/>
      <c r="L21" s="44" t="e">
        <f t="shared" si="1"/>
        <v>#DIV/0!</v>
      </c>
      <c r="M21" s="7"/>
      <c r="N21" s="44" t="e">
        <f t="shared" si="2"/>
        <v>#DIV/0!</v>
      </c>
      <c r="O21" s="7"/>
      <c r="P21" s="44" t="e">
        <f t="shared" si="2"/>
        <v>#DIV/0!</v>
      </c>
    </row>
    <row r="22" spans="1:16" ht="85.5" customHeight="1">
      <c r="A22" s="41" t="s">
        <v>48</v>
      </c>
      <c r="B22" s="198" t="s">
        <v>108</v>
      </c>
      <c r="C22" s="6">
        <v>1541280125</v>
      </c>
      <c r="D22" s="7">
        <v>1280991234</v>
      </c>
      <c r="E22" s="44">
        <f t="shared" si="3"/>
        <v>0.16887838023603918</v>
      </c>
      <c r="F22" s="9" t="s">
        <v>1865</v>
      </c>
      <c r="G22" s="403" t="s">
        <v>1866</v>
      </c>
      <c r="H22" s="11">
        <v>0.05</v>
      </c>
      <c r="I22" s="11">
        <v>0.05</v>
      </c>
      <c r="J22" s="8">
        <v>0.05</v>
      </c>
      <c r="K22" s="7"/>
      <c r="L22" s="44">
        <f t="shared" si="1"/>
        <v>1</v>
      </c>
      <c r="M22" s="7"/>
      <c r="N22" s="44" t="e">
        <f t="shared" si="2"/>
        <v>#DIV/0!</v>
      </c>
      <c r="O22" s="7"/>
      <c r="P22" s="44" t="e">
        <f t="shared" si="2"/>
        <v>#DIV/0!</v>
      </c>
    </row>
    <row r="23" spans="1:16" ht="57" customHeight="1">
      <c r="A23" s="41" t="s">
        <v>49</v>
      </c>
      <c r="B23" s="198"/>
      <c r="C23" s="6"/>
      <c r="D23" s="7"/>
      <c r="E23" s="44" t="e">
        <f t="shared" si="3"/>
        <v>#DIV/0!</v>
      </c>
      <c r="F23" s="9" t="s">
        <v>64</v>
      </c>
      <c r="G23" s="9" t="s">
        <v>64</v>
      </c>
      <c r="H23" s="9" t="s">
        <v>64</v>
      </c>
      <c r="I23" s="11"/>
      <c r="J23" s="8"/>
      <c r="K23" s="7"/>
      <c r="L23" s="44" t="e">
        <f t="shared" si="1"/>
        <v>#DIV/0!</v>
      </c>
      <c r="M23" s="7"/>
      <c r="N23" s="44" t="e">
        <f t="shared" si="2"/>
        <v>#DIV/0!</v>
      </c>
      <c r="O23" s="7"/>
      <c r="P23" s="44" t="e">
        <f t="shared" si="2"/>
        <v>#DIV/0!</v>
      </c>
    </row>
    <row r="24" spans="1:16" ht="57" customHeight="1">
      <c r="A24" s="41" t="s">
        <v>50</v>
      </c>
      <c r="B24" s="198"/>
      <c r="C24" s="6"/>
      <c r="D24" s="7"/>
      <c r="E24" s="44" t="e">
        <f t="shared" si="3"/>
        <v>#DIV/0!</v>
      </c>
      <c r="F24" s="9" t="s">
        <v>64</v>
      </c>
      <c r="G24" s="9" t="s">
        <v>64</v>
      </c>
      <c r="H24" s="9" t="s">
        <v>64</v>
      </c>
      <c r="I24" s="11"/>
      <c r="J24" s="8"/>
      <c r="K24" s="7"/>
      <c r="L24" s="44" t="e">
        <f t="shared" si="1"/>
        <v>#DIV/0!</v>
      </c>
      <c r="M24" s="7"/>
      <c r="N24" s="44" t="e">
        <f t="shared" si="2"/>
        <v>#DIV/0!</v>
      </c>
      <c r="O24" s="7"/>
      <c r="P24" s="44" t="e">
        <f t="shared" si="2"/>
        <v>#DIV/0!</v>
      </c>
    </row>
    <row r="25" spans="1:16" ht="57" customHeight="1">
      <c r="A25" s="43" t="s">
        <v>51</v>
      </c>
      <c r="B25" s="198"/>
      <c r="C25" s="6"/>
      <c r="D25" s="7"/>
      <c r="E25" s="44" t="e">
        <f t="shared" si="3"/>
        <v>#DIV/0!</v>
      </c>
      <c r="F25" s="9" t="s">
        <v>64</v>
      </c>
      <c r="G25" s="9" t="s">
        <v>64</v>
      </c>
      <c r="H25" s="9" t="s">
        <v>64</v>
      </c>
      <c r="I25" s="11"/>
      <c r="J25" s="8"/>
      <c r="K25" s="7"/>
      <c r="L25" s="44" t="e">
        <f t="shared" si="1"/>
        <v>#DIV/0!</v>
      </c>
      <c r="M25" s="7"/>
      <c r="N25" s="44" t="e">
        <f t="shared" si="2"/>
        <v>#DIV/0!</v>
      </c>
      <c r="O25" s="7"/>
      <c r="P25" s="44" t="e">
        <f t="shared" si="2"/>
        <v>#DIV/0!</v>
      </c>
    </row>
    <row r="26" spans="1:16" ht="57" customHeight="1">
      <c r="A26" s="43" t="s">
        <v>55</v>
      </c>
      <c r="B26" s="198"/>
      <c r="C26" s="6"/>
      <c r="D26" s="7"/>
      <c r="E26" s="44" t="e">
        <f t="shared" si="3"/>
        <v>#DIV/0!</v>
      </c>
      <c r="F26" s="9" t="s">
        <v>64</v>
      </c>
      <c r="G26" s="9" t="s">
        <v>64</v>
      </c>
      <c r="H26" s="9" t="s">
        <v>64</v>
      </c>
      <c r="I26" s="11"/>
      <c r="J26" s="8"/>
      <c r="K26" s="7"/>
      <c r="L26" s="44" t="e">
        <f t="shared" si="1"/>
        <v>#DIV/0!</v>
      </c>
      <c r="M26" s="7"/>
      <c r="N26" s="44" t="e">
        <f t="shared" si="2"/>
        <v>#DIV/0!</v>
      </c>
      <c r="O26" s="7"/>
      <c r="P26" s="44" t="e">
        <f t="shared" si="2"/>
        <v>#DIV/0!</v>
      </c>
    </row>
    <row r="27" spans="1:16" ht="171.75" customHeight="1">
      <c r="A27" s="43" t="s">
        <v>56</v>
      </c>
      <c r="B27" s="198" t="s">
        <v>108</v>
      </c>
      <c r="C27" s="6">
        <v>4707339404</v>
      </c>
      <c r="D27" s="7">
        <v>5004481800</v>
      </c>
      <c r="E27" s="44">
        <f t="shared" si="3"/>
        <v>-6.3123214728793009E-2</v>
      </c>
      <c r="F27" s="9" t="s">
        <v>1867</v>
      </c>
      <c r="G27" s="403" t="s">
        <v>1868</v>
      </c>
      <c r="H27" s="645" t="s">
        <v>1869</v>
      </c>
      <c r="I27" s="645" t="s">
        <v>1870</v>
      </c>
      <c r="J27" s="645" t="s">
        <v>1870</v>
      </c>
      <c r="K27" s="7"/>
      <c r="L27" s="44">
        <f t="shared" si="1"/>
        <v>1</v>
      </c>
      <c r="M27" s="7"/>
      <c r="N27" s="44" t="e">
        <f t="shared" si="2"/>
        <v>#DIV/0!</v>
      </c>
      <c r="O27" s="7"/>
      <c r="P27" s="44" t="e">
        <f t="shared" si="2"/>
        <v>#DIV/0!</v>
      </c>
    </row>
    <row r="28" spans="1:16">
      <c r="G28" s="408"/>
    </row>
  </sheetData>
  <sheetProtection algorithmName="SHA-512" hashValue="nadQisbGr9kbFI1dCLyn+9JMDkWipA6LAgbh8pEKRkjfnQkxbf8iJscooYMF7Pp8+hNM2O6u5Jaw63guynn7SQ==" saltValue="dHPBB6XDa1ApAUjX2mHC4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13" priority="22" operator="lessThan">
      <formula>0</formula>
    </cfRule>
  </conditionalFormatting>
  <conditionalFormatting sqref="E19:E27">
    <cfRule type="cellIs" dxfId="12" priority="18" operator="lessThan">
      <formula>0</formula>
    </cfRule>
  </conditionalFormatting>
  <conditionalFormatting sqref="H9:J17">
    <cfRule type="cellIs" dxfId="11" priority="1" operator="lessThan">
      <formula>0</formula>
    </cfRule>
  </conditionalFormatting>
  <conditionalFormatting sqref="H19:J27">
    <cfRule type="cellIs" dxfId="10" priority="5" operator="lessThan">
      <formula>0</formula>
    </cfRule>
  </conditionalFormatting>
  <conditionalFormatting sqref="L9:L17 L19:L27">
    <cfRule type="cellIs" dxfId="9" priority="4" operator="lessThan">
      <formula>0</formula>
    </cfRule>
  </conditionalFormatting>
  <conditionalFormatting sqref="N9:N17 N19:N27">
    <cfRule type="cellIs" dxfId="8" priority="3" operator="lessThan">
      <formula>0</formula>
    </cfRule>
  </conditionalFormatting>
  <conditionalFormatting sqref="P9:P17 P19:P27">
    <cfRule type="cellIs" dxfId="7" priority="2"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4">
    <tabColor theme="5" tint="0.39997558519241921"/>
    <pageSetUpPr fitToPage="1"/>
  </sheetPr>
  <dimension ref="A1:P27"/>
  <sheetViews>
    <sheetView zoomScale="80" zoomScaleNormal="80" workbookViewId="0">
      <pane xSplit="2" ySplit="7" topLeftCell="C21" activePane="bottomRight" state="frozen"/>
      <selection pane="topRight" activeCell="G17" activeCellId="1" sqref="C27 G17"/>
      <selection pane="bottomLeft" activeCell="G17" activeCellId="1" sqref="C27 G17"/>
      <selection pane="bottomRight" activeCell="C20" sqref="C20"/>
    </sheetView>
  </sheetViews>
  <sheetFormatPr baseColWidth="10" defaultColWidth="11.375" defaultRowHeight="14.25"/>
  <cols>
    <col min="1" max="1" width="26" style="368" customWidth="1"/>
    <col min="2" max="2" width="24.75" style="368" customWidth="1"/>
    <col min="3" max="4" width="20.75" style="368" customWidth="1"/>
    <col min="5" max="5" width="20.125" style="368" bestFit="1" customWidth="1"/>
    <col min="6" max="6" width="43.375" style="368" customWidth="1"/>
    <col min="7" max="7" width="39.625" style="368" customWidth="1"/>
    <col min="8" max="10" width="10.125" style="368" bestFit="1" customWidth="1"/>
    <col min="11" max="11" width="20.75" style="1" customWidth="1"/>
    <col min="12" max="12" width="19.75" style="1" bestFit="1" customWidth="1"/>
    <col min="13" max="13" width="20.75" style="368" customWidth="1"/>
    <col min="14" max="14" width="19.75" style="368" bestFit="1" customWidth="1"/>
    <col min="15" max="15" width="20.75" style="368" customWidth="1"/>
    <col min="16" max="16" width="19.75" style="368" bestFit="1" customWidth="1"/>
    <col min="17" max="16384" width="11.375" style="368"/>
  </cols>
  <sheetData>
    <row r="1" spans="1:16" ht="26.25">
      <c r="A1" s="365" t="s">
        <v>0</v>
      </c>
      <c r="B1" s="366"/>
      <c r="C1" s="367"/>
      <c r="D1" s="367"/>
      <c r="E1" s="367"/>
    </row>
    <row r="2" spans="1:16" ht="15.75" thickBot="1">
      <c r="A2" s="369" t="s">
        <v>1</v>
      </c>
      <c r="B2" s="921" t="s">
        <v>2</v>
      </c>
      <c r="C2" s="921"/>
      <c r="D2" s="921"/>
      <c r="E2" s="921"/>
      <c r="F2" s="370"/>
      <c r="G2" s="370"/>
      <c r="H2" s="370"/>
      <c r="I2" s="370"/>
      <c r="J2" s="370"/>
    </row>
    <row r="3" spans="1:16" ht="15">
      <c r="A3" s="363" t="s">
        <v>3</v>
      </c>
    </row>
    <row r="4" spans="1:16" ht="15">
      <c r="A4" s="774" t="s">
        <v>4</v>
      </c>
      <c r="B4" s="777" t="s">
        <v>5</v>
      </c>
      <c r="C4" s="780" t="s">
        <v>6</v>
      </c>
      <c r="D4" s="781"/>
      <c r="E4" s="782"/>
      <c r="F4" s="909" t="s">
        <v>0</v>
      </c>
      <c r="G4" s="910"/>
      <c r="H4" s="910"/>
      <c r="I4" s="910"/>
      <c r="J4" s="911"/>
      <c r="K4" s="789" t="s">
        <v>7</v>
      </c>
      <c r="L4" s="790"/>
      <c r="M4" s="790"/>
      <c r="N4" s="790"/>
      <c r="O4" s="790"/>
      <c r="P4" s="791"/>
    </row>
    <row r="5" spans="1:16" s="371"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372" t="s">
        <v>22</v>
      </c>
      <c r="B8" s="350"/>
      <c r="C8" s="22"/>
      <c r="D8" s="23"/>
      <c r="E8" s="24"/>
      <c r="F8" s="25"/>
      <c r="G8" s="26"/>
      <c r="H8" s="23"/>
      <c r="I8" s="23"/>
      <c r="J8" s="24"/>
      <c r="K8" s="22"/>
      <c r="L8" s="23"/>
      <c r="M8" s="23"/>
      <c r="N8" s="23"/>
      <c r="O8" s="23"/>
      <c r="P8" s="27"/>
    </row>
    <row r="9" spans="1:16" ht="147.75" customHeight="1">
      <c r="A9" s="247" t="s">
        <v>23</v>
      </c>
      <c r="B9" s="287" t="s">
        <v>62</v>
      </c>
      <c r="C9" s="123">
        <v>23931403660</v>
      </c>
      <c r="D9" s="78">
        <v>26831936164</v>
      </c>
      <c r="E9" s="44">
        <f t="shared" ref="E9:E17" si="0">1-(D9/C9)</f>
        <v>-0.12120193805631541</v>
      </c>
      <c r="F9" s="646" t="s">
        <v>1871</v>
      </c>
      <c r="G9" s="647" t="s">
        <v>1872</v>
      </c>
      <c r="H9" s="11">
        <v>0</v>
      </c>
      <c r="I9" s="11">
        <v>0</v>
      </c>
      <c r="J9" s="8">
        <v>0</v>
      </c>
      <c r="K9" s="78"/>
      <c r="L9" s="44">
        <f>1-(K9/D9)</f>
        <v>1</v>
      </c>
      <c r="M9" s="78"/>
      <c r="N9" s="44" t="e">
        <f>1-(M9/K9)</f>
        <v>#DIV/0!</v>
      </c>
      <c r="O9" s="78"/>
      <c r="P9" s="44" t="e">
        <f>1-(O9/M9)</f>
        <v>#DIV/0!</v>
      </c>
    </row>
    <row r="10" spans="1:16" ht="63" customHeight="1">
      <c r="A10" s="364" t="s">
        <v>28</v>
      </c>
      <c r="B10" s="158" t="s">
        <v>1873</v>
      </c>
      <c r="C10" s="123">
        <v>0</v>
      </c>
      <c r="D10" s="78">
        <v>0</v>
      </c>
      <c r="E10" s="44" t="e">
        <f t="shared" si="0"/>
        <v>#DIV/0!</v>
      </c>
      <c r="F10" s="92" t="s">
        <v>1874</v>
      </c>
      <c r="G10" s="93" t="s">
        <v>1874</v>
      </c>
      <c r="H10" s="11">
        <v>0</v>
      </c>
      <c r="I10" s="11">
        <v>0</v>
      </c>
      <c r="J10" s="8">
        <v>0</v>
      </c>
      <c r="K10" s="78"/>
      <c r="L10" s="44" t="e">
        <f t="shared" ref="L10:L27" si="1">1-(K10/D10)</f>
        <v>#DIV/0!</v>
      </c>
      <c r="M10" s="78"/>
      <c r="N10" s="44" t="e">
        <f t="shared" ref="N10:P27" si="2">1-(M10/K10)</f>
        <v>#DIV/0!</v>
      </c>
      <c r="O10" s="78"/>
      <c r="P10" s="44" t="e">
        <f t="shared" si="2"/>
        <v>#DIV/0!</v>
      </c>
    </row>
    <row r="11" spans="1:16" ht="71.25" customHeight="1">
      <c r="A11" s="247" t="s">
        <v>30</v>
      </c>
      <c r="B11" s="646" t="s">
        <v>624</v>
      </c>
      <c r="C11" s="387">
        <v>20363459</v>
      </c>
      <c r="D11" s="78">
        <v>4192682</v>
      </c>
      <c r="E11" s="44">
        <f t="shared" si="0"/>
        <v>0.79410757278515409</v>
      </c>
      <c r="F11" s="92" t="s">
        <v>1875</v>
      </c>
      <c r="G11" s="93" t="s">
        <v>1876</v>
      </c>
      <c r="H11" s="11">
        <v>0.01</v>
      </c>
      <c r="I11" s="11">
        <v>0.01</v>
      </c>
      <c r="J11" s="8">
        <v>0.01</v>
      </c>
      <c r="K11" s="78"/>
      <c r="L11" s="44">
        <f t="shared" si="1"/>
        <v>1</v>
      </c>
      <c r="M11" s="78"/>
      <c r="N11" s="44" t="e">
        <f t="shared" si="2"/>
        <v>#DIV/0!</v>
      </c>
      <c r="O11" s="78"/>
      <c r="P11" s="44" t="e">
        <f t="shared" si="2"/>
        <v>#DIV/0!</v>
      </c>
    </row>
    <row r="12" spans="1:16" ht="51" customHeight="1">
      <c r="A12" s="364" t="s">
        <v>32</v>
      </c>
      <c r="B12" s="158" t="s">
        <v>1873</v>
      </c>
      <c r="C12" s="123">
        <v>0</v>
      </c>
      <c r="D12" s="78">
        <v>0</v>
      </c>
      <c r="E12" s="44" t="e">
        <f t="shared" si="0"/>
        <v>#DIV/0!</v>
      </c>
      <c r="F12" s="92" t="s">
        <v>1877</v>
      </c>
      <c r="G12" s="93" t="s">
        <v>1878</v>
      </c>
      <c r="H12" s="11">
        <v>0</v>
      </c>
      <c r="I12" s="11">
        <v>0</v>
      </c>
      <c r="J12" s="8">
        <v>0</v>
      </c>
      <c r="K12" s="78"/>
      <c r="L12" s="44" t="e">
        <f t="shared" si="1"/>
        <v>#DIV/0!</v>
      </c>
      <c r="M12" s="78"/>
      <c r="N12" s="44" t="e">
        <f t="shared" si="2"/>
        <v>#DIV/0!</v>
      </c>
      <c r="O12" s="78"/>
      <c r="P12" s="44" t="e">
        <f t="shared" si="2"/>
        <v>#DIV/0!</v>
      </c>
    </row>
    <row r="13" spans="1:16" ht="36.75" customHeight="1">
      <c r="A13" s="364" t="s">
        <v>33</v>
      </c>
      <c r="B13" s="158" t="s">
        <v>1873</v>
      </c>
      <c r="C13" s="123">
        <v>0</v>
      </c>
      <c r="D13" s="78">
        <v>0</v>
      </c>
      <c r="E13" s="44" t="e">
        <f t="shared" si="0"/>
        <v>#DIV/0!</v>
      </c>
      <c r="F13" s="92" t="s">
        <v>1879</v>
      </c>
      <c r="G13" s="92" t="s">
        <v>1879</v>
      </c>
      <c r="H13" s="11">
        <v>0</v>
      </c>
      <c r="I13" s="11">
        <v>0</v>
      </c>
      <c r="J13" s="8">
        <v>0</v>
      </c>
      <c r="K13" s="78"/>
      <c r="L13" s="44" t="e">
        <f t="shared" si="1"/>
        <v>#DIV/0!</v>
      </c>
      <c r="M13" s="78"/>
      <c r="N13" s="44" t="e">
        <f t="shared" si="2"/>
        <v>#DIV/0!</v>
      </c>
      <c r="O13" s="78"/>
      <c r="P13" s="44" t="e">
        <f t="shared" si="2"/>
        <v>#DIV/0!</v>
      </c>
    </row>
    <row r="14" spans="1:16" ht="63" customHeight="1">
      <c r="A14" s="247" t="s">
        <v>34</v>
      </c>
      <c r="B14" s="646" t="s">
        <v>1351</v>
      </c>
      <c r="C14" s="387">
        <v>2549664</v>
      </c>
      <c r="D14" s="151">
        <v>1680000</v>
      </c>
      <c r="E14" s="44">
        <f t="shared" si="0"/>
        <v>0.34108964945969356</v>
      </c>
      <c r="F14" s="92" t="s">
        <v>1880</v>
      </c>
      <c r="G14" s="93" t="s">
        <v>1881</v>
      </c>
      <c r="H14" s="11">
        <v>0</v>
      </c>
      <c r="I14" s="11">
        <v>0</v>
      </c>
      <c r="J14" s="8">
        <v>0</v>
      </c>
      <c r="K14" s="78"/>
      <c r="L14" s="44">
        <f t="shared" si="1"/>
        <v>1</v>
      </c>
      <c r="M14" s="78"/>
      <c r="N14" s="44" t="e">
        <f t="shared" si="2"/>
        <v>#DIV/0!</v>
      </c>
      <c r="O14" s="78"/>
      <c r="P14" s="44" t="e">
        <f t="shared" si="2"/>
        <v>#DIV/0!</v>
      </c>
    </row>
    <row r="15" spans="1:16" ht="84" customHeight="1">
      <c r="A15" s="247" t="s">
        <v>35</v>
      </c>
      <c r="B15" s="648" t="s">
        <v>1882</v>
      </c>
      <c r="C15" s="387">
        <v>9822000</v>
      </c>
      <c r="D15" s="151">
        <v>12332957</v>
      </c>
      <c r="E15" s="44">
        <f t="shared" si="0"/>
        <v>-0.25564620240276925</v>
      </c>
      <c r="F15" s="92" t="s">
        <v>1883</v>
      </c>
      <c r="G15" s="93" t="s">
        <v>1884</v>
      </c>
      <c r="H15" s="11">
        <v>0</v>
      </c>
      <c r="I15" s="11">
        <v>0</v>
      </c>
      <c r="J15" s="8">
        <v>0</v>
      </c>
      <c r="K15" s="78"/>
      <c r="L15" s="44">
        <f t="shared" si="1"/>
        <v>1</v>
      </c>
      <c r="M15" s="78"/>
      <c r="N15" s="44" t="e">
        <f t="shared" si="2"/>
        <v>#DIV/0!</v>
      </c>
      <c r="O15" s="78"/>
      <c r="P15" s="44" t="e">
        <f t="shared" si="2"/>
        <v>#DIV/0!</v>
      </c>
    </row>
    <row r="16" spans="1:16" ht="126" customHeight="1">
      <c r="A16" s="364" t="s">
        <v>36</v>
      </c>
      <c r="B16" s="648" t="s">
        <v>1885</v>
      </c>
      <c r="C16" s="123">
        <v>3044388367</v>
      </c>
      <c r="D16" s="78">
        <v>2115000000</v>
      </c>
      <c r="E16" s="44">
        <f t="shared" si="0"/>
        <v>0.30527917432421325</v>
      </c>
      <c r="F16" s="92" t="s">
        <v>1886</v>
      </c>
      <c r="G16" s="93" t="s">
        <v>1887</v>
      </c>
      <c r="H16" s="11">
        <v>0</v>
      </c>
      <c r="I16" s="11">
        <v>0</v>
      </c>
      <c r="J16" s="8">
        <v>0</v>
      </c>
      <c r="K16" s="78"/>
      <c r="L16" s="44">
        <f t="shared" si="1"/>
        <v>1</v>
      </c>
      <c r="M16" s="78"/>
      <c r="N16" s="44" t="e">
        <f t="shared" si="2"/>
        <v>#DIV/0!</v>
      </c>
      <c r="O16" s="78"/>
      <c r="P16" s="44" t="e">
        <f t="shared" si="2"/>
        <v>#DIV/0!</v>
      </c>
    </row>
    <row r="17" spans="1:16" ht="28.5">
      <c r="A17" s="364" t="s">
        <v>37</v>
      </c>
      <c r="B17" s="158" t="s">
        <v>1873</v>
      </c>
      <c r="C17" s="123">
        <v>0</v>
      </c>
      <c r="D17" s="78">
        <v>0</v>
      </c>
      <c r="E17" s="44" t="e">
        <f t="shared" si="0"/>
        <v>#DIV/0!</v>
      </c>
      <c r="F17" s="92" t="s">
        <v>1888</v>
      </c>
      <c r="G17" s="92" t="s">
        <v>1888</v>
      </c>
      <c r="H17" s="11">
        <v>0</v>
      </c>
      <c r="I17" s="11">
        <v>0</v>
      </c>
      <c r="J17" s="8">
        <v>0</v>
      </c>
      <c r="K17" s="78"/>
      <c r="L17" s="44" t="e">
        <f t="shared" si="1"/>
        <v>#DIV/0!</v>
      </c>
      <c r="M17" s="78"/>
      <c r="N17" s="44" t="e">
        <f t="shared" si="2"/>
        <v>#DIV/0!</v>
      </c>
      <c r="O17" s="78"/>
      <c r="P17" s="44" t="e">
        <f t="shared" si="2"/>
        <v>#DIV/0!</v>
      </c>
    </row>
    <row r="18" spans="1:16" ht="18.75">
      <c r="A18" s="373" t="s">
        <v>38</v>
      </c>
      <c r="B18" s="350"/>
      <c r="C18" s="29"/>
      <c r="D18" s="30"/>
      <c r="E18" s="45"/>
      <c r="F18" s="31"/>
      <c r="G18" s="32"/>
      <c r="H18" s="33"/>
      <c r="I18" s="33"/>
      <c r="J18" s="34"/>
      <c r="K18" s="30"/>
      <c r="L18" s="46"/>
      <c r="M18" s="30"/>
      <c r="N18" s="46"/>
      <c r="O18" s="30"/>
      <c r="P18" s="46"/>
    </row>
    <row r="19" spans="1:16" ht="90" customHeight="1">
      <c r="A19" s="364" t="s">
        <v>39</v>
      </c>
      <c r="B19" s="646" t="s">
        <v>1889</v>
      </c>
      <c r="C19" s="78">
        <v>7343890</v>
      </c>
      <c r="D19" s="78">
        <v>7340520</v>
      </c>
      <c r="E19" s="44">
        <f t="shared" ref="E19:E27" si="3">1-(D19/C19)</f>
        <v>4.588848689182079E-4</v>
      </c>
      <c r="F19" s="646" t="s">
        <v>1890</v>
      </c>
      <c r="G19" s="647" t="s">
        <v>1891</v>
      </c>
      <c r="H19" s="11">
        <v>0</v>
      </c>
      <c r="I19" s="11">
        <v>0</v>
      </c>
      <c r="J19" s="8">
        <v>0</v>
      </c>
      <c r="K19" s="78"/>
      <c r="L19" s="44">
        <f t="shared" si="1"/>
        <v>1</v>
      </c>
      <c r="M19" s="78"/>
      <c r="N19" s="44" t="e">
        <f t="shared" si="2"/>
        <v>#DIV/0!</v>
      </c>
      <c r="O19" s="78"/>
      <c r="P19" s="44" t="e">
        <f t="shared" si="2"/>
        <v>#DIV/0!</v>
      </c>
    </row>
    <row r="20" spans="1:16" ht="47.25" customHeight="1">
      <c r="A20" s="364" t="s">
        <v>43</v>
      </c>
      <c r="B20" s="158" t="s">
        <v>1873</v>
      </c>
      <c r="C20" s="123">
        <v>0</v>
      </c>
      <c r="D20" s="78">
        <v>0</v>
      </c>
      <c r="E20" s="44" t="e">
        <f t="shared" si="3"/>
        <v>#DIV/0!</v>
      </c>
      <c r="F20" s="92" t="s">
        <v>1892</v>
      </c>
      <c r="G20" s="92" t="s">
        <v>1892</v>
      </c>
      <c r="H20" s="11">
        <v>0</v>
      </c>
      <c r="I20" s="11">
        <v>0</v>
      </c>
      <c r="J20" s="8">
        <v>0</v>
      </c>
      <c r="K20" s="78"/>
      <c r="L20" s="44" t="e">
        <f t="shared" si="1"/>
        <v>#DIV/0!</v>
      </c>
      <c r="M20" s="78"/>
      <c r="N20" s="44" t="e">
        <f t="shared" si="2"/>
        <v>#DIV/0!</v>
      </c>
      <c r="O20" s="78"/>
      <c r="P20" s="44" t="e">
        <f t="shared" si="2"/>
        <v>#DIV/0!</v>
      </c>
    </row>
    <row r="21" spans="1:16" ht="42" customHeight="1">
      <c r="A21" s="364" t="s">
        <v>47</v>
      </c>
      <c r="B21" s="158" t="s">
        <v>1873</v>
      </c>
      <c r="C21" s="123">
        <v>0</v>
      </c>
      <c r="D21" s="78">
        <v>0</v>
      </c>
      <c r="E21" s="44" t="e">
        <f t="shared" si="3"/>
        <v>#DIV/0!</v>
      </c>
      <c r="F21" s="92" t="s">
        <v>1893</v>
      </c>
      <c r="G21" s="92" t="s">
        <v>1893</v>
      </c>
      <c r="H21" s="11">
        <v>0</v>
      </c>
      <c r="I21" s="11">
        <v>0</v>
      </c>
      <c r="J21" s="8">
        <v>0</v>
      </c>
      <c r="K21" s="78"/>
      <c r="L21" s="44" t="e">
        <f t="shared" si="1"/>
        <v>#DIV/0!</v>
      </c>
      <c r="M21" s="78"/>
      <c r="N21" s="44" t="e">
        <f t="shared" si="2"/>
        <v>#DIV/0!</v>
      </c>
      <c r="O21" s="78"/>
      <c r="P21" s="44" t="e">
        <f t="shared" si="2"/>
        <v>#DIV/0!</v>
      </c>
    </row>
    <row r="22" spans="1:16" ht="245.25" customHeight="1">
      <c r="A22" s="247" t="s">
        <v>48</v>
      </c>
      <c r="B22" s="646" t="s">
        <v>1894</v>
      </c>
      <c r="C22" s="123">
        <v>5914853</v>
      </c>
      <c r="D22" s="78">
        <v>8108671</v>
      </c>
      <c r="E22" s="44">
        <f t="shared" si="3"/>
        <v>-0.37089983470426069</v>
      </c>
      <c r="F22" s="92" t="s">
        <v>1895</v>
      </c>
      <c r="G22" s="93" t="s">
        <v>1896</v>
      </c>
      <c r="H22" s="11">
        <v>0.01</v>
      </c>
      <c r="I22" s="11">
        <v>0.01</v>
      </c>
      <c r="J22" s="8">
        <v>0.01</v>
      </c>
      <c r="K22" s="78"/>
      <c r="L22" s="44">
        <f t="shared" si="1"/>
        <v>1</v>
      </c>
      <c r="M22" s="78"/>
      <c r="N22" s="44" t="e">
        <f t="shared" si="2"/>
        <v>#DIV/0!</v>
      </c>
      <c r="O22" s="78"/>
      <c r="P22" s="44" t="e">
        <f t="shared" si="2"/>
        <v>#DIV/0!</v>
      </c>
    </row>
    <row r="23" spans="1:16" ht="114.75">
      <c r="A23" s="364" t="s">
        <v>49</v>
      </c>
      <c r="B23" s="646" t="s">
        <v>1885</v>
      </c>
      <c r="C23" s="123">
        <v>0</v>
      </c>
      <c r="D23" s="78">
        <v>0</v>
      </c>
      <c r="E23" s="44" t="e">
        <f t="shared" si="3"/>
        <v>#DIV/0!</v>
      </c>
      <c r="F23" s="646" t="s">
        <v>1897</v>
      </c>
      <c r="G23" s="647" t="s">
        <v>1897</v>
      </c>
      <c r="H23" s="11">
        <v>0</v>
      </c>
      <c r="I23" s="11">
        <v>0</v>
      </c>
      <c r="J23" s="8">
        <v>0</v>
      </c>
      <c r="K23" s="78"/>
      <c r="L23" s="44" t="e">
        <f t="shared" si="1"/>
        <v>#DIV/0!</v>
      </c>
      <c r="M23" s="78"/>
      <c r="N23" s="44" t="e">
        <f t="shared" si="2"/>
        <v>#DIV/0!</v>
      </c>
      <c r="O23" s="78"/>
      <c r="P23" s="44" t="e">
        <f t="shared" si="2"/>
        <v>#DIV/0!</v>
      </c>
    </row>
    <row r="24" spans="1:16" ht="28.5">
      <c r="A24" s="364" t="s">
        <v>50</v>
      </c>
      <c r="B24" s="158" t="s">
        <v>1873</v>
      </c>
      <c r="C24" s="123">
        <v>0</v>
      </c>
      <c r="D24" s="78">
        <v>0</v>
      </c>
      <c r="E24" s="44" t="e">
        <f t="shared" si="3"/>
        <v>#DIV/0!</v>
      </c>
      <c r="F24" s="92" t="s">
        <v>1898</v>
      </c>
      <c r="G24" s="92" t="s">
        <v>1898</v>
      </c>
      <c r="H24" s="11">
        <v>0</v>
      </c>
      <c r="I24" s="11">
        <v>0</v>
      </c>
      <c r="J24" s="8">
        <v>0</v>
      </c>
      <c r="K24" s="78"/>
      <c r="L24" s="44" t="e">
        <f t="shared" si="1"/>
        <v>#DIV/0!</v>
      </c>
      <c r="M24" s="78"/>
      <c r="N24" s="44" t="e">
        <f t="shared" si="2"/>
        <v>#DIV/0!</v>
      </c>
      <c r="O24" s="78"/>
      <c r="P24" s="44" t="e">
        <f t="shared" si="2"/>
        <v>#DIV/0!</v>
      </c>
    </row>
    <row r="25" spans="1:16" ht="78.75" customHeight="1">
      <c r="A25" s="364" t="s">
        <v>51</v>
      </c>
      <c r="B25" s="158" t="s">
        <v>1873</v>
      </c>
      <c r="C25" s="123">
        <v>0</v>
      </c>
      <c r="D25" s="78">
        <v>0</v>
      </c>
      <c r="E25" s="44" t="e">
        <f t="shared" si="3"/>
        <v>#DIV/0!</v>
      </c>
      <c r="F25" s="92" t="s">
        <v>1899</v>
      </c>
      <c r="G25" s="92" t="s">
        <v>1899</v>
      </c>
      <c r="H25" s="11">
        <v>0</v>
      </c>
      <c r="I25" s="11">
        <v>0</v>
      </c>
      <c r="J25" s="8">
        <v>0</v>
      </c>
      <c r="K25" s="78"/>
      <c r="L25" s="44" t="e">
        <f t="shared" si="1"/>
        <v>#DIV/0!</v>
      </c>
      <c r="M25" s="78"/>
      <c r="N25" s="44" t="e">
        <f t="shared" si="2"/>
        <v>#DIV/0!</v>
      </c>
      <c r="O25" s="78"/>
      <c r="P25" s="44" t="e">
        <f t="shared" si="2"/>
        <v>#DIV/0!</v>
      </c>
    </row>
    <row r="26" spans="1:16" ht="114.75">
      <c r="A26" s="364" t="s">
        <v>55</v>
      </c>
      <c r="B26" s="646" t="s">
        <v>1885</v>
      </c>
      <c r="C26" s="123">
        <v>0</v>
      </c>
      <c r="D26" s="78">
        <v>0</v>
      </c>
      <c r="E26" s="44" t="e">
        <f t="shared" si="3"/>
        <v>#DIV/0!</v>
      </c>
      <c r="F26" s="646" t="s">
        <v>1900</v>
      </c>
      <c r="G26" s="646" t="s">
        <v>1900</v>
      </c>
      <c r="H26" s="11">
        <v>0</v>
      </c>
      <c r="I26" s="11">
        <v>0</v>
      </c>
      <c r="J26" s="8">
        <v>0</v>
      </c>
      <c r="K26" s="78"/>
      <c r="L26" s="44" t="e">
        <f t="shared" si="1"/>
        <v>#DIV/0!</v>
      </c>
      <c r="M26" s="78"/>
      <c r="N26" s="44" t="e">
        <f t="shared" si="2"/>
        <v>#DIV/0!</v>
      </c>
      <c r="O26" s="78"/>
      <c r="P26" s="44" t="e">
        <f t="shared" si="2"/>
        <v>#DIV/0!</v>
      </c>
    </row>
    <row r="27" spans="1:16" ht="127.5">
      <c r="A27" s="247" t="s">
        <v>56</v>
      </c>
      <c r="B27" s="420" t="s">
        <v>1901</v>
      </c>
      <c r="C27" s="649">
        <v>50008016</v>
      </c>
      <c r="D27" s="650">
        <v>60762458</v>
      </c>
      <c r="E27" s="44">
        <f t="shared" si="3"/>
        <v>-0.21505436248460641</v>
      </c>
      <c r="F27" s="92" t="s">
        <v>1902</v>
      </c>
      <c r="G27" s="93" t="s">
        <v>1903</v>
      </c>
      <c r="H27" s="11">
        <v>0</v>
      </c>
      <c r="I27" s="11">
        <v>0</v>
      </c>
      <c r="J27" s="8">
        <v>0</v>
      </c>
      <c r="K27" s="78"/>
      <c r="L27" s="44">
        <f t="shared" si="1"/>
        <v>1</v>
      </c>
      <c r="M27" s="78"/>
      <c r="N27" s="44" t="e">
        <f t="shared" si="2"/>
        <v>#DIV/0!</v>
      </c>
      <c r="O27" s="78"/>
      <c r="P27" s="44" t="e">
        <f t="shared" si="2"/>
        <v>#DIV/0!</v>
      </c>
    </row>
  </sheetData>
  <sheetProtection algorithmName="SHA-512" hashValue="Lm34uzZzQFgF83GYoaKJFrMOlyh8uk6UPR0oJuYYUsDnoihhh+Km8GbXV9++suQAdG89CWXAf06rPjJmOtWypA==" saltValue="kgdCFI7ewPXPaIkHehCtIw=="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6" priority="30" operator="lessThan">
      <formula>0</formula>
    </cfRule>
  </conditionalFormatting>
  <conditionalFormatting sqref="E19:E27">
    <cfRule type="cellIs" dxfId="5" priority="26" operator="lessThan">
      <formula>0</formula>
    </cfRule>
  </conditionalFormatting>
  <conditionalFormatting sqref="H9:J17">
    <cfRule type="cellIs" dxfId="4" priority="1" operator="lessThan">
      <formula>0</formula>
    </cfRule>
  </conditionalFormatting>
  <conditionalFormatting sqref="H19:J27">
    <cfRule type="cellIs" dxfId="3" priority="2" operator="lessThan">
      <formula>0</formula>
    </cfRule>
  </conditionalFormatting>
  <conditionalFormatting sqref="L9:L17 L19:L27">
    <cfRule type="cellIs" dxfId="2" priority="12" operator="lessThan">
      <formula>0</formula>
    </cfRule>
  </conditionalFormatting>
  <conditionalFormatting sqref="N9:N17 N19:N27">
    <cfRule type="cellIs" dxfId="1" priority="11" operator="lessThan">
      <formula>0</formula>
    </cfRule>
  </conditionalFormatting>
  <conditionalFormatting sqref="P9:P17 P19:P27">
    <cfRule type="cellIs" dxfId="0" priority="10"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E18:K26"/>
  <sheetViews>
    <sheetView topLeftCell="A11" workbookViewId="0">
      <selection activeCell="G18" sqref="G18"/>
    </sheetView>
  </sheetViews>
  <sheetFormatPr baseColWidth="10" defaultColWidth="11.375" defaultRowHeight="14.25"/>
  <cols>
    <col min="1" max="4" width="11.375" style="47"/>
    <col min="5" max="5" width="35.125" style="47" bestFit="1" customWidth="1"/>
    <col min="6" max="6" width="4.875" style="47" customWidth="1"/>
    <col min="7" max="7" width="30.125" style="47" bestFit="1" customWidth="1"/>
    <col min="8" max="8" width="4.875" style="47" customWidth="1"/>
    <col min="9" max="9" width="32.625" style="47" bestFit="1" customWidth="1"/>
    <col min="10" max="10" width="4.875" style="47" customWidth="1"/>
    <col min="11" max="11" width="31" style="47" bestFit="1" customWidth="1"/>
    <col min="12" max="16384" width="11.375" style="47"/>
  </cols>
  <sheetData>
    <row r="18" spans="5:11" ht="24.75" thickBot="1">
      <c r="E18" s="50" t="s">
        <v>1904</v>
      </c>
      <c r="G18" s="50" t="s">
        <v>1905</v>
      </c>
      <c r="I18" s="50" t="s">
        <v>1906</v>
      </c>
      <c r="K18" s="50" t="s">
        <v>1907</v>
      </c>
    </row>
    <row r="19" spans="5:11" ht="19.5">
      <c r="E19" s="49"/>
      <c r="G19" s="48"/>
      <c r="I19" s="48"/>
      <c r="K19" s="48"/>
    </row>
    <row r="20" spans="5:11" ht="24.75" thickBot="1">
      <c r="E20" s="50" t="s">
        <v>1908</v>
      </c>
      <c r="G20" s="50" t="s">
        <v>1909</v>
      </c>
      <c r="I20" s="50" t="s">
        <v>1910</v>
      </c>
      <c r="K20" s="50" t="s">
        <v>1911</v>
      </c>
    </row>
    <row r="21" spans="5:11" ht="15">
      <c r="E21" s="48"/>
      <c r="G21" s="48"/>
      <c r="I21" s="48"/>
      <c r="K21" s="48"/>
    </row>
    <row r="22" spans="5:11" ht="24.75" thickBot="1">
      <c r="E22" s="50" t="s">
        <v>1912</v>
      </c>
      <c r="G22" s="50" t="s">
        <v>1913</v>
      </c>
      <c r="I22" s="50" t="s">
        <v>1914</v>
      </c>
      <c r="K22" s="50" t="s">
        <v>1915</v>
      </c>
    </row>
    <row r="23" spans="5:11" ht="15">
      <c r="E23" s="48"/>
      <c r="G23" s="48"/>
      <c r="I23" s="48"/>
      <c r="K23" s="48"/>
    </row>
    <row r="24" spans="5:11" ht="24.75" thickBot="1">
      <c r="E24" s="50" t="s">
        <v>1916</v>
      </c>
      <c r="G24" s="50" t="s">
        <v>1917</v>
      </c>
      <c r="I24" s="50" t="s">
        <v>1918</v>
      </c>
      <c r="K24" s="50" t="s">
        <v>1919</v>
      </c>
    </row>
    <row r="25" spans="5:11" ht="15">
      <c r="E25" s="48"/>
      <c r="G25" s="48"/>
      <c r="I25" s="48"/>
      <c r="K25" s="48"/>
    </row>
    <row r="26" spans="5:11" ht="24" thickBot="1">
      <c r="E26" s="50" t="s">
        <v>1920</v>
      </c>
      <c r="G26" s="50" t="s">
        <v>1921</v>
      </c>
      <c r="I26" s="50" t="s">
        <v>1922</v>
      </c>
      <c r="K26" s="50" t="s">
        <v>1923</v>
      </c>
    </row>
  </sheetData>
  <hyperlinks>
    <hyperlink ref="E18" location="'0001-01 USAQUEN'!A1" display="0001-01 USAQUEN"/>
    <hyperlink ref="G18" location="'0006-01 TUNJUELITO'!A1" display="0006-01 TUNJUELITO"/>
    <hyperlink ref="I18" location="'0011-01 SUBA'!A1" display="0011-01 SUBA"/>
    <hyperlink ref="K18" location="'0016-01 P. ARANDA'!A1" display="0016-01 P. ARANDA"/>
    <hyperlink ref="E20" location="'0002-01 CHAPINERO'!A1" display="0002-01 CHAPINERO"/>
    <hyperlink ref="G20" location="'0007-01 BOSA'!A1" display="0007-01 BOSA"/>
    <hyperlink ref="I20" location="'0012-01 BARRIOS UNI'!A1" display="0012-01 BARRIOS UNI"/>
    <hyperlink ref="K20" location="'0017-01 CANDELARIA'!A1" display="0017-01 CANDELARIA"/>
    <hyperlink ref="E22" location="'0003-01 SANTAFE'!A1" display="0003-01 SANTAFE"/>
    <hyperlink ref="G22" location="'0008-01 KENNEDY'!A1" display="0008-01 KENNEDY"/>
    <hyperlink ref="I22" location="'0013-01 TEUSAQUILLO'!A1" display="0013-01 TEUSAQUILLO"/>
    <hyperlink ref="K22" location="'0018-01 R. URIBE'!A1" display="0018-01 R. URIBE"/>
    <hyperlink ref="E24" location="'0004-01 SAN CRISTOBAL'!A1" display="0004-01 SAN CRISTOBAL"/>
    <hyperlink ref="G24" location="'0009-01 FONTIBON'!A1" display="0009-01 FONTIBON"/>
    <hyperlink ref="I24" location="'0014-01 MARTIREZ'!A1" display="0014-01 MARTIREZ"/>
    <hyperlink ref="K24" location="'0019-01 C. BOLIVAR'!A1" display="0019-01 C. BOLIVAR"/>
    <hyperlink ref="E26" location="'0005-01 USME'!A1" display="0005-01 USME"/>
    <hyperlink ref="G26" location="'0010-01 ENGATIVA'!A1" display="0010-01 ENGATIVA"/>
    <hyperlink ref="I26" location="'0015-01 A. NARIÑO'!A1" display="0015-01 A. NARIÑO"/>
    <hyperlink ref="K26" location="'0020-01 SUMAPAZ'!A1" display="0020-01 SUMAPAZ"/>
  </hyperlinks>
  <pageMargins left="0.7" right="0.7" top="0.75" bottom="0.75" header="0.3" footer="0.3"/>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E17:M27"/>
  <sheetViews>
    <sheetView workbookViewId="0">
      <selection activeCell="I19" sqref="I19"/>
    </sheetView>
  </sheetViews>
  <sheetFormatPr baseColWidth="10" defaultColWidth="11.375" defaultRowHeight="14.25"/>
  <cols>
    <col min="1" max="4" width="11.375" style="52"/>
    <col min="5" max="5" width="30.625" style="52" customWidth="1"/>
    <col min="6" max="6" width="5.375" style="52" customWidth="1"/>
    <col min="7" max="7" width="22.375" style="52" customWidth="1"/>
    <col min="8" max="8" width="5.375" style="52" customWidth="1"/>
    <col min="9" max="9" width="21" style="52" bestFit="1" customWidth="1"/>
    <col min="10" max="10" width="5.375" style="52" customWidth="1"/>
    <col min="11" max="11" width="23.375" style="52" bestFit="1" customWidth="1"/>
    <col min="12" max="12" width="5.375" style="52" customWidth="1"/>
    <col min="13" max="13" width="25.375" style="52" bestFit="1" customWidth="1"/>
    <col min="14" max="16384" width="11.375" style="52"/>
  </cols>
  <sheetData>
    <row r="17" spans="5:13" ht="24.75" thickBot="1">
      <c r="E17" s="51" t="s">
        <v>1924</v>
      </c>
      <c r="G17" s="51" t="s">
        <v>1925</v>
      </c>
      <c r="I17" s="51" t="s">
        <v>1926</v>
      </c>
      <c r="K17" s="51" t="s">
        <v>1927</v>
      </c>
      <c r="M17" s="51" t="s">
        <v>1928</v>
      </c>
    </row>
    <row r="18" spans="5:13" ht="19.5">
      <c r="E18" s="53"/>
      <c r="G18" s="54"/>
      <c r="I18" s="54"/>
      <c r="K18" s="54"/>
    </row>
    <row r="19" spans="5:13" ht="24.75" thickBot="1">
      <c r="E19" s="51" t="s">
        <v>1929</v>
      </c>
      <c r="G19" s="51" t="s">
        <v>1930</v>
      </c>
      <c r="I19" s="51" t="s">
        <v>1931</v>
      </c>
      <c r="K19" s="51" t="s">
        <v>1932</v>
      </c>
      <c r="M19" s="51" t="s">
        <v>1933</v>
      </c>
    </row>
    <row r="20" spans="5:13" ht="19.5">
      <c r="E20" s="53"/>
      <c r="G20" s="54"/>
      <c r="I20" s="54"/>
      <c r="K20" s="54"/>
    </row>
    <row r="21" spans="5:13" ht="70.5" thickBot="1">
      <c r="E21" s="55" t="s">
        <v>1934</v>
      </c>
      <c r="G21" s="51" t="s">
        <v>1935</v>
      </c>
      <c r="I21" s="51" t="s">
        <v>1936</v>
      </c>
      <c r="K21" s="51" t="s">
        <v>1937</v>
      </c>
      <c r="M21" s="51" t="s">
        <v>1938</v>
      </c>
    </row>
    <row r="22" spans="5:13" ht="19.5">
      <c r="E22" s="53"/>
      <c r="G22" s="54"/>
      <c r="I22" s="54"/>
      <c r="K22" s="54"/>
    </row>
    <row r="23" spans="5:13" ht="24.75" thickBot="1">
      <c r="E23" s="51" t="s">
        <v>1939</v>
      </c>
      <c r="G23" s="51" t="s">
        <v>1940</v>
      </c>
      <c r="I23" s="51" t="s">
        <v>1941</v>
      </c>
      <c r="K23" s="51" t="s">
        <v>1942</v>
      </c>
      <c r="M23" s="51" t="s">
        <v>1943</v>
      </c>
    </row>
    <row r="24" spans="5:13" ht="19.5">
      <c r="E24" s="53"/>
      <c r="G24" s="54"/>
      <c r="I24" s="54"/>
      <c r="K24" s="54"/>
    </row>
    <row r="25" spans="5:13" ht="24.75" thickBot="1">
      <c r="E25" s="51" t="s">
        <v>1944</v>
      </c>
      <c r="G25" s="51" t="s">
        <v>1945</v>
      </c>
      <c r="I25" s="51" t="s">
        <v>1946</v>
      </c>
      <c r="K25" s="51" t="s">
        <v>1947</v>
      </c>
      <c r="M25" s="51" t="s">
        <v>1948</v>
      </c>
    </row>
    <row r="26" spans="5:13" ht="19.5">
      <c r="E26" s="53"/>
      <c r="G26" s="54"/>
      <c r="I26" s="54"/>
      <c r="K26" s="54"/>
    </row>
    <row r="27" spans="5:13" ht="24.75" thickBot="1">
      <c r="E27" s="51" t="s">
        <v>1949</v>
      </c>
    </row>
  </sheetData>
  <hyperlinks>
    <hyperlink ref="E17" location="'0100-01 CONCEJO'!A1" display="0100-01 CONCEJO"/>
    <hyperlink ref="G17" location="'0111-01 SDH'!A1" display="0111-01 SDH"/>
    <hyperlink ref="I17" location="'0113-01 SDM'!A1" display="0113-01 SDM"/>
    <hyperlink ref="K17" location="'0119-01 SDCRD'!A1" display="0119-01 SDCRD"/>
    <hyperlink ref="M17" location="'0126-01 SDA'!A1" display="0126-01 SDA"/>
    <hyperlink ref="E19" location="'0102-01 PERSONERIA'!A1" display="0102-01 PERSONERIA"/>
    <hyperlink ref="G19" location="'0111-02 SDH'!A1" display="0111-02 SDH"/>
    <hyperlink ref="I19" location="'0113-02 SDM'!A1" display="0113-02 SDM"/>
    <hyperlink ref="K19" location="'0120-01 SDP'!A1" display="0120-01 SDP"/>
    <hyperlink ref="M19" location="'0127-01 DADEP'!A1" display="0127-01 DADEP"/>
    <hyperlink ref="E21" location="'0104-01 SECRETARÍA GENERAL'!A1" display="0104-01 SECRETARÍA GENERAL"/>
    <hyperlink ref="G21" location="'0111-03 SDH'!A1" display="0111-03 SDH"/>
    <hyperlink ref="I21" location="'0114-01 SDS'!A1" display="0114-01 SDS"/>
    <hyperlink ref="K21" location="'0121-01 SDM'!A1" display="0121-01 SDM"/>
    <hyperlink ref="M21" location="'0131-01 UAECOB'!A1" display="0131-01 UAECOB"/>
    <hyperlink ref="E23" location="'0105-01 VEEDURIA'!A1" display="0105-01 VEEDURIA"/>
    <hyperlink ref="G23" location="'0111-04 SDH'!A1" display="0111-04 SDH"/>
    <hyperlink ref="I23" location="'0117-01 SDDE'!A1" display="0117-01 SDDE"/>
    <hyperlink ref="K23" location="'0122-01 SDIS'!A1" display="0122-01 SDIS"/>
    <hyperlink ref="M23" location="'0136-01 SJD'!A1" display="0136-01 SJD"/>
    <hyperlink ref="E25" location="'0110-01 SDG'!A1" display="0110-01 SDG"/>
    <hyperlink ref="G25" location="'0112-01 SDE'!A1" display="0112-01 SDE"/>
    <hyperlink ref="I25" location="'0118-01 SDHT'!A1" display="0118-01 SDHT"/>
    <hyperlink ref="K25" location="'0125-01 DASCD'!A1" display="0125-01 DASCD"/>
    <hyperlink ref="M25" location="'0137-02 SDSCJ'!A1" display="0137-01 SDSCJ"/>
    <hyperlink ref="E27" location="'0137-02 SDSCJ'!A1" display="0137-02 SDSCJ"/>
  </hyperlinks>
  <pageMargins left="0.7" right="0.7" top="0.75" bottom="0.75" header="0.3" footer="0.3"/>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E17:M25"/>
  <sheetViews>
    <sheetView workbookViewId="0">
      <selection activeCell="E23" sqref="E23"/>
    </sheetView>
  </sheetViews>
  <sheetFormatPr baseColWidth="10" defaultColWidth="11.375" defaultRowHeight="14.25"/>
  <cols>
    <col min="1" max="4" width="11.375" style="47"/>
    <col min="5" max="5" width="25.25" style="47" bestFit="1" customWidth="1"/>
    <col min="6" max="6" width="3.25" style="47" customWidth="1"/>
    <col min="7" max="7" width="25.375" style="47" bestFit="1" customWidth="1"/>
    <col min="8" max="8" width="3.25" style="47" customWidth="1"/>
    <col min="9" max="9" width="22.25" style="47" bestFit="1" customWidth="1"/>
    <col min="10" max="10" width="3.25" style="47" customWidth="1"/>
    <col min="11" max="11" width="25" style="47" bestFit="1" customWidth="1"/>
    <col min="12" max="12" width="3.25" style="47" customWidth="1"/>
    <col min="13" max="13" width="25.25" style="47" bestFit="1" customWidth="1"/>
    <col min="14" max="16384" width="11.375" style="47"/>
  </cols>
  <sheetData>
    <row r="17" spans="5:13" ht="24.75" thickBot="1">
      <c r="E17" s="51" t="s">
        <v>1950</v>
      </c>
      <c r="F17" s="52"/>
      <c r="G17" s="51" t="s">
        <v>1951</v>
      </c>
      <c r="H17" s="52"/>
      <c r="I17" s="51" t="s">
        <v>1952</v>
      </c>
      <c r="J17" s="52"/>
      <c r="K17" s="51" t="s">
        <v>1953</v>
      </c>
      <c r="L17" s="52"/>
      <c r="M17" s="51" t="s">
        <v>1954</v>
      </c>
    </row>
    <row r="18" spans="5:13" ht="15">
      <c r="E18" s="48"/>
      <c r="G18" s="48"/>
      <c r="I18" s="48"/>
      <c r="K18" s="48"/>
      <c r="M18" s="48"/>
    </row>
    <row r="19" spans="5:13" ht="24.75" thickBot="1">
      <c r="E19" s="51" t="s">
        <v>1955</v>
      </c>
      <c r="F19" s="52"/>
      <c r="G19" s="51" t="s">
        <v>1956</v>
      </c>
      <c r="H19" s="52"/>
      <c r="I19" s="51" t="s">
        <v>1957</v>
      </c>
      <c r="J19" s="52"/>
      <c r="K19" s="51" t="s">
        <v>1958</v>
      </c>
      <c r="L19" s="52"/>
      <c r="M19" s="51" t="s">
        <v>1959</v>
      </c>
    </row>
    <row r="20" spans="5:13" ht="15">
      <c r="E20" s="48"/>
      <c r="G20" s="48"/>
      <c r="I20" s="48"/>
      <c r="K20" s="48"/>
      <c r="M20" s="48"/>
    </row>
    <row r="21" spans="5:13" ht="24.75" thickBot="1">
      <c r="E21" s="51" t="s">
        <v>1960</v>
      </c>
      <c r="F21" s="52"/>
      <c r="G21" s="51" t="s">
        <v>1961</v>
      </c>
      <c r="H21" s="52"/>
      <c r="I21" s="51" t="s">
        <v>1962</v>
      </c>
      <c r="J21" s="52"/>
      <c r="K21" s="51" t="s">
        <v>1963</v>
      </c>
      <c r="L21" s="52"/>
      <c r="M21" s="51" t="s">
        <v>1964</v>
      </c>
    </row>
    <row r="22" spans="5:13" ht="15">
      <c r="E22" s="48"/>
      <c r="G22" s="48"/>
      <c r="I22" s="48"/>
      <c r="K22" s="48"/>
      <c r="M22" s="48"/>
    </row>
    <row r="23" spans="5:13" ht="24.75" thickBot="1">
      <c r="E23" s="51" t="s">
        <v>1965</v>
      </c>
      <c r="F23" s="52"/>
      <c r="G23" s="51" t="s">
        <v>1966</v>
      </c>
      <c r="H23" s="52"/>
      <c r="I23" s="51" t="s">
        <v>1967</v>
      </c>
      <c r="J23" s="52"/>
      <c r="K23" s="51" t="s">
        <v>1968</v>
      </c>
      <c r="M23" s="51" t="s">
        <v>1969</v>
      </c>
    </row>
    <row r="24" spans="5:13" ht="15">
      <c r="E24" s="48"/>
      <c r="G24" s="48"/>
      <c r="I24" s="48"/>
      <c r="K24" s="48"/>
    </row>
    <row r="25" spans="5:13" ht="24.75" thickBot="1">
      <c r="E25" s="51" t="s">
        <v>1970</v>
      </c>
      <c r="F25" s="52"/>
      <c r="G25" s="51" t="s">
        <v>1971</v>
      </c>
      <c r="H25" s="52"/>
      <c r="I25" s="51" t="s">
        <v>1972</v>
      </c>
      <c r="J25" s="52"/>
      <c r="K25" s="51" t="s">
        <v>1973</v>
      </c>
    </row>
  </sheetData>
  <hyperlinks>
    <hyperlink ref="E17" location="'0200-01 IPES'!A1" display="0200-01 IPES"/>
    <hyperlink ref="G17" location="'0206-02 FONCEP'!A1" display="0206-02 FONCEP"/>
    <hyperlink ref="I17" location="'0215-01 FUGA'!A1" display="0215-01 FUGA"/>
    <hyperlink ref="K17" location="'0221-01 IDT'!A1" display="0221-01 IDT"/>
    <hyperlink ref="M17" location="'0228-01 UAESP'!A1" display="0228-01 UAESP"/>
    <hyperlink ref="E19" location="'0201-01 FFDS'!A1" display="0201-01 FFDS"/>
    <hyperlink ref="G19" location="'0208-01 CVP'!A1" display="0208-01 CVP"/>
    <hyperlink ref="I19" location="'0216-01 OFB'!A1" display="0216-01 OFB"/>
    <hyperlink ref="K19" location="'0221-02 IDT'!A1" display="0221-02 IDT"/>
    <hyperlink ref="M19" location="'0229-01 IDPYBA'!A1" display="0229-01 IDPYBA"/>
    <hyperlink ref="E21" location="'0203-01 IDIGER'!A1" display="0203-01 IDIGER"/>
    <hyperlink ref="G21" location="'0211-01 IDRD'!A1" display="0211-01 IDRD"/>
    <hyperlink ref="I21" location="'0218-01 JB'!A1" display="0218-01 JB"/>
    <hyperlink ref="K21" location="'0222-01 IDARTES'!A1" display="0222-01 IDARTES"/>
    <hyperlink ref="M21" location="'0230-01 UD'!A1" display="0230-01 UD"/>
    <hyperlink ref="E23" location="'0204-01 IDU'!A1" display="0204-01 IDU"/>
    <hyperlink ref="G23" location="'0213-01 IDPC'!A1" display="0213-01 IDPC"/>
    <hyperlink ref="I23" location="'0219-01 IDEP'!A1" display="0219-01 IDEP"/>
    <hyperlink ref="K23" location="'0226-01 UAECD'!A1" display="0226-01 UAECD"/>
    <hyperlink ref="E25" location="'0206-01 FONCEP'!A1" display="0206-01 FONCEP"/>
    <hyperlink ref="G25" location="'0214-01 IDIPRON'!A1" display="0214-01 IDIPRON"/>
    <hyperlink ref="I25" location="'0220-01 IDPAC'!A1" display="0220-01 IDPAC"/>
    <hyperlink ref="M23" location="'0227-01 UAERMV'!A1" display="0227-01 UAERMV"/>
    <hyperlink ref="K25" location="'0501-01 ATENEA'!A1" display="0501-01 ATENEA"/>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9">
    <tabColor theme="5" tint="0.39997558519241921"/>
    <pageSetUpPr fitToPage="1"/>
  </sheetPr>
  <dimension ref="A1:P27"/>
  <sheetViews>
    <sheetView zoomScale="80" zoomScaleNormal="80" workbookViewId="0">
      <pane xSplit="2" ySplit="7" topLeftCell="D8" activePane="bottomRight" state="frozen"/>
      <selection pane="topRight" activeCell="G17" activeCellId="1" sqref="C27 G17"/>
      <selection pane="bottomLeft" activeCell="G17" activeCellId="1" sqref="C27 G17"/>
      <selection pane="bottomRight" activeCell="D1" sqref="D1"/>
    </sheetView>
  </sheetViews>
  <sheetFormatPr baseColWidth="10" defaultColWidth="11.375" defaultRowHeight="14.25"/>
  <cols>
    <col min="1" max="1" width="26" style="2" customWidth="1"/>
    <col min="2" max="2" width="47.875" style="2" customWidth="1"/>
    <col min="3" max="4" width="20.75" style="2" customWidth="1"/>
    <col min="5" max="5" width="20.125" style="2" bestFit="1" customWidth="1"/>
    <col min="6" max="6" width="43.375" style="2" customWidth="1"/>
    <col min="7" max="7" width="39.625" style="2" customWidth="1"/>
    <col min="8" max="10" width="10.125" style="2" bestFit="1" customWidth="1"/>
    <col min="11" max="11" width="20.75" style="1" customWidth="1"/>
    <col min="12" max="12" width="19.75" style="1" bestFit="1" customWidth="1"/>
    <col min="13" max="13" width="20.75" style="2" customWidth="1"/>
    <col min="14" max="14" width="19.75" style="2" bestFit="1" customWidth="1"/>
    <col min="15" max="15" width="20.75" style="2" customWidth="1"/>
    <col min="16" max="16" width="19.75" style="2" bestFit="1" customWidth="1"/>
    <col min="17" max="16384" width="11.375" style="2"/>
  </cols>
  <sheetData>
    <row r="1" spans="1:16" ht="23.25" customHeight="1" thickBot="1">
      <c r="A1" s="15" t="s">
        <v>0</v>
      </c>
      <c r="B1" s="16"/>
      <c r="C1" s="17"/>
      <c r="D1" s="17"/>
      <c r="E1" s="17"/>
    </row>
    <row r="2" spans="1:16" ht="21" customHeight="1" thickBot="1">
      <c r="A2" s="18" t="s">
        <v>1</v>
      </c>
      <c r="B2" s="813" t="s">
        <v>2</v>
      </c>
      <c r="C2" s="813"/>
      <c r="D2" s="813"/>
      <c r="E2" s="813"/>
      <c r="F2" s="19"/>
      <c r="G2" s="19"/>
      <c r="H2" s="19"/>
      <c r="I2" s="19"/>
      <c r="J2" s="19"/>
    </row>
    <row r="3" spans="1:16" ht="21.75" customHeight="1">
      <c r="A3" s="3" t="s">
        <v>3</v>
      </c>
    </row>
    <row r="4" spans="1:16" ht="15">
      <c r="A4" s="774" t="s">
        <v>4</v>
      </c>
      <c r="B4" s="777" t="s">
        <v>5</v>
      </c>
      <c r="C4" s="780" t="s">
        <v>6</v>
      </c>
      <c r="D4" s="781"/>
      <c r="E4" s="782"/>
      <c r="F4" s="786" t="s">
        <v>0</v>
      </c>
      <c r="G4" s="787"/>
      <c r="H4" s="787"/>
      <c r="I4" s="787"/>
      <c r="J4" s="788"/>
      <c r="K4" s="789" t="s">
        <v>7</v>
      </c>
      <c r="L4" s="790"/>
      <c r="M4" s="790"/>
      <c r="N4" s="790"/>
      <c r="O4" s="790"/>
      <c r="P4" s="791"/>
    </row>
    <row r="5" spans="1:16" s="4" customFormat="1">
      <c r="A5" s="775"/>
      <c r="B5" s="778"/>
      <c r="C5" s="783"/>
      <c r="D5" s="784"/>
      <c r="E5" s="785"/>
      <c r="F5" s="795" t="s">
        <v>8</v>
      </c>
      <c r="G5" s="798" t="s">
        <v>9</v>
      </c>
      <c r="H5" s="801" t="s">
        <v>10</v>
      </c>
      <c r="I5" s="802"/>
      <c r="J5" s="803"/>
      <c r="K5" s="792"/>
      <c r="L5" s="793"/>
      <c r="M5" s="793"/>
      <c r="N5" s="793"/>
      <c r="O5" s="793"/>
      <c r="P5" s="794"/>
    </row>
    <row r="6" spans="1:16">
      <c r="A6" s="775"/>
      <c r="B6" s="778"/>
      <c r="C6" s="35" t="s">
        <v>11</v>
      </c>
      <c r="D6" s="807" t="s">
        <v>12</v>
      </c>
      <c r="E6" s="808"/>
      <c r="F6" s="796"/>
      <c r="G6" s="799"/>
      <c r="H6" s="804"/>
      <c r="I6" s="805"/>
      <c r="J6" s="806"/>
      <c r="K6" s="810" t="s">
        <v>13</v>
      </c>
      <c r="L6" s="811"/>
      <c r="M6" s="812" t="s">
        <v>14</v>
      </c>
      <c r="N6" s="811"/>
      <c r="O6" s="812" t="s">
        <v>15</v>
      </c>
      <c r="P6" s="811"/>
    </row>
    <row r="7" spans="1:16" ht="28.5">
      <c r="A7" s="776"/>
      <c r="B7" s="779"/>
      <c r="C7" s="35" t="s">
        <v>16</v>
      </c>
      <c r="D7" s="36" t="s">
        <v>17</v>
      </c>
      <c r="E7" s="37" t="s">
        <v>18</v>
      </c>
      <c r="F7" s="797"/>
      <c r="G7" s="800"/>
      <c r="H7" s="38" t="s">
        <v>13</v>
      </c>
      <c r="I7" s="38" t="s">
        <v>14</v>
      </c>
      <c r="J7" s="38" t="s">
        <v>15</v>
      </c>
      <c r="K7" s="39" t="s">
        <v>19</v>
      </c>
      <c r="L7" s="40" t="s">
        <v>18</v>
      </c>
      <c r="M7" s="40" t="s">
        <v>20</v>
      </c>
      <c r="N7" s="40" t="s">
        <v>18</v>
      </c>
      <c r="O7" s="40" t="s">
        <v>21</v>
      </c>
      <c r="P7" s="40" t="s">
        <v>18</v>
      </c>
    </row>
    <row r="8" spans="1:16" ht="18.75">
      <c r="A8" s="20" t="s">
        <v>22</v>
      </c>
      <c r="B8" s="21"/>
      <c r="C8" s="22"/>
      <c r="D8" s="23"/>
      <c r="E8" s="24"/>
      <c r="F8" s="25"/>
      <c r="G8" s="26"/>
      <c r="H8" s="23"/>
      <c r="I8" s="23"/>
      <c r="J8" s="24"/>
      <c r="K8" s="22"/>
      <c r="L8" s="23"/>
      <c r="M8" s="23"/>
      <c r="N8" s="23"/>
      <c r="O8" s="23"/>
      <c r="P8" s="27"/>
    </row>
    <row r="9" spans="1:16" ht="59.25" customHeight="1">
      <c r="A9" s="41" t="s">
        <v>23</v>
      </c>
      <c r="B9" s="5" t="s">
        <v>175</v>
      </c>
      <c r="C9" s="5" t="s">
        <v>175</v>
      </c>
      <c r="D9" s="5" t="s">
        <v>175</v>
      </c>
      <c r="E9" s="44" t="e">
        <f t="shared" ref="E9:E17" si="0">1-(D9/C9)</f>
        <v>#VALUE!</v>
      </c>
      <c r="F9" s="5" t="s">
        <v>175</v>
      </c>
      <c r="G9" s="5" t="s">
        <v>175</v>
      </c>
      <c r="H9" s="11"/>
      <c r="I9" s="11"/>
      <c r="J9" s="8"/>
      <c r="K9" s="7"/>
      <c r="L9" s="44" t="e">
        <f>1-(K9/D9)</f>
        <v>#VALUE!</v>
      </c>
      <c r="M9" s="7"/>
      <c r="N9" s="44" t="e">
        <f>1-(M9/K9)</f>
        <v>#DIV/0!</v>
      </c>
      <c r="O9" s="7"/>
      <c r="P9" s="44" t="e">
        <f>1-(O9/M9)</f>
        <v>#DIV/0!</v>
      </c>
    </row>
    <row r="10" spans="1:16" ht="59.25" customHeight="1">
      <c r="A10" s="41" t="s">
        <v>28</v>
      </c>
      <c r="B10" s="5" t="s">
        <v>175</v>
      </c>
      <c r="C10" s="5" t="s">
        <v>175</v>
      </c>
      <c r="D10" s="5" t="s">
        <v>175</v>
      </c>
      <c r="E10" s="44" t="e">
        <f t="shared" si="0"/>
        <v>#VALUE!</v>
      </c>
      <c r="F10" s="5" t="s">
        <v>175</v>
      </c>
      <c r="G10" s="5" t="s">
        <v>175</v>
      </c>
      <c r="H10" s="11"/>
      <c r="I10" s="11"/>
      <c r="J10" s="8"/>
      <c r="K10" s="7"/>
      <c r="L10" s="44" t="e">
        <f t="shared" ref="L10:L27" si="1">1-(K10/D10)</f>
        <v>#VALUE!</v>
      </c>
      <c r="M10" s="7"/>
      <c r="N10" s="44" t="e">
        <f t="shared" ref="N10:P27" si="2">1-(M10/K10)</f>
        <v>#DIV/0!</v>
      </c>
      <c r="O10" s="7"/>
      <c r="P10" s="44" t="e">
        <f t="shared" si="2"/>
        <v>#DIV/0!</v>
      </c>
    </row>
    <row r="11" spans="1:16" ht="59.25" customHeight="1">
      <c r="A11" s="41" t="s">
        <v>30</v>
      </c>
      <c r="B11" s="5" t="s">
        <v>175</v>
      </c>
      <c r="C11" s="5" t="s">
        <v>175</v>
      </c>
      <c r="D11" s="5" t="s">
        <v>175</v>
      </c>
      <c r="E11" s="44" t="e">
        <f t="shared" si="0"/>
        <v>#VALUE!</v>
      </c>
      <c r="F11" s="5" t="s">
        <v>175</v>
      </c>
      <c r="G11" s="5" t="s">
        <v>175</v>
      </c>
      <c r="H11" s="11"/>
      <c r="I11" s="11"/>
      <c r="J11" s="8"/>
      <c r="K11" s="7"/>
      <c r="L11" s="44" t="e">
        <f t="shared" si="1"/>
        <v>#VALUE!</v>
      </c>
      <c r="M11" s="7"/>
      <c r="N11" s="44" t="e">
        <f t="shared" si="2"/>
        <v>#DIV/0!</v>
      </c>
      <c r="O11" s="7"/>
      <c r="P11" s="44" t="e">
        <f t="shared" si="2"/>
        <v>#DIV/0!</v>
      </c>
    </row>
    <row r="12" spans="1:16" ht="59.25" customHeight="1">
      <c r="A12" s="41" t="s">
        <v>32</v>
      </c>
      <c r="B12" s="5" t="s">
        <v>175</v>
      </c>
      <c r="C12" s="5" t="s">
        <v>175</v>
      </c>
      <c r="D12" s="5" t="s">
        <v>175</v>
      </c>
      <c r="E12" s="44" t="e">
        <f t="shared" si="0"/>
        <v>#VALUE!</v>
      </c>
      <c r="F12" s="5" t="s">
        <v>175</v>
      </c>
      <c r="G12" s="5" t="s">
        <v>175</v>
      </c>
      <c r="H12" s="11"/>
      <c r="I12" s="11"/>
      <c r="J12" s="8"/>
      <c r="K12" s="7"/>
      <c r="L12" s="44" t="e">
        <f t="shared" si="1"/>
        <v>#VALUE!</v>
      </c>
      <c r="M12" s="7"/>
      <c r="N12" s="44" t="e">
        <f t="shared" si="2"/>
        <v>#DIV/0!</v>
      </c>
      <c r="O12" s="7"/>
      <c r="P12" s="44" t="e">
        <f t="shared" si="2"/>
        <v>#DIV/0!</v>
      </c>
    </row>
    <row r="13" spans="1:16" ht="59.25" customHeight="1">
      <c r="A13" s="41" t="s">
        <v>33</v>
      </c>
      <c r="B13" s="5" t="s">
        <v>175</v>
      </c>
      <c r="C13" s="5" t="s">
        <v>175</v>
      </c>
      <c r="D13" s="5" t="s">
        <v>175</v>
      </c>
      <c r="E13" s="44" t="e">
        <f t="shared" si="0"/>
        <v>#VALUE!</v>
      </c>
      <c r="F13" s="5" t="s">
        <v>175</v>
      </c>
      <c r="G13" s="5" t="s">
        <v>175</v>
      </c>
      <c r="H13" s="11"/>
      <c r="I13" s="11"/>
      <c r="J13" s="8"/>
      <c r="K13" s="7"/>
      <c r="L13" s="44" t="e">
        <f t="shared" si="1"/>
        <v>#VALUE!</v>
      </c>
      <c r="M13" s="7"/>
      <c r="N13" s="44" t="e">
        <f t="shared" si="2"/>
        <v>#DIV/0!</v>
      </c>
      <c r="O13" s="7"/>
      <c r="P13" s="44" t="e">
        <f t="shared" si="2"/>
        <v>#DIV/0!</v>
      </c>
    </row>
    <row r="14" spans="1:16" ht="59.25" customHeight="1">
      <c r="A14" s="41" t="s">
        <v>34</v>
      </c>
      <c r="B14" s="5" t="s">
        <v>175</v>
      </c>
      <c r="C14" s="5" t="s">
        <v>175</v>
      </c>
      <c r="D14" s="5" t="s">
        <v>175</v>
      </c>
      <c r="E14" s="44" t="e">
        <f t="shared" si="0"/>
        <v>#VALUE!</v>
      </c>
      <c r="F14" s="5" t="s">
        <v>175</v>
      </c>
      <c r="G14" s="5" t="s">
        <v>175</v>
      </c>
      <c r="H14" s="11"/>
      <c r="I14" s="11"/>
      <c r="J14" s="8"/>
      <c r="K14" s="7"/>
      <c r="L14" s="44" t="e">
        <f t="shared" si="1"/>
        <v>#VALUE!</v>
      </c>
      <c r="M14" s="7"/>
      <c r="N14" s="44" t="e">
        <f t="shared" si="2"/>
        <v>#DIV/0!</v>
      </c>
      <c r="O14" s="7"/>
      <c r="P14" s="44" t="e">
        <f t="shared" si="2"/>
        <v>#DIV/0!</v>
      </c>
    </row>
    <row r="15" spans="1:16" ht="59.25" customHeight="1">
      <c r="A15" s="41" t="s">
        <v>35</v>
      </c>
      <c r="B15" s="5" t="s">
        <v>175</v>
      </c>
      <c r="C15" s="5" t="s">
        <v>175</v>
      </c>
      <c r="D15" s="5" t="s">
        <v>175</v>
      </c>
      <c r="E15" s="44" t="e">
        <f t="shared" si="0"/>
        <v>#VALUE!</v>
      </c>
      <c r="F15" s="5" t="s">
        <v>175</v>
      </c>
      <c r="G15" s="5" t="s">
        <v>175</v>
      </c>
      <c r="H15" s="11"/>
      <c r="I15" s="11"/>
      <c r="J15" s="8"/>
      <c r="K15" s="7"/>
      <c r="L15" s="44" t="e">
        <f t="shared" si="1"/>
        <v>#VALUE!</v>
      </c>
      <c r="M15" s="7"/>
      <c r="N15" s="44" t="e">
        <f t="shared" si="2"/>
        <v>#DIV/0!</v>
      </c>
      <c r="O15" s="7"/>
      <c r="P15" s="44" t="e">
        <f t="shared" si="2"/>
        <v>#DIV/0!</v>
      </c>
    </row>
    <row r="16" spans="1:16" ht="59.25" customHeight="1">
      <c r="A16" s="41" t="s">
        <v>36</v>
      </c>
      <c r="B16" s="5" t="s">
        <v>175</v>
      </c>
      <c r="C16" s="5" t="s">
        <v>175</v>
      </c>
      <c r="D16" s="5" t="s">
        <v>175</v>
      </c>
      <c r="E16" s="44" t="e">
        <f t="shared" si="0"/>
        <v>#VALUE!</v>
      </c>
      <c r="F16" s="5" t="s">
        <v>175</v>
      </c>
      <c r="G16" s="5" t="s">
        <v>175</v>
      </c>
      <c r="H16" s="11"/>
      <c r="I16" s="11"/>
      <c r="J16" s="8"/>
      <c r="K16" s="7"/>
      <c r="L16" s="44" t="e">
        <f t="shared" si="1"/>
        <v>#VALUE!</v>
      </c>
      <c r="M16" s="7"/>
      <c r="N16" s="44" t="e">
        <f t="shared" si="2"/>
        <v>#DIV/0!</v>
      </c>
      <c r="O16" s="7"/>
      <c r="P16" s="44" t="e">
        <f t="shared" si="2"/>
        <v>#DIV/0!</v>
      </c>
    </row>
    <row r="17" spans="1:16" ht="59.25" customHeight="1">
      <c r="A17" s="41" t="s">
        <v>37</v>
      </c>
      <c r="B17" s="5" t="s">
        <v>175</v>
      </c>
      <c r="C17" s="5" t="s">
        <v>175</v>
      </c>
      <c r="D17" s="5" t="s">
        <v>175</v>
      </c>
      <c r="E17" s="44" t="e">
        <f t="shared" si="0"/>
        <v>#VALUE!</v>
      </c>
      <c r="F17" s="5" t="s">
        <v>175</v>
      </c>
      <c r="G17" s="5" t="s">
        <v>175</v>
      </c>
      <c r="H17" s="11"/>
      <c r="I17" s="11"/>
      <c r="J17" s="8"/>
      <c r="K17" s="7"/>
      <c r="L17" s="44" t="e">
        <f t="shared" si="1"/>
        <v>#VALUE!</v>
      </c>
      <c r="M17" s="7"/>
      <c r="N17" s="44" t="e">
        <f t="shared" si="2"/>
        <v>#DIV/0!</v>
      </c>
      <c r="O17" s="7"/>
      <c r="P17" s="44" t="e">
        <f t="shared" si="2"/>
        <v>#DIV/0!</v>
      </c>
    </row>
    <row r="18" spans="1:16" ht="17.25" customHeight="1">
      <c r="A18" s="42" t="s">
        <v>38</v>
      </c>
      <c r="B18" s="28"/>
      <c r="C18" s="29"/>
      <c r="D18" s="30"/>
      <c r="E18" s="45"/>
      <c r="F18" s="31"/>
      <c r="G18" s="32"/>
      <c r="H18" s="33"/>
      <c r="I18" s="33"/>
      <c r="J18" s="34"/>
      <c r="K18" s="30"/>
      <c r="L18" s="46"/>
      <c r="M18" s="30"/>
      <c r="N18" s="46"/>
      <c r="O18" s="30"/>
      <c r="P18" s="46"/>
    </row>
    <row r="19" spans="1:16" ht="57" customHeight="1">
      <c r="A19" s="41" t="s">
        <v>39</v>
      </c>
      <c r="B19" s="5" t="s">
        <v>175</v>
      </c>
      <c r="C19" s="5" t="s">
        <v>175</v>
      </c>
      <c r="D19" s="5" t="s">
        <v>175</v>
      </c>
      <c r="E19" s="44" t="e">
        <f t="shared" ref="E19:E27" si="3">1-(D19/C19)</f>
        <v>#VALUE!</v>
      </c>
      <c r="F19" s="5" t="s">
        <v>175</v>
      </c>
      <c r="G19" s="5" t="s">
        <v>175</v>
      </c>
      <c r="H19" s="11"/>
      <c r="I19" s="11"/>
      <c r="J19" s="8"/>
      <c r="K19" s="7"/>
      <c r="L19" s="44" t="e">
        <f t="shared" si="1"/>
        <v>#VALUE!</v>
      </c>
      <c r="M19" s="7"/>
      <c r="N19" s="44" t="e">
        <f t="shared" si="2"/>
        <v>#DIV/0!</v>
      </c>
      <c r="O19" s="7"/>
      <c r="P19" s="44" t="e">
        <f t="shared" si="2"/>
        <v>#DIV/0!</v>
      </c>
    </row>
    <row r="20" spans="1:16" ht="57" customHeight="1">
      <c r="A20" s="41" t="s">
        <v>43</v>
      </c>
      <c r="B20" s="5" t="s">
        <v>175</v>
      </c>
      <c r="C20" s="5" t="s">
        <v>175</v>
      </c>
      <c r="D20" s="5" t="s">
        <v>175</v>
      </c>
      <c r="E20" s="44" t="e">
        <f t="shared" si="3"/>
        <v>#VALUE!</v>
      </c>
      <c r="F20" s="5" t="s">
        <v>175</v>
      </c>
      <c r="G20" s="5" t="s">
        <v>175</v>
      </c>
      <c r="H20" s="11"/>
      <c r="I20" s="11"/>
      <c r="J20" s="8"/>
      <c r="K20" s="7"/>
      <c r="L20" s="44" t="e">
        <f t="shared" si="1"/>
        <v>#VALUE!</v>
      </c>
      <c r="M20" s="7"/>
      <c r="N20" s="44" t="e">
        <f t="shared" si="2"/>
        <v>#DIV/0!</v>
      </c>
      <c r="O20" s="7"/>
      <c r="P20" s="44" t="e">
        <f t="shared" si="2"/>
        <v>#DIV/0!</v>
      </c>
    </row>
    <row r="21" spans="1:16" ht="57" customHeight="1">
      <c r="A21" s="41" t="s">
        <v>47</v>
      </c>
      <c r="B21" s="5" t="s">
        <v>175</v>
      </c>
      <c r="C21" s="5" t="s">
        <v>175</v>
      </c>
      <c r="D21" s="5" t="s">
        <v>175</v>
      </c>
      <c r="E21" s="44" t="e">
        <f t="shared" si="3"/>
        <v>#VALUE!</v>
      </c>
      <c r="F21" s="5" t="s">
        <v>175</v>
      </c>
      <c r="G21" s="5" t="s">
        <v>175</v>
      </c>
      <c r="H21" s="11"/>
      <c r="I21" s="11"/>
      <c r="J21" s="8"/>
      <c r="K21" s="7"/>
      <c r="L21" s="44" t="e">
        <f t="shared" si="1"/>
        <v>#VALUE!</v>
      </c>
      <c r="M21" s="7"/>
      <c r="N21" s="44" t="e">
        <f t="shared" si="2"/>
        <v>#DIV/0!</v>
      </c>
      <c r="O21" s="7"/>
      <c r="P21" s="44" t="e">
        <f t="shared" si="2"/>
        <v>#DIV/0!</v>
      </c>
    </row>
    <row r="22" spans="1:16" ht="84.75" customHeight="1">
      <c r="A22" s="41" t="s">
        <v>48</v>
      </c>
      <c r="B22" s="12" t="s">
        <v>176</v>
      </c>
      <c r="C22" s="512">
        <v>81734732</v>
      </c>
      <c r="D22" s="513">
        <v>191035388</v>
      </c>
      <c r="E22" s="44">
        <f t="shared" si="3"/>
        <v>-1.3372608354548712</v>
      </c>
      <c r="F22" s="97" t="s">
        <v>177</v>
      </c>
      <c r="G22" s="98" t="s">
        <v>178</v>
      </c>
      <c r="H22" s="514">
        <v>0.05</v>
      </c>
      <c r="I22" s="515">
        <v>0.04</v>
      </c>
      <c r="J22" s="516">
        <v>0.03</v>
      </c>
      <c r="K22" s="7"/>
      <c r="L22" s="44">
        <f t="shared" si="1"/>
        <v>1</v>
      </c>
      <c r="M22" s="7"/>
      <c r="N22" s="44" t="e">
        <f t="shared" si="2"/>
        <v>#DIV/0!</v>
      </c>
      <c r="O22" s="7"/>
      <c r="P22" s="44" t="e">
        <f t="shared" si="2"/>
        <v>#DIV/0!</v>
      </c>
    </row>
    <row r="23" spans="1:16" ht="98.25" customHeight="1">
      <c r="A23" s="41" t="s">
        <v>49</v>
      </c>
      <c r="B23" s="12" t="s">
        <v>179</v>
      </c>
      <c r="C23" s="123">
        <v>67500000</v>
      </c>
      <c r="D23" s="78">
        <v>42000000</v>
      </c>
      <c r="E23" s="44">
        <f t="shared" si="3"/>
        <v>0.37777777777777777</v>
      </c>
      <c r="F23" s="97" t="s">
        <v>180</v>
      </c>
      <c r="G23" s="98" t="s">
        <v>181</v>
      </c>
      <c r="H23" s="514">
        <v>0.03</v>
      </c>
      <c r="I23" s="515">
        <v>0.02</v>
      </c>
      <c r="J23" s="516">
        <v>0.02</v>
      </c>
      <c r="K23" s="7"/>
      <c r="L23" s="44">
        <f t="shared" si="1"/>
        <v>1</v>
      </c>
      <c r="M23" s="7"/>
      <c r="N23" s="44" t="e">
        <f t="shared" si="2"/>
        <v>#DIV/0!</v>
      </c>
      <c r="O23" s="7"/>
      <c r="P23" s="44" t="e">
        <f t="shared" si="2"/>
        <v>#DIV/0!</v>
      </c>
    </row>
    <row r="24" spans="1:16" ht="57" customHeight="1">
      <c r="A24" s="41" t="s">
        <v>50</v>
      </c>
      <c r="B24" s="5" t="s">
        <v>175</v>
      </c>
      <c r="C24" s="5" t="s">
        <v>175</v>
      </c>
      <c r="D24" s="5" t="s">
        <v>175</v>
      </c>
      <c r="E24" s="44" t="e">
        <f t="shared" si="3"/>
        <v>#VALUE!</v>
      </c>
      <c r="F24" s="5" t="s">
        <v>175</v>
      </c>
      <c r="G24" s="5" t="s">
        <v>175</v>
      </c>
      <c r="H24" s="11"/>
      <c r="I24" s="11"/>
      <c r="J24" s="8"/>
      <c r="K24" s="7"/>
      <c r="L24" s="44" t="e">
        <f t="shared" si="1"/>
        <v>#VALUE!</v>
      </c>
      <c r="M24" s="7"/>
      <c r="N24" s="44" t="e">
        <f t="shared" si="2"/>
        <v>#DIV/0!</v>
      </c>
      <c r="O24" s="7"/>
      <c r="P24" s="44" t="e">
        <f t="shared" si="2"/>
        <v>#DIV/0!</v>
      </c>
    </row>
    <row r="25" spans="1:16" ht="57" customHeight="1">
      <c r="A25" s="43" t="s">
        <v>51</v>
      </c>
      <c r="B25" s="5" t="s">
        <v>175</v>
      </c>
      <c r="C25" s="5" t="s">
        <v>175</v>
      </c>
      <c r="D25" s="5" t="s">
        <v>175</v>
      </c>
      <c r="E25" s="44" t="e">
        <f t="shared" si="3"/>
        <v>#VALUE!</v>
      </c>
      <c r="F25" s="5" t="s">
        <v>175</v>
      </c>
      <c r="G25" s="5" t="s">
        <v>175</v>
      </c>
      <c r="H25" s="11"/>
      <c r="I25" s="11"/>
      <c r="J25" s="8"/>
      <c r="K25" s="7"/>
      <c r="L25" s="44" t="e">
        <f t="shared" si="1"/>
        <v>#VALUE!</v>
      </c>
      <c r="M25" s="7"/>
      <c r="N25" s="44" t="e">
        <f t="shared" si="2"/>
        <v>#DIV/0!</v>
      </c>
      <c r="O25" s="7"/>
      <c r="P25" s="44" t="e">
        <f t="shared" si="2"/>
        <v>#DIV/0!</v>
      </c>
    </row>
    <row r="26" spans="1:16" ht="57" customHeight="1">
      <c r="A26" s="43" t="s">
        <v>55</v>
      </c>
      <c r="B26" s="5" t="s">
        <v>175</v>
      </c>
      <c r="C26" s="5" t="s">
        <v>175</v>
      </c>
      <c r="D26" s="5" t="s">
        <v>175</v>
      </c>
      <c r="E26" s="44" t="e">
        <f t="shared" si="3"/>
        <v>#VALUE!</v>
      </c>
      <c r="F26" s="5" t="s">
        <v>175</v>
      </c>
      <c r="G26" s="5" t="s">
        <v>175</v>
      </c>
      <c r="H26" s="11"/>
      <c r="I26" s="11"/>
      <c r="J26" s="8"/>
      <c r="K26" s="7"/>
      <c r="L26" s="44" t="e">
        <f t="shared" si="1"/>
        <v>#VALUE!</v>
      </c>
      <c r="M26" s="7"/>
      <c r="N26" s="44" t="e">
        <f t="shared" si="2"/>
        <v>#DIV/0!</v>
      </c>
      <c r="O26" s="7"/>
      <c r="P26" s="44" t="e">
        <f t="shared" si="2"/>
        <v>#DIV/0!</v>
      </c>
    </row>
    <row r="27" spans="1:16" ht="57" customHeight="1">
      <c r="A27" s="43" t="s">
        <v>56</v>
      </c>
      <c r="B27" s="5" t="s">
        <v>175</v>
      </c>
      <c r="C27" s="5" t="s">
        <v>175</v>
      </c>
      <c r="D27" s="5" t="s">
        <v>175</v>
      </c>
      <c r="E27" s="44" t="e">
        <f t="shared" si="3"/>
        <v>#VALUE!</v>
      </c>
      <c r="F27" s="5" t="s">
        <v>175</v>
      </c>
      <c r="G27" s="5" t="s">
        <v>175</v>
      </c>
      <c r="H27" s="11"/>
      <c r="I27" s="11"/>
      <c r="J27" s="8"/>
      <c r="K27" s="7"/>
      <c r="L27" s="44" t="e">
        <f t="shared" si="1"/>
        <v>#VALUE!</v>
      </c>
      <c r="M27" s="7"/>
      <c r="N27" s="44" t="e">
        <f t="shared" si="2"/>
        <v>#DIV/0!</v>
      </c>
      <c r="O27" s="7"/>
      <c r="P27" s="44" t="e">
        <f t="shared" si="2"/>
        <v>#DIV/0!</v>
      </c>
    </row>
  </sheetData>
  <sheetProtection algorithmName="SHA-512" hashValue="KQTTgqMf/EQk97I2Rf4kmNyvNN1Ec1XeyQ01X+LqUugQLXHnzr6mtx8fPZPrtLZ1eATOeUMa5XYD6HWVCkl1lg==" saltValue="v+xEqd7rUhJvT0hbcy/JOA==" spinCount="100000" sheet="1" objects="1" scenarios="1" formatCells="0" formatColumns="0" formatRows="0"/>
  <mergeCells count="13">
    <mergeCell ref="K6:L6"/>
    <mergeCell ref="M6:N6"/>
    <mergeCell ref="O6:P6"/>
    <mergeCell ref="B2:E2"/>
    <mergeCell ref="A4:A7"/>
    <mergeCell ref="B4:B7"/>
    <mergeCell ref="C4:E5"/>
    <mergeCell ref="F4:J4"/>
    <mergeCell ref="K4:P5"/>
    <mergeCell ref="F5:F7"/>
    <mergeCell ref="G5:G7"/>
    <mergeCell ref="H5:J6"/>
    <mergeCell ref="D6:E6"/>
  </mergeCells>
  <conditionalFormatting sqref="E9:E17">
    <cfRule type="cellIs" dxfId="530" priority="21" operator="lessThan">
      <formula>0</formula>
    </cfRule>
  </conditionalFormatting>
  <conditionalFormatting sqref="E19:E27">
    <cfRule type="cellIs" dxfId="529" priority="17" operator="lessThan">
      <formula>0</formula>
    </cfRule>
  </conditionalFormatting>
  <conditionalFormatting sqref="H9:J17">
    <cfRule type="cellIs" dxfId="528" priority="8" operator="lessThan">
      <formula>0</formula>
    </cfRule>
  </conditionalFormatting>
  <conditionalFormatting sqref="H19:J21">
    <cfRule type="cellIs" dxfId="527" priority="5" operator="lessThan">
      <formula>0</formula>
    </cfRule>
  </conditionalFormatting>
  <conditionalFormatting sqref="H24:J27">
    <cfRule type="cellIs" dxfId="526" priority="4" operator="lessThan">
      <formula>0</formula>
    </cfRule>
  </conditionalFormatting>
  <conditionalFormatting sqref="L9:L17 L19:L27">
    <cfRule type="cellIs" dxfId="525" priority="3" operator="lessThan">
      <formula>0</formula>
    </cfRule>
  </conditionalFormatting>
  <conditionalFormatting sqref="N9:N17 N19:N27">
    <cfRule type="cellIs" dxfId="524" priority="2" operator="lessThan">
      <formula>0</formula>
    </cfRule>
  </conditionalFormatting>
  <conditionalFormatting sqref="P9:P17 P19:P27">
    <cfRule type="cellIs" dxfId="523" priority="1" operator="lessThan">
      <formula>0</formula>
    </cfRule>
  </conditionalFormatting>
  <pageMargins left="0.70866141732283472" right="0.70866141732283472" top="0.74803149606299213" bottom="0.74803149606299213" header="0.31496062992125984" footer="0.31496062992125984"/>
  <pageSetup scale="44" fitToHeight="5" orientation="landscape" r:id="rId1"/>
  <headerFooter>
    <oddFooter>&amp;L&amp;D&amp;RPágina &amp;P de &amp;N</oddFooter>
  </headerFooter>
  <drawing r:id="rId2"/>
  <legacyDrawing r:id="rId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G17:I23"/>
  <sheetViews>
    <sheetView workbookViewId="0">
      <selection activeCell="I21" sqref="I21"/>
    </sheetView>
  </sheetViews>
  <sheetFormatPr baseColWidth="10" defaultColWidth="11.375" defaultRowHeight="14.25"/>
  <cols>
    <col min="1" max="6" width="11.375" style="47"/>
    <col min="7" max="7" width="35.375" style="47" bestFit="1" customWidth="1"/>
    <col min="8" max="8" width="7.625" style="47" customWidth="1"/>
    <col min="9" max="9" width="26.375" style="47" bestFit="1" customWidth="1"/>
    <col min="10" max="16384" width="11.375" style="47"/>
  </cols>
  <sheetData>
    <row r="17" spans="7:9" ht="24.75" thickBot="1">
      <c r="G17" s="51" t="s">
        <v>1974</v>
      </c>
      <c r="H17" s="52"/>
      <c r="I17" s="51" t="s">
        <v>1975</v>
      </c>
    </row>
    <row r="18" spans="7:9" ht="15">
      <c r="G18" s="48"/>
      <c r="I18" s="48"/>
    </row>
    <row r="19" spans="7:9" ht="24.75" thickBot="1">
      <c r="G19" s="51" t="s">
        <v>1976</v>
      </c>
      <c r="H19" s="52"/>
      <c r="I19" s="51" t="s">
        <v>1977</v>
      </c>
    </row>
    <row r="20" spans="7:9" ht="15">
      <c r="G20" s="48"/>
      <c r="I20" s="48"/>
    </row>
    <row r="21" spans="7:9" ht="15.75" customHeight="1" thickBot="1">
      <c r="G21" s="51" t="s">
        <v>1978</v>
      </c>
      <c r="H21" s="52"/>
      <c r="I21" s="51" t="s">
        <v>1979</v>
      </c>
    </row>
    <row r="22" spans="7:9" ht="15.75" customHeight="1">
      <c r="G22" s="48"/>
      <c r="I22" s="48"/>
    </row>
    <row r="23" spans="7:9" ht="24.75" thickBot="1">
      <c r="G23" s="51" t="s">
        <v>1980</v>
      </c>
      <c r="H23" s="52"/>
      <c r="I23" s="51" t="s">
        <v>1981</v>
      </c>
    </row>
  </sheetData>
  <hyperlinks>
    <hyperlink ref="G17" location="'0240-01 LOTERIA '!A1" display="0240-01 LOTERIA "/>
    <hyperlink ref="I17" location="'0264-01 AB ESP'!A1" display="0264-01 AB ESP"/>
    <hyperlink ref="G19" location="'0260-01 CANAL CAPITAL'!A1" display="0260-01 CANAL CAPITAL"/>
    <hyperlink ref="I19" location="'0265-01 EAAB'!A1" display="0265-01 EAAB"/>
    <hyperlink ref="G21" location="'0262-01 TRANSMILENIO'!A1" display="0262-01 TRANSMILENIO"/>
    <hyperlink ref="I21" location="'0266-01 EMB'!A1" display="0266-01 EMB"/>
    <hyperlink ref="G23" location="'0263-01 ERU'!A1" display="0263-01 ERU"/>
    <hyperlink ref="I23" location="'0267-01 C. SALUD'!A1" display="0267-01 C. SALUD"/>
  </hyperlinks>
  <pageMargins left="0.7" right="0.7" top="0.75" bottom="0.75" header="0.3" footer="0.3"/>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G17:I19"/>
  <sheetViews>
    <sheetView workbookViewId="0"/>
  </sheetViews>
  <sheetFormatPr baseColWidth="10" defaultColWidth="11.375" defaultRowHeight="14.25"/>
  <cols>
    <col min="1" max="6" width="11.375" style="47"/>
    <col min="7" max="7" width="42.625" style="47" bestFit="1" customWidth="1"/>
    <col min="8" max="8" width="4.125" style="47" customWidth="1"/>
    <col min="9" max="9" width="35.125" style="47" bestFit="1" customWidth="1"/>
    <col min="10" max="16384" width="11.375" style="47"/>
  </cols>
  <sheetData>
    <row r="17" spans="7:9" ht="24.75" thickBot="1">
      <c r="G17" s="51" t="s">
        <v>1982</v>
      </c>
      <c r="H17" s="52"/>
      <c r="I17" s="51" t="s">
        <v>1983</v>
      </c>
    </row>
    <row r="18" spans="7:9" ht="15">
      <c r="G18" s="48"/>
      <c r="I18" s="48"/>
    </row>
    <row r="19" spans="7:9" ht="24.75" thickBot="1">
      <c r="G19" s="51" t="s">
        <v>1984</v>
      </c>
      <c r="H19" s="52"/>
      <c r="I19" s="51" t="s">
        <v>1985</v>
      </c>
    </row>
  </sheetData>
  <sheetProtection algorithmName="SHA-512" hashValue="gVM5Z1EfKAGhA208upwPZ7qNpoJzGl3PNMnlClD3T0LAMeQSs8ee0vkmr2fpkCinJb739ZcGzOh4d9hWruo4RQ==" saltValue="xHDoABVW/aHBONOWtLeCeQ==" spinCount="100000" sheet="1" formatCells="0" formatColumns="0" formatRows="0"/>
  <hyperlinks>
    <hyperlink ref="G17" location="'0423-01 SUBRED CENTRO'!A1" display="0423-01 SUBRED CENTRO"/>
    <hyperlink ref="I17" location="'0425-01 SUBRED SUR'!A1" display="0425-01 SUBRED SUR"/>
    <hyperlink ref="G19" location="'0424-01 SUBRED OCCIDENTE'!A1" display="0424-01 SUBRED OCCIDENTE"/>
    <hyperlink ref="I19" location="'0426-01 SUBRED NORTE'!A1" display="0426-01 SUBRED NORTE"/>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79a69978-b565-4f23-b293-c58f97f163e2">KUSPEKCRUKPE-442740891-2008</_dlc_DocId>
    <_dlc_DocIdUrl xmlns="79a69978-b565-4f23-b293-c58f97f163e2">
      <Url>https://shdgov.sharepoint.com/sites/SDH_SHARE/_layouts/15/DocIdRedir.aspx?ID=KUSPEKCRUKPE-442740891-2008</Url>
      <Description>KUSPEKCRUKPE-442740891-2008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5783D1F319330A439E8E4127FEEEBFAC" ma:contentTypeVersion="4" ma:contentTypeDescription="Crear nuevo documento." ma:contentTypeScope="" ma:versionID="051ec4bd475953b5d40eb5fd36635d8b">
  <xsd:schema xmlns:xsd="http://www.w3.org/2001/XMLSchema" xmlns:xs="http://www.w3.org/2001/XMLSchema" xmlns:p="http://schemas.microsoft.com/office/2006/metadata/properties" xmlns:ns2="79a69978-b565-4f23-b293-c58f97f163e2" xmlns:ns3="7759d84e-c2a8-4449-b739-742e3874ba25" targetNamespace="http://schemas.microsoft.com/office/2006/metadata/properties" ma:root="true" ma:fieldsID="3ef6915d5e4c4e1adfa7d1014981aea5" ns2:_="" ns3:_="">
    <xsd:import namespace="79a69978-b565-4f23-b293-c58f97f163e2"/>
    <xsd:import namespace="7759d84e-c2a8-4449-b739-742e3874ba25"/>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a69978-b565-4f23-b293-c58f97f163e2"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759d84e-c2a8-4449-b739-742e3874ba2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CFEB51-1724-42DE-BB89-EAAD5F78FFE7}">
  <ds:schemaRefs>
    <ds:schemaRef ds:uri="http://schemas.microsoft.com/sharepoint/events"/>
  </ds:schemaRefs>
</ds:datastoreItem>
</file>

<file path=customXml/itemProps2.xml><?xml version="1.0" encoding="utf-8"?>
<ds:datastoreItem xmlns:ds="http://schemas.openxmlformats.org/officeDocument/2006/customXml" ds:itemID="{5ED9D0B2-D178-4221-968C-A0FF347CAE89}">
  <ds:schemaRefs>
    <ds:schemaRef ds:uri="7759d84e-c2a8-4449-b739-742e3874ba25"/>
    <ds:schemaRef ds:uri="http://purl.org/dc/elements/1.1/"/>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schemas.microsoft.com/office/2006/metadata/properties"/>
    <ds:schemaRef ds:uri="79a69978-b565-4f23-b293-c58f97f163e2"/>
    <ds:schemaRef ds:uri="http://www.w3.org/XML/1998/namespace"/>
    <ds:schemaRef ds:uri="http://purl.org/dc/terms/"/>
  </ds:schemaRefs>
</ds:datastoreItem>
</file>

<file path=customXml/itemProps3.xml><?xml version="1.0" encoding="utf-8"?>
<ds:datastoreItem xmlns:ds="http://schemas.openxmlformats.org/officeDocument/2006/customXml" ds:itemID="{85F16FA4-A7DE-424C-B8B3-5889CFE441B8}">
  <ds:schemaRefs>
    <ds:schemaRef ds:uri="http://schemas.microsoft.com/sharepoint/v3/contenttype/forms"/>
  </ds:schemaRefs>
</ds:datastoreItem>
</file>

<file path=customXml/itemProps4.xml><?xml version="1.0" encoding="utf-8"?>
<ds:datastoreItem xmlns:ds="http://schemas.openxmlformats.org/officeDocument/2006/customXml" ds:itemID="{3C396D1D-E13B-4D26-B2F7-3C51421298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a69978-b565-4f23-b293-c58f97f163e2"/>
    <ds:schemaRef ds:uri="7759d84e-c2a8-4449-b739-742e3874ba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91</vt:i4>
      </vt:variant>
    </vt:vector>
  </HeadingPairs>
  <TitlesOfParts>
    <vt:vector size="91" baseType="lpstr">
      <vt:lpstr>INICIO</vt:lpstr>
      <vt:lpstr>0006-01 TUNJUELITO</vt:lpstr>
      <vt:lpstr>0001-01 USAQUEN</vt:lpstr>
      <vt:lpstr>0002-01 CHAPINERO</vt:lpstr>
      <vt:lpstr>0003-01 SANTAFE</vt:lpstr>
      <vt:lpstr>0004-01 SAN CRISTOBAL</vt:lpstr>
      <vt:lpstr>0005-01 USME</vt:lpstr>
      <vt:lpstr>0007-01 BOSA</vt:lpstr>
      <vt:lpstr>0008-01 KENNEDY</vt:lpstr>
      <vt:lpstr>0009-01 FONTIBON</vt:lpstr>
      <vt:lpstr>0010-01 ENGATIVA</vt:lpstr>
      <vt:lpstr>0011-01 SUBA</vt:lpstr>
      <vt:lpstr>0012-01 BARRIOS UNI</vt:lpstr>
      <vt:lpstr>0013-01 TEUSAQUILLO</vt:lpstr>
      <vt:lpstr>0014-01 MARTIRES</vt:lpstr>
      <vt:lpstr>0015-01 A. NARIÑO</vt:lpstr>
      <vt:lpstr>0016-01 P. ARANDA</vt:lpstr>
      <vt:lpstr>0017-01 CANDELARIA</vt:lpstr>
      <vt:lpstr>0018-01 R. URIBE</vt:lpstr>
      <vt:lpstr>0019-01 C. BOLIVAR</vt:lpstr>
      <vt:lpstr>0020-01 SUMAPAZ</vt:lpstr>
      <vt:lpstr>0100-01 CONCEJO</vt:lpstr>
      <vt:lpstr>0102-01 PERSONERIA</vt:lpstr>
      <vt:lpstr>0104-01 SECRETARÍA GENERAL</vt:lpstr>
      <vt:lpstr>0105-01 VEEDURIA</vt:lpstr>
      <vt:lpstr>0110-01 SDG</vt:lpstr>
      <vt:lpstr>0111-01 SDH</vt:lpstr>
      <vt:lpstr>0111-02 SDH</vt:lpstr>
      <vt:lpstr>0111-03 SDH</vt:lpstr>
      <vt:lpstr>0111-04 SDH</vt:lpstr>
      <vt:lpstr>0112-01 SDE</vt:lpstr>
      <vt:lpstr>0113-01 SDM</vt:lpstr>
      <vt:lpstr>0113-02 SDM</vt:lpstr>
      <vt:lpstr>0114-01 SDS</vt:lpstr>
      <vt:lpstr>0117-01 SDDE</vt:lpstr>
      <vt:lpstr>0118-01 SDHT</vt:lpstr>
      <vt:lpstr>0119-01 SDCRD</vt:lpstr>
      <vt:lpstr>0120-01 SDP</vt:lpstr>
      <vt:lpstr>0121-01 SDM</vt:lpstr>
      <vt:lpstr>0125-01 DASCD</vt:lpstr>
      <vt:lpstr>0122-01 SDIS</vt:lpstr>
      <vt:lpstr>0126-01 SDA</vt:lpstr>
      <vt:lpstr>0127-01 DADEP</vt:lpstr>
      <vt:lpstr>0131-01 UAECOB</vt:lpstr>
      <vt:lpstr>0136-01 SJD</vt:lpstr>
      <vt:lpstr>0137-01 SDSCJ</vt:lpstr>
      <vt:lpstr>0137-02 SDSCJ</vt:lpstr>
      <vt:lpstr>0200-01 IPES</vt:lpstr>
      <vt:lpstr>0201-01 FFDS</vt:lpstr>
      <vt:lpstr>0203-01 IDIGER</vt:lpstr>
      <vt:lpstr>0204-01 IDU</vt:lpstr>
      <vt:lpstr>0206-01 FONCEP</vt:lpstr>
      <vt:lpstr>UMV</vt:lpstr>
      <vt:lpstr>0206-02 FONCEP</vt:lpstr>
      <vt:lpstr>0208-01 CVP</vt:lpstr>
      <vt:lpstr>0211-01 IDRD</vt:lpstr>
      <vt:lpstr>0214-01 IDIPRON</vt:lpstr>
      <vt:lpstr>0215-01 FUGA</vt:lpstr>
      <vt:lpstr>0213-01 IDPC</vt:lpstr>
      <vt:lpstr>0216-01 OFB</vt:lpstr>
      <vt:lpstr>0218-01 JB</vt:lpstr>
      <vt:lpstr>0219-01 IDEP</vt:lpstr>
      <vt:lpstr>0220-01 IDPAC</vt:lpstr>
      <vt:lpstr>0221-01 IDT</vt:lpstr>
      <vt:lpstr>0221-02 IDT</vt:lpstr>
      <vt:lpstr>0222-01 IDARTES</vt:lpstr>
      <vt:lpstr>0226-01 UAECD</vt:lpstr>
      <vt:lpstr>0227-01 UAERMV</vt:lpstr>
      <vt:lpstr>0229-01 IDPYBA</vt:lpstr>
      <vt:lpstr>0228-01 UAESP</vt:lpstr>
      <vt:lpstr>0230-01 UD</vt:lpstr>
      <vt:lpstr>0235-01 CONTRALORIA</vt:lpstr>
      <vt:lpstr>0240-01 LOTERIA </vt:lpstr>
      <vt:lpstr>0260-01 CANAL CAPITAL</vt:lpstr>
      <vt:lpstr>0262-01 TRANSMILENIO</vt:lpstr>
      <vt:lpstr>0263-01 ERU</vt:lpstr>
      <vt:lpstr>0264-01 AB ESP</vt:lpstr>
      <vt:lpstr>Hoja2</vt:lpstr>
      <vt:lpstr>0265-01 EAAB</vt:lpstr>
      <vt:lpstr>0266-01 EMB</vt:lpstr>
      <vt:lpstr>0267-01 CAPITAL SALUD</vt:lpstr>
      <vt:lpstr>0423-01 SUBRED CENTRO</vt:lpstr>
      <vt:lpstr>0424-01 SUBRED OCCIDENTE</vt:lpstr>
      <vt:lpstr>0425-01 SUBRED SUR</vt:lpstr>
      <vt:lpstr>0426-01 SUBRED NORTE</vt:lpstr>
      <vt:lpstr>0501-01 ATENEA</vt:lpstr>
      <vt:lpstr>Fondos de Desarrollo Local</vt:lpstr>
      <vt:lpstr>Administración Central</vt:lpstr>
      <vt:lpstr>Establecimientos Públicos</vt:lpstr>
      <vt:lpstr>EICD</vt:lpstr>
      <vt:lpstr>ESES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Juver Rodriguez Vargas</dc:creator>
  <cp:lastModifiedBy>Isabella</cp:lastModifiedBy>
  <cp:revision/>
  <dcterms:created xsi:type="dcterms:W3CDTF">2025-01-02T17:58:47Z</dcterms:created>
  <dcterms:modified xsi:type="dcterms:W3CDTF">2025-06-26T17:57:03Z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0x0101005783D1F319330A439E8E4127FEEEBFAC</vt:lpwstr>
  </property>
  <property fmtid="{D5CDD505-2E9C-101B-9397-08002B2CF9AE}" pid="3" name="_dlc_DocIdItemGuid">
    <vt:lpwstr>e96aa2e2-3cc2-41c4-b92f-1521b08e29e0</vt:lpwstr>
  </property>
</Properties>
</file>