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5. POAS DARY SSM 2019\15. PROGRAMAS_METAS RESULTADO\Política_PMM\"/>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Indicadores'!$B$11:$AV$60</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Indicadores'!$B$2:$AP$44</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AK38" i="16" l="1"/>
  <c r="AJ12" i="16"/>
  <c r="AJ13" i="16"/>
  <c r="AJ14" i="16"/>
  <c r="AG14" i="16" s="1"/>
  <c r="AJ15" i="16"/>
  <c r="AJ16" i="16"/>
  <c r="AJ17" i="16"/>
  <c r="AJ18" i="16"/>
  <c r="AJ19" i="16"/>
  <c r="AG20" i="16"/>
  <c r="AJ20" i="16"/>
  <c r="AJ21" i="16"/>
  <c r="AJ22" i="16"/>
  <c r="AJ23" i="16"/>
  <c r="AJ24" i="16"/>
  <c r="AJ25" i="16"/>
  <c r="AJ26" i="16"/>
  <c r="AJ27" i="16"/>
  <c r="AJ28" i="16"/>
  <c r="AJ29" i="16"/>
  <c r="AJ30" i="16"/>
  <c r="AJ31" i="16"/>
  <c r="AD32" i="16"/>
  <c r="AJ32" i="16"/>
  <c r="AD33" i="16"/>
  <c r="AJ33" i="16" s="1"/>
  <c r="AD34" i="16"/>
  <c r="AJ34" i="16"/>
  <c r="AD35" i="16"/>
  <c r="AJ35" i="16" s="1"/>
  <c r="AJ36" i="16"/>
  <c r="AJ37" i="16"/>
  <c r="AA40" i="16"/>
  <c r="X38" i="16"/>
  <c r="X39" i="16"/>
  <c r="X41" i="16"/>
  <c r="X42" i="16"/>
  <c r="AA43" i="16"/>
  <c r="AK19" i="16" l="1"/>
  <c r="W39" i="16"/>
  <c r="W38" i="16"/>
  <c r="J28" i="16"/>
  <c r="J27" i="16"/>
  <c r="U20" i="16"/>
  <c r="I26" i="16" l="1"/>
  <c r="V19" i="16" l="1"/>
  <c r="V18" i="16"/>
  <c r="U18" i="16"/>
  <c r="I20" i="16"/>
  <c r="W20" i="16" s="1"/>
  <c r="W18" i="16" l="1"/>
  <c r="W19" i="16"/>
  <c r="I18" i="16"/>
  <c r="J15" i="16"/>
  <c r="AJ42" i="16"/>
  <c r="AK42" i="16" s="1"/>
  <c r="W41" i="16"/>
  <c r="U41" i="16"/>
  <c r="AJ41" i="16"/>
  <c r="U39" i="16"/>
  <c r="AJ39" i="16" s="1"/>
  <c r="U38" i="16"/>
  <c r="AK16" i="16"/>
  <c r="V16" i="16"/>
  <c r="J16" i="16"/>
  <c r="I27" i="16"/>
  <c r="AJ40" i="16"/>
  <c r="AK40" i="16" s="1"/>
  <c r="AJ43" i="16"/>
  <c r="AK43" i="16" s="1"/>
  <c r="AJ44" i="16"/>
  <c r="AK44" i="16" s="1"/>
  <c r="AK14" i="16"/>
  <c r="AK15" i="16"/>
  <c r="AK17" i="16"/>
  <c r="AK18" i="16"/>
  <c r="AK21" i="16"/>
  <c r="AK22" i="16"/>
  <c r="AK23" i="16"/>
  <c r="AK24" i="16"/>
  <c r="AK25" i="16"/>
  <c r="AK26" i="16"/>
  <c r="AK27" i="16"/>
  <c r="AK28" i="16"/>
  <c r="AK29" i="16"/>
  <c r="AK30" i="16"/>
  <c r="AK31" i="16"/>
  <c r="AK32" i="16"/>
  <c r="AK33" i="16"/>
  <c r="AK34" i="16"/>
  <c r="AK35" i="16"/>
  <c r="AK36" i="16"/>
  <c r="AK37" i="16"/>
  <c r="W16" i="16" l="1"/>
  <c r="AK41" i="16"/>
  <c r="AK39" i="16"/>
  <c r="AK13" i="16"/>
  <c r="U13" i="16" l="1"/>
  <c r="U14" i="16"/>
  <c r="U17" i="16"/>
  <c r="U21" i="16"/>
  <c r="U22" i="16"/>
  <c r="U23" i="16"/>
  <c r="U24" i="16"/>
  <c r="U25" i="16"/>
  <c r="U26" i="16"/>
  <c r="V27" i="16"/>
  <c r="V28" i="16"/>
  <c r="W28" i="16" s="1"/>
  <c r="U29" i="16"/>
  <c r="V30" i="16"/>
  <c r="V31" i="16"/>
  <c r="V32" i="16"/>
  <c r="V33" i="16"/>
  <c r="U34" i="16"/>
  <c r="U35" i="16"/>
  <c r="U36" i="16"/>
  <c r="U37" i="16"/>
  <c r="U40" i="16"/>
  <c r="U42" i="16"/>
  <c r="W42" i="16" s="1"/>
  <c r="U43" i="16"/>
  <c r="U12" i="16"/>
  <c r="U27" i="16" l="1"/>
  <c r="W27" i="16"/>
  <c r="U32" i="16"/>
  <c r="U30" i="16"/>
  <c r="V15" i="16"/>
  <c r="U15" i="16" s="1"/>
  <c r="J30" i="16"/>
  <c r="W30" i="16" l="1"/>
  <c r="I13" i="16" l="1"/>
  <c r="I15" i="16"/>
  <c r="I17" i="16"/>
  <c r="I21" i="16"/>
  <c r="I22" i="16"/>
  <c r="I23" i="16"/>
  <c r="I24" i="16"/>
  <c r="I25" i="16"/>
  <c r="I29" i="16"/>
  <c r="J31" i="16"/>
  <c r="I30" i="16" s="1"/>
  <c r="J32" i="16"/>
  <c r="J33" i="16"/>
  <c r="I34" i="16"/>
  <c r="I35" i="16"/>
  <c r="I36" i="16"/>
  <c r="I37" i="16"/>
  <c r="I40" i="16"/>
  <c r="I43" i="16"/>
  <c r="I44" i="16"/>
  <c r="I12" i="16"/>
  <c r="I32" i="16" l="1"/>
  <c r="W32" i="16"/>
  <c r="U60" i="16"/>
  <c r="U59" i="16"/>
  <c r="U58" i="16"/>
  <c r="U57" i="16"/>
  <c r="U56" i="16"/>
  <c r="U54" i="16"/>
  <c r="U53" i="16"/>
  <c r="U52" i="16"/>
  <c r="U51" i="16"/>
  <c r="U50" i="16"/>
  <c r="U49" i="16"/>
  <c r="U48" i="16"/>
  <c r="U47" i="16"/>
  <c r="U44" i="16" l="1"/>
  <c r="W13" i="16" l="1"/>
  <c r="W14" i="16"/>
  <c r="W15" i="16"/>
  <c r="W22" i="16"/>
  <c r="W23" i="16"/>
  <c r="W25" i="16"/>
  <c r="W34" i="16"/>
  <c r="W35" i="16"/>
  <c r="W36" i="16"/>
  <c r="W37" i="16"/>
  <c r="W40" i="16"/>
  <c r="W43" i="16"/>
  <c r="W44" i="16"/>
  <c r="W12" i="16"/>
  <c r="W21" i="16" l="1"/>
  <c r="W31" i="16" l="1"/>
  <c r="W29" i="16"/>
  <c r="W26" i="16"/>
  <c r="W24" i="16" l="1"/>
  <c r="W33" i="16" l="1"/>
  <c r="W17" i="16" l="1"/>
  <c r="AK12" i="16"/>
  <c r="AK20" i="16"/>
</calcChain>
</file>

<file path=xl/comments1.xml><?xml version="1.0" encoding="utf-8"?>
<comments xmlns="http://schemas.openxmlformats.org/spreadsheetml/2006/main">
  <authors>
    <author>Luz Dary Guerrero Tibata</author>
  </authors>
  <commentList>
    <comment ref="M50" authorId="0" shapeId="0">
      <text>
        <r>
          <rPr>
            <b/>
            <sz val="9"/>
            <color indexed="81"/>
            <rFont val="Tahoma"/>
            <family val="2"/>
          </rPr>
          <t>No hay reporte para la vigencia 2017. Se espera a mediados del año realizar el reporte PMM</t>
        </r>
      </text>
    </comment>
    <comment ref="M52" authorId="0" shapeId="0">
      <text>
        <r>
          <rPr>
            <b/>
            <sz val="9"/>
            <color indexed="81"/>
            <rFont val="Tahoma"/>
            <family val="2"/>
          </rPr>
          <t xml:space="preserve">Dato obtenido a través de la Encuesta de Movilidad. </t>
        </r>
        <r>
          <rPr>
            <sz val="9"/>
            <color indexed="81"/>
            <rFont val="Tahoma"/>
            <family val="2"/>
          </rPr>
          <t xml:space="preserve">
</t>
        </r>
      </text>
    </comment>
    <comment ref="M56" authorId="0" shapeId="0">
      <text>
        <r>
          <rPr>
            <b/>
            <sz val="9"/>
            <color indexed="81"/>
            <rFont val="Tahoma"/>
            <family val="2"/>
          </rPr>
          <t xml:space="preserve">Dato obtenido a través de la Encuesta de Movilidad. </t>
        </r>
        <r>
          <rPr>
            <sz val="9"/>
            <color indexed="81"/>
            <rFont val="Tahoma"/>
            <family val="2"/>
          </rPr>
          <t xml:space="preserve">
</t>
        </r>
      </text>
    </comment>
    <comment ref="M57" authorId="0" shapeId="0">
      <text>
        <r>
          <rPr>
            <b/>
            <sz val="9"/>
            <color indexed="81"/>
            <rFont val="Tahoma"/>
            <family val="2"/>
          </rPr>
          <t>Dato obtenido a través de la encuesta de movilidad.</t>
        </r>
        <r>
          <rPr>
            <sz val="9"/>
            <color indexed="81"/>
            <rFont val="Tahoma"/>
            <family val="2"/>
          </rPr>
          <t xml:space="preserve">
</t>
        </r>
      </text>
    </comment>
    <comment ref="M60" authorId="0" shapeId="0">
      <text>
        <r>
          <rPr>
            <b/>
            <sz val="9"/>
            <color indexed="81"/>
            <rFont val="Tahoma"/>
            <family val="2"/>
          </rPr>
          <t>Dato obtenido a través de la encuesta de movilidad.</t>
        </r>
        <r>
          <rPr>
            <sz val="9"/>
            <color indexed="81"/>
            <rFont val="Tahoma"/>
            <family val="2"/>
          </rPr>
          <t xml:space="preserve">
</t>
        </r>
      </text>
    </comment>
  </commentList>
</comments>
</file>

<file path=xl/sharedStrings.xml><?xml version="1.0" encoding="utf-8"?>
<sst xmlns="http://schemas.openxmlformats.org/spreadsheetml/2006/main" count="2931" uniqueCount="2465">
  <si>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</si>
  <si>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</si>
  <si>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</si>
  <si>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</si>
  <si>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</si>
  <si>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</si>
  <si>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</si>
  <si>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</si>
  <si>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</si>
  <si>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</si>
  <si>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</si>
  <si>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</si>
  <si>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</si>
  <si>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</si>
  <si>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</si>
  <si>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</si>
  <si>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</si>
  <si>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</si>
  <si>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</si>
  <si>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</si>
  <si>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</si>
  <si>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</si>
  <si>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</si>
  <si>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</si>
  <si>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</si>
  <si>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</si>
  <si>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</si>
  <si>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</si>
  <si>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</si>
  <si>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</si>
  <si>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</si>
  <si>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</si>
  <si>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</si>
  <si>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</si>
  <si>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</si>
  <si>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</si>
  <si>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</si>
  <si>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</si>
  <si>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</si>
  <si>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</si>
  <si>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</si>
  <si>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</si>
  <si>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</si>
  <si>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</si>
  <si>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</si>
  <si>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</si>
  <si>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</si>
  <si>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</si>
  <si>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</si>
  <si>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</si>
  <si>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</si>
  <si>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</si>
  <si>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</si>
  <si>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</si>
  <si>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</si>
  <si>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</si>
  <si>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</si>
  <si>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</si>
  <si>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</si>
  <si>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</si>
  <si>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</si>
  <si>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</si>
  <si>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</si>
  <si>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</si>
  <si>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</si>
  <si>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</si>
  <si>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</si>
  <si>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</si>
  <si>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</si>
  <si>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</si>
  <si>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</si>
  <si>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</si>
  <si>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</si>
  <si>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</si>
  <si>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</si>
  <si>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</si>
  <si>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</si>
  <si>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</si>
  <si>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</si>
  <si>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</si>
  <si>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</si>
  <si>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</si>
  <si>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</si>
  <si>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</si>
  <si>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</si>
  <si>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</si>
  <si>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</si>
  <si>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</si>
  <si>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</si>
  <si>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</si>
  <si>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</si>
  <si>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</si>
  <si>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</si>
  <si>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</si>
  <si>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</si>
  <si>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</si>
  <si>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</si>
  <si>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</si>
  <si>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</si>
  <si>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</si>
  <si>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</si>
  <si>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</si>
  <si>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</si>
  <si>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</si>
  <si>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</si>
  <si>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</si>
  <si>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</si>
  <si>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</si>
  <si>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</si>
  <si>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</si>
  <si>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</si>
  <si>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</si>
  <si>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</si>
  <si>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</si>
  <si>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</si>
  <si>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</si>
  <si>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</si>
  <si>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</si>
  <si>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</si>
  <si>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</si>
  <si>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</si>
  <si>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</si>
  <si>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</si>
  <si>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</si>
  <si>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</si>
  <si>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</si>
  <si>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</si>
  <si>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</si>
  <si>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</si>
  <si>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</si>
  <si>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</si>
  <si>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</si>
  <si>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</si>
  <si>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</si>
  <si>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</si>
  <si>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</si>
  <si>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</si>
  <si>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</si>
  <si>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</si>
  <si>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</si>
  <si>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</si>
  <si>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</si>
  <si>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</si>
  <si>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</si>
  <si>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</si>
  <si>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</si>
  <si>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</si>
  <si>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</si>
  <si>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</si>
  <si>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</si>
  <si>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</si>
  <si>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</si>
  <si>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</si>
  <si>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</si>
  <si>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</si>
  <si>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</si>
  <si>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</si>
  <si>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</si>
  <si>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</si>
  <si>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</si>
  <si>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</si>
  <si>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</si>
  <si>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</si>
  <si>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</si>
  <si>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</si>
  <si>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</si>
  <si>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</si>
  <si>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</si>
  <si>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</si>
  <si>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</si>
  <si>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</si>
  <si>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</si>
  <si>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</si>
  <si>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</si>
  <si>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</si>
  <si>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</si>
  <si>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</si>
  <si>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</si>
  <si>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</si>
  <si>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</si>
  <si>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</si>
  <si>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</si>
  <si>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</si>
  <si>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</si>
  <si>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</si>
  <si>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</si>
  <si>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</si>
  <si>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</si>
  <si>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</si>
  <si>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</si>
  <si>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</si>
  <si>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</si>
  <si>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</si>
  <si>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</si>
  <si>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</si>
  <si>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</si>
  <si>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</si>
  <si>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</si>
  <si>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</si>
  <si>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</si>
  <si>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</si>
  <si>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</si>
  <si>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</si>
  <si>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</si>
  <si>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</si>
  <si>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</si>
  <si>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</si>
  <si>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</si>
  <si>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</si>
  <si>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</si>
  <si>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</si>
  <si>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</si>
  <si>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</si>
  <si>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</si>
  <si>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</si>
  <si>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</si>
  <si>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</si>
  <si>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</si>
  <si>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</si>
  <si>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</si>
  <si>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</si>
  <si>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</si>
  <si>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</si>
  <si>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</si>
  <si>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</si>
  <si>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</si>
  <si>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</si>
  <si>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</si>
  <si>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</si>
  <si>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</si>
  <si>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</si>
  <si>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</si>
  <si>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</si>
  <si>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</si>
  <si>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</si>
  <si>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</si>
  <si>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</si>
  <si>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</si>
  <si>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</si>
  <si>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</si>
  <si>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</si>
  <si>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</si>
  <si>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</si>
  <si>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</si>
  <si>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</si>
  <si>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</si>
  <si>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</si>
  <si>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</si>
  <si>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</si>
  <si>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</si>
  <si>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</si>
  <si>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</si>
  <si>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</si>
  <si>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</si>
  <si>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</si>
  <si>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</si>
  <si>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</si>
  <si>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</si>
  <si>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</si>
  <si>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</si>
  <si>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</si>
  <si>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</si>
  <si>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</si>
  <si>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</si>
  <si>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</si>
  <si>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</si>
  <si>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</si>
  <si>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</si>
  <si>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</si>
  <si>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</si>
  <si>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</si>
  <si>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</si>
  <si>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</si>
  <si>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</si>
  <si>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</si>
  <si>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</si>
  <si>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</si>
  <si>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</si>
  <si>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</si>
  <si>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</si>
  <si>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</si>
  <si>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</si>
  <si>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</si>
  <si>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</si>
  <si>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</si>
  <si>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</si>
  <si>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</si>
  <si>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</si>
  <si>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</si>
  <si>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</si>
  <si>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</si>
  <si>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</si>
  <si>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</si>
  <si>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</si>
  <si>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</si>
  <si>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</si>
  <si>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</si>
  <si>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</si>
  <si>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</si>
  <si>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</si>
  <si>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</si>
  <si>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</si>
  <si>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</si>
  <si>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</si>
  <si>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</si>
  <si>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</si>
  <si>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</si>
  <si>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</si>
  <si>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</si>
  <si>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</si>
  <si>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</si>
  <si>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</si>
  <si>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</si>
  <si>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</si>
  <si>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</si>
  <si>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</si>
  <si>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</si>
  <si>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</si>
  <si>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</si>
  <si>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</si>
  <si>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</si>
  <si>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</si>
  <si>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</si>
  <si>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</si>
  <si>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</si>
  <si>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</si>
  <si>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</si>
  <si>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</si>
  <si>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</si>
  <si>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</si>
  <si>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</si>
  <si>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</si>
  <si>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</si>
  <si>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</si>
  <si>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</si>
  <si>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</si>
  <si>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</si>
  <si>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</si>
  <si>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</si>
  <si>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</si>
  <si>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</si>
  <si>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</si>
  <si>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</si>
  <si>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</si>
  <si>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</si>
  <si>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</si>
  <si>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</si>
  <si>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</si>
  <si>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</si>
  <si>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</si>
  <si>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</si>
  <si>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</si>
  <si>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</si>
  <si>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</si>
  <si>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</si>
  <si>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</si>
  <si>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</si>
  <si>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</si>
  <si>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</si>
  <si>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</si>
  <si>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</si>
  <si>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</si>
  <si>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</si>
  <si>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</si>
  <si>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</si>
  <si>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</si>
  <si>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</si>
  <si>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</si>
  <si>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</si>
  <si>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</si>
  <si>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</si>
  <si>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</si>
  <si>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</si>
  <si>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</si>
  <si>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</si>
  <si>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</si>
  <si>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</si>
  <si>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</si>
  <si>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</si>
  <si>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</si>
  <si>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</si>
  <si>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</si>
  <si>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</si>
  <si>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</si>
  <si>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</si>
  <si>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</si>
  <si>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</si>
  <si>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</si>
  <si>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</si>
  <si>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</si>
  <si>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</si>
  <si>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</si>
  <si>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</si>
  <si>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</si>
  <si>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</si>
  <si>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</si>
  <si>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</si>
  <si>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</si>
  <si>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</si>
  <si>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</si>
  <si>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</si>
  <si>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</si>
  <si>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</si>
  <si>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</si>
  <si>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</si>
  <si>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</si>
  <si>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</si>
  <si>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</si>
  <si>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</si>
  <si>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</si>
  <si>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</si>
  <si>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</si>
  <si>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</si>
  <si>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</si>
  <si>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</si>
  <si>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</si>
  <si>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</si>
  <si>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</si>
  <si>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</si>
  <si>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</si>
  <si>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</si>
  <si>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</si>
  <si>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</si>
  <si>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</si>
  <si>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</si>
  <si>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</si>
  <si>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</si>
  <si>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</si>
  <si>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</si>
  <si>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</si>
  <si>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</si>
  <si>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</si>
  <si>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</si>
  <si>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</si>
  <si>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</si>
  <si>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</si>
  <si>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</si>
  <si>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</si>
  <si>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</si>
  <si>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</si>
  <si>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</si>
  <si>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</si>
  <si>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</si>
  <si>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</si>
  <si>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</si>
  <si>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</si>
  <si>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</si>
  <si>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</si>
  <si>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</si>
  <si>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</si>
  <si>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</si>
  <si>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</si>
  <si>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</si>
  <si>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</si>
  <si>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</si>
  <si>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</si>
  <si>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</si>
  <si>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</si>
  <si>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</si>
  <si>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</si>
  <si>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</si>
  <si>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</si>
  <si>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</si>
  <si>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</si>
  <si>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</si>
  <si>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</si>
  <si>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</si>
  <si>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</si>
  <si>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</si>
  <si>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</si>
  <si>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</si>
  <si>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</si>
  <si>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</si>
  <si>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</si>
  <si>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</si>
  <si>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</si>
  <si>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</si>
  <si>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</si>
  <si>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</si>
  <si>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</si>
  <si>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</si>
  <si>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</si>
  <si>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</si>
  <si>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</si>
  <si>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</si>
  <si>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</si>
  <si>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</si>
  <si>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</si>
  <si>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</si>
  <si>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</si>
  <si>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</si>
  <si>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</si>
  <si>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</si>
  <si>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</si>
  <si>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</si>
  <si>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</si>
  <si>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</si>
  <si>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</si>
  <si>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</si>
  <si>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</si>
  <si>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</si>
  <si>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</si>
  <si>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</si>
  <si>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</si>
  <si>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</si>
  <si>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</si>
  <si>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</si>
  <si>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</si>
  <si>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</si>
  <si>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</si>
  <si>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</si>
  <si>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</si>
  <si>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</si>
  <si>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</si>
  <si>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</si>
  <si>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</si>
  <si>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</si>
  <si>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</si>
  <si>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</si>
  <si>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</si>
  <si>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</si>
  <si>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</si>
  <si>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</si>
  <si>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</si>
  <si>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</si>
  <si>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</si>
  <si>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</si>
  <si>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</si>
  <si>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</si>
  <si>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</si>
  <si>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</si>
  <si>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</si>
  <si>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</si>
  <si>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</si>
  <si>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</si>
  <si>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</si>
  <si>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</si>
  <si>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</si>
  <si>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</si>
  <si>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</si>
  <si>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</si>
  <si>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</si>
  <si>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</si>
  <si>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</si>
  <si>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</si>
  <si>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</si>
  <si>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</si>
  <si>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</si>
  <si>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</si>
  <si>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</si>
  <si>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</si>
  <si>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</si>
  <si>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</si>
  <si>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</si>
  <si>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</si>
  <si>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</si>
  <si>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</si>
  <si>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</si>
  <si>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</si>
  <si>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</si>
  <si>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</si>
  <si>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</si>
  <si>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</si>
  <si>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</si>
  <si>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</si>
  <si>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</si>
  <si>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</si>
  <si>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</si>
  <si>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</si>
  <si>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</si>
  <si>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</si>
  <si>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</si>
  <si>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</si>
  <si>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</si>
  <si>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</si>
  <si>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</si>
  <si>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</si>
  <si>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</si>
  <si>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</si>
  <si>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</si>
  <si>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</si>
  <si>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</si>
  <si>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</si>
  <si>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</si>
  <si>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</si>
  <si>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</si>
  <si>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</si>
  <si>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</si>
  <si>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</si>
  <si>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</si>
  <si>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</si>
  <si>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</si>
  <si>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</si>
  <si>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</si>
  <si>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</si>
  <si>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</si>
  <si>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</si>
  <si>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</si>
  <si>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</si>
  <si>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</si>
  <si>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</si>
  <si>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</si>
  <si>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</si>
  <si>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</si>
  <si>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</si>
  <si>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</si>
  <si>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</si>
  <si>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</si>
  <si>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</si>
  <si>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</si>
  <si>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</si>
  <si>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</si>
  <si>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</si>
  <si>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</si>
  <si>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</si>
  <si>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</si>
  <si>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</si>
  <si>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</si>
  <si>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</si>
  <si>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</si>
  <si>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</si>
  <si>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</si>
  <si>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</si>
  <si>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</si>
  <si>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</si>
  <si>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</si>
  <si>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</si>
  <si>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</si>
  <si>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</si>
  <si>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</si>
  <si>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</si>
  <si>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</si>
  <si>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</si>
  <si>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</si>
  <si>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</si>
  <si>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</si>
  <si>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</si>
  <si>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</si>
  <si>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</si>
  <si>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</si>
  <si>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</si>
  <si>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</si>
  <si>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</si>
  <si>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</si>
  <si>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</si>
  <si>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</si>
  <si>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</si>
  <si>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</si>
  <si>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</si>
  <si>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</si>
  <si>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</si>
  <si>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</si>
  <si>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</si>
  <si>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</si>
  <si>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</si>
  <si>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</si>
  <si>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</si>
  <si>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</si>
  <si>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</si>
  <si>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</si>
  <si>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</si>
  <si>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</si>
  <si>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</si>
  <si>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</si>
  <si>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</si>
  <si>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</si>
  <si>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</si>
  <si>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</si>
  <si>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</si>
  <si>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</si>
  <si>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</si>
  <si>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</si>
  <si>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</si>
  <si>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</si>
  <si>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</si>
  <si>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</si>
  <si>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</si>
  <si>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</si>
  <si>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</si>
  <si>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</si>
  <si>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</si>
  <si>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</si>
  <si>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</si>
  <si>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</si>
  <si>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</si>
  <si>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</si>
  <si>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</si>
  <si>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</si>
  <si>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</si>
  <si>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</si>
  <si>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</si>
  <si>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</si>
  <si>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</si>
  <si>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</si>
  <si>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</si>
  <si>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</si>
  <si>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</si>
  <si>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</si>
  <si>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</si>
  <si>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</si>
  <si>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</si>
  <si>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</si>
  <si>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</si>
  <si>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</si>
  <si>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</si>
  <si>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</si>
  <si>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</si>
  <si>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</si>
  <si>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</si>
  <si>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</si>
  <si>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</si>
  <si>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</si>
  <si>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</si>
  <si>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</si>
  <si>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</si>
  <si>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</si>
  <si>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</si>
  <si>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</si>
  <si>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</si>
  <si>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</si>
  <si>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</si>
  <si>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</si>
  <si>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</si>
  <si>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</si>
  <si>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</si>
  <si>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</si>
  <si>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</si>
  <si>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</si>
  <si>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</si>
  <si>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</si>
  <si>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</si>
  <si>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</si>
  <si>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</si>
  <si>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</si>
  <si>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</si>
  <si>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</si>
  <si>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</si>
  <si>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</si>
  <si>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</si>
  <si>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</si>
  <si>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</si>
  <si>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</si>
  <si>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</si>
  <si>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</si>
  <si>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</si>
  <si>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</si>
  <si>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</si>
  <si>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</si>
  <si>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</si>
  <si>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</si>
  <si>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</si>
  <si>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</si>
  <si>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</si>
  <si>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</si>
  <si>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</si>
  <si>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</si>
  <si>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</si>
  <si>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</si>
  <si>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</si>
  <si>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</si>
  <si>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</si>
  <si>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</si>
  <si>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</si>
  <si>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</si>
  <si>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</si>
  <si>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</si>
  <si>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</si>
  <si>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</si>
  <si>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</si>
  <si>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</si>
  <si>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</si>
  <si>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</si>
  <si>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</si>
  <si>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</si>
  <si>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</si>
  <si>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</si>
  <si>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</si>
  <si>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</si>
  <si>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</si>
  <si>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</si>
  <si>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</si>
  <si>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</si>
  <si>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</si>
  <si>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</si>
  <si>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</si>
  <si>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</si>
  <si>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</si>
  <si>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</si>
  <si>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</si>
  <si>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</si>
  <si>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</si>
  <si>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</si>
  <si>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</si>
  <si>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</si>
  <si>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</si>
  <si>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</si>
  <si>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</si>
  <si>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</si>
  <si>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</si>
  <si>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</si>
  <si>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</si>
  <si>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</si>
  <si>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</si>
  <si>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</si>
  <si>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</si>
  <si>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</si>
  <si>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</si>
  <si>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</si>
  <si>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</si>
  <si>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</si>
  <si>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</si>
  <si>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</si>
  <si>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</si>
  <si>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</si>
  <si>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</si>
  <si>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</si>
  <si>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</si>
  <si>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</si>
  <si>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</si>
  <si>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</si>
  <si>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</si>
  <si>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</si>
  <si>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</si>
  <si>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</si>
  <si>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</si>
  <si>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</si>
  <si>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</si>
  <si>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</si>
  <si>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</si>
  <si>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</si>
  <si>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</si>
  <si>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</si>
  <si>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</si>
  <si>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</si>
  <si>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</si>
  <si>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</si>
  <si>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</si>
  <si>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</si>
  <si>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</si>
  <si>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</si>
  <si>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</si>
  <si>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</si>
  <si>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</si>
  <si>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</si>
  <si>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</si>
  <si>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</si>
  <si>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</si>
  <si>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</si>
  <si>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</si>
  <si>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</si>
  <si>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</si>
  <si>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</si>
  <si>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</si>
  <si>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</si>
  <si>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</si>
  <si>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</si>
  <si>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</si>
  <si>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</si>
  <si>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</si>
  <si>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</si>
  <si>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</si>
  <si>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</si>
  <si>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</si>
  <si>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</si>
  <si>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</si>
  <si>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</si>
  <si>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</si>
  <si>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</si>
  <si>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</si>
  <si>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</si>
  <si>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</si>
  <si>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</si>
  <si>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</si>
  <si>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</si>
  <si>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</si>
  <si>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</si>
  <si>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</si>
  <si>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</si>
  <si>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</si>
  <si>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</si>
  <si>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</si>
  <si>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</si>
  <si>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</si>
  <si>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</si>
  <si>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</si>
  <si>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</si>
  <si>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</si>
  <si>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</si>
  <si>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</si>
  <si>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</si>
  <si>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</si>
  <si>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</si>
  <si>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</si>
  <si>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</si>
  <si>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</si>
  <si>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</si>
  <si>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</si>
  <si>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</si>
  <si>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</si>
  <si>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</si>
  <si>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</si>
  <si>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</si>
  <si>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</si>
  <si>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</si>
  <si>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</si>
  <si>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</si>
  <si>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</si>
  <si>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</si>
  <si>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</si>
  <si>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</si>
  <si>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</si>
  <si>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</si>
  <si>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</si>
  <si>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</si>
  <si>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</si>
  <si>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</si>
  <si>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</si>
  <si>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</si>
  <si>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</si>
  <si>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</si>
  <si>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</si>
  <si>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</si>
  <si>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</si>
  <si>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</si>
  <si>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</si>
  <si>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</si>
  <si>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</si>
  <si>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</si>
  <si>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</si>
  <si>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</si>
  <si>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</si>
  <si>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</si>
  <si>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</si>
  <si>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</si>
  <si>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</si>
  <si>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</si>
  <si>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</si>
  <si>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</si>
  <si>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</si>
  <si>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</si>
  <si>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</si>
  <si>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</si>
  <si>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</si>
  <si>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</si>
  <si>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</si>
  <si>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</si>
  <si>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</si>
  <si>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</si>
  <si>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</si>
  <si>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</si>
  <si>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</si>
  <si>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</si>
  <si>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</si>
  <si>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</si>
  <si>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</si>
  <si>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</si>
  <si>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</si>
  <si>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</si>
  <si>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</si>
  <si>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</si>
  <si>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</si>
  <si>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</si>
  <si>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</si>
  <si>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</si>
  <si>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</si>
  <si>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</si>
  <si>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</si>
  <si>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</si>
  <si>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</si>
  <si>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</si>
  <si>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</si>
  <si>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</si>
  <si>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</si>
  <si>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</si>
  <si>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</si>
  <si>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</si>
  <si>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</si>
  <si>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</si>
  <si>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</si>
  <si>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</si>
  <si>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</si>
  <si>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</si>
  <si>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</si>
  <si>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</si>
  <si>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</si>
  <si>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</si>
  <si>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</si>
  <si>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</si>
  <si>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</si>
  <si>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</si>
  <si>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</si>
  <si>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</si>
  <si>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</si>
  <si>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</si>
  <si>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</si>
  <si>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</si>
  <si>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</si>
  <si>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</si>
  <si>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</si>
  <si>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</si>
  <si>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</si>
  <si>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</si>
  <si>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</si>
  <si>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</si>
  <si>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</si>
  <si>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</si>
  <si>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</si>
  <si>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</si>
  <si>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</si>
  <si>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</si>
  <si>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</si>
  <si>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</si>
  <si>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</si>
  <si>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</si>
  <si>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</si>
  <si>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</si>
  <si>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</si>
  <si>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</si>
  <si>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</si>
  <si>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</si>
  <si>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</si>
  <si>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</si>
  <si>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</si>
  <si>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</si>
  <si>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</si>
  <si>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</si>
  <si>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</si>
  <si>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</si>
  <si>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</si>
  <si>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</si>
  <si>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</si>
  <si>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</si>
  <si>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</si>
  <si>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</si>
  <si>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</si>
  <si>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</si>
  <si>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</si>
  <si>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</si>
  <si>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</si>
  <si>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</si>
  <si>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</si>
  <si>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</si>
  <si>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</si>
  <si>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</si>
  <si>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</si>
  <si>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</si>
  <si>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</si>
  <si>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</si>
  <si>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</si>
  <si>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</si>
  <si>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</si>
  <si>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</si>
  <si>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</si>
  <si>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</si>
  <si>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</si>
  <si>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</si>
  <si>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</si>
  <si>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</si>
  <si>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</si>
  <si>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</si>
  <si>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</si>
  <si>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</si>
  <si>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</si>
  <si>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</si>
  <si>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</si>
  <si>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</si>
  <si>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</si>
  <si>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</si>
  <si>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</si>
  <si>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</si>
  <si>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</si>
  <si>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</si>
  <si>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</si>
  <si>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</si>
  <si>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</si>
  <si>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</si>
  <si>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</si>
  <si>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</si>
  <si>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</si>
  <si>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</si>
  <si>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</si>
  <si>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</si>
  <si>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</si>
  <si>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</si>
  <si>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</si>
  <si>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</si>
  <si>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</si>
  <si>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</si>
  <si>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</si>
  <si>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</si>
  <si>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</si>
  <si>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</si>
  <si>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</si>
  <si>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</si>
  <si>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</si>
  <si>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</si>
  <si>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</si>
  <si>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</si>
  <si>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</si>
  <si>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</si>
  <si>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</si>
  <si>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</si>
  <si>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</si>
  <si>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</si>
  <si>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</si>
  <si>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</si>
  <si>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</si>
  <si>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</si>
  <si>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</si>
  <si>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</si>
  <si>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</si>
  <si>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</si>
  <si>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</si>
  <si>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</si>
  <si>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</si>
  <si>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</si>
  <si>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</si>
  <si>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</si>
  <si>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</si>
  <si>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</si>
  <si>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</si>
  <si>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</si>
  <si>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</si>
  <si>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</si>
  <si>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</si>
  <si>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</si>
  <si>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</si>
  <si>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</si>
  <si>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</si>
  <si>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</si>
  <si>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</si>
  <si>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</si>
  <si>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</si>
  <si>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</si>
  <si>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</si>
  <si>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</si>
  <si>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</si>
  <si>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</si>
  <si>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</si>
  <si>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</si>
  <si>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</si>
  <si>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</si>
  <si>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</si>
  <si>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</si>
  <si>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</si>
  <si>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</si>
  <si>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</si>
  <si>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</si>
  <si>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</si>
  <si>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</si>
  <si>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</si>
  <si>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</si>
  <si>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</si>
  <si>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</si>
  <si>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</si>
  <si>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</si>
  <si>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</si>
  <si>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</si>
  <si>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</si>
  <si>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</si>
  <si>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</si>
  <si>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</si>
  <si>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</si>
  <si>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</si>
  <si>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</si>
  <si>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</si>
  <si>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</si>
  <si>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</si>
  <si>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</si>
  <si>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</si>
  <si>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</si>
  <si>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</si>
  <si>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</si>
  <si>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</si>
  <si>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</si>
  <si>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</si>
  <si>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</si>
  <si>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</si>
  <si>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</si>
  <si>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</si>
  <si>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</si>
  <si>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</si>
  <si>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</si>
  <si>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</si>
  <si>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</si>
  <si>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</si>
  <si>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</si>
  <si>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</si>
  <si>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</si>
  <si>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</si>
  <si>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</si>
  <si>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</si>
  <si>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</si>
  <si>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</si>
  <si>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</si>
  <si>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</si>
  <si>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</si>
  <si>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</si>
  <si>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</si>
  <si>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</si>
  <si>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</si>
  <si>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</si>
  <si>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</si>
  <si>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</si>
  <si>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</si>
  <si>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</si>
  <si>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</si>
  <si>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</si>
  <si>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</si>
  <si>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</si>
  <si>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</si>
  <si>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</si>
  <si>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</si>
  <si>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</si>
  <si>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</si>
  <si>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</si>
  <si>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</si>
  <si>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</si>
  <si>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</si>
  <si>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</si>
  <si>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</si>
  <si>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</si>
  <si>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</si>
  <si>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</si>
  <si>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</si>
  <si>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</si>
  <si>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</si>
  <si>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</si>
  <si>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</si>
  <si>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</si>
  <si>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</si>
  <si>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</si>
  <si>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</si>
  <si>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</si>
  <si>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</si>
  <si>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</si>
  <si>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</si>
  <si>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</si>
  <si>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</si>
  <si>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</si>
  <si>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</si>
  <si>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</si>
  <si>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</si>
  <si>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</si>
  <si>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</si>
  <si>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</si>
  <si>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</si>
  <si>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</si>
  <si>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</si>
  <si>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</si>
  <si>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</si>
  <si>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</si>
  <si>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</si>
  <si>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</si>
  <si>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</si>
  <si>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</si>
  <si>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</si>
  <si>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</si>
  <si>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</si>
  <si>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</si>
  <si>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</si>
  <si>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</si>
  <si>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</si>
  <si>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</si>
  <si>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</si>
  <si>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</si>
  <si>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</si>
  <si>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</si>
  <si>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</si>
  <si>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</si>
  <si>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</si>
  <si>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</si>
  <si>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</si>
  <si>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</si>
  <si>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</si>
  <si>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</si>
  <si>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</si>
  <si>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</si>
  <si>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</si>
  <si>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</si>
  <si>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</si>
  <si>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</si>
  <si>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</si>
  <si>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</si>
  <si>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</si>
  <si>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</si>
  <si>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</si>
  <si>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</si>
  <si>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</si>
  <si>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</si>
  <si>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</si>
  <si>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</si>
  <si>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</si>
  <si>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</si>
  <si>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</si>
  <si>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</si>
  <si>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</si>
  <si>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</si>
  <si>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</si>
  <si>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</si>
  <si>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</si>
  <si>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</si>
  <si>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</si>
  <si>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</si>
  <si>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</si>
  <si>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</si>
  <si>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</si>
  <si>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</si>
  <si>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</si>
  <si>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</si>
  <si>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</si>
  <si>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</si>
  <si>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</si>
  <si>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</si>
  <si>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</si>
  <si>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</si>
  <si>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</si>
  <si>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</si>
  <si>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</si>
  <si>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</si>
  <si>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</si>
  <si>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</si>
  <si>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</si>
  <si>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</si>
  <si>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</si>
  <si>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</si>
  <si>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</si>
  <si>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</si>
  <si>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</si>
  <si>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</si>
  <si>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</si>
  <si>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</si>
  <si>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</si>
  <si>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</si>
  <si>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</si>
  <si>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</si>
  <si>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</si>
  <si>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</si>
  <si>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</si>
  <si>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</si>
  <si>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</si>
  <si>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</si>
  <si>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</si>
  <si>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</si>
  <si>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</si>
  <si>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</si>
  <si>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</si>
  <si>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</si>
  <si>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</si>
  <si>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</si>
  <si>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</si>
  <si>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</si>
  <si>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</si>
  <si>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</si>
  <si>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</si>
  <si>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</si>
  <si>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</si>
  <si>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</si>
  <si>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</si>
  <si>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</si>
  <si>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</si>
  <si>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</si>
  <si>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</si>
  <si>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</si>
  <si>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</si>
  <si>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</si>
  <si>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</si>
  <si>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</si>
  <si>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</si>
  <si>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</si>
  <si>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</si>
  <si>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</si>
  <si>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</si>
  <si>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</si>
  <si>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</si>
  <si>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</si>
  <si>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</si>
  <si>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</si>
  <si>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</si>
  <si>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</si>
  <si>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</si>
  <si>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</si>
  <si>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</si>
  <si>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</si>
  <si>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</si>
  <si>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</si>
  <si>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</si>
  <si>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</si>
  <si>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</si>
  <si>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</si>
  <si>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</si>
  <si>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</si>
  <si>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</si>
  <si>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</si>
  <si>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</si>
  <si>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</si>
  <si>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</si>
  <si>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</si>
  <si>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</si>
  <si>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</si>
  <si>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</si>
  <si>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</si>
  <si>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</si>
  <si>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</si>
  <si>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</si>
  <si>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</si>
  <si>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</si>
  <si>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</si>
  <si>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</si>
  <si>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</si>
  <si>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</si>
  <si>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</si>
  <si>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</si>
  <si>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</si>
  <si>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</si>
  <si>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</si>
  <si>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</si>
  <si>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</si>
  <si>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</si>
  <si>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</si>
  <si>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</si>
  <si>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</si>
  <si>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</si>
  <si>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</si>
  <si>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</si>
  <si>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</si>
  <si>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</si>
  <si>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</si>
  <si>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</si>
  <si>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</si>
  <si>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</si>
  <si>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</si>
  <si>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</si>
  <si>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</si>
  <si>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</si>
  <si>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</si>
  <si>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</si>
  <si>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</si>
  <si>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</si>
  <si>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</si>
  <si>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</si>
  <si>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</si>
  <si>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</si>
  <si>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</si>
  <si>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</si>
  <si>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</si>
  <si>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</si>
  <si>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</si>
  <si>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</si>
  <si>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</si>
  <si>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</si>
  <si>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</si>
  <si>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</si>
  <si>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</si>
  <si>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</si>
  <si>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</si>
  <si>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</si>
  <si>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</si>
  <si>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</si>
  <si>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</si>
  <si>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</si>
  <si>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</si>
  <si>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</si>
  <si>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</si>
  <si>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</si>
  <si>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</si>
  <si>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</si>
  <si>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</si>
  <si>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</si>
  <si>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</si>
  <si>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</si>
  <si>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</si>
  <si>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</si>
  <si>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</si>
  <si>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</si>
  <si>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</si>
  <si>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</si>
  <si>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</si>
  <si>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</si>
  <si>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</si>
  <si>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</si>
  <si>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</si>
  <si>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</si>
  <si>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</si>
  <si>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</si>
  <si>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</si>
  <si>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</si>
  <si>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</si>
  <si>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</si>
  <si>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</si>
  <si>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</si>
  <si>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</si>
  <si>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</si>
  <si>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</si>
  <si>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</si>
  <si>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</si>
  <si>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</si>
  <si>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</si>
  <si>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</si>
  <si>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</si>
  <si>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</si>
  <si>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</si>
  <si>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</si>
  <si>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</si>
  <si>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</si>
  <si>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</si>
  <si>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</si>
  <si>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</si>
  <si>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</si>
  <si>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</si>
  <si>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</si>
  <si>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</si>
  <si>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</si>
  <si>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</si>
  <si>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</si>
  <si>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</si>
  <si>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</si>
  <si>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</si>
  <si>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</si>
  <si>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</si>
  <si>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</si>
  <si>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</si>
  <si>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</si>
  <si>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</si>
  <si>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</si>
  <si>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</si>
  <si>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</si>
  <si>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</si>
  <si>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</si>
  <si>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</si>
  <si>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</si>
  <si>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</si>
  <si>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</si>
  <si>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</si>
  <si>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</si>
  <si>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</si>
  <si>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</si>
  <si>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</si>
  <si>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</si>
  <si>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</si>
  <si>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</si>
  <si>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</si>
  <si>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</si>
  <si>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</si>
  <si>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</si>
  <si>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</si>
  <si>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</si>
  <si>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</si>
  <si>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</si>
  <si>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</si>
  <si>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</si>
  <si>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</si>
  <si>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</si>
  <si>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</si>
  <si>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</si>
  <si>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</si>
  <si>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</si>
  <si>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</si>
  <si>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</si>
  <si>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</si>
  <si>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</si>
  <si>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</si>
  <si>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</si>
  <si>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</si>
  <si>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</si>
  <si>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</si>
  <si>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</si>
  <si>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</si>
  <si>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</si>
  <si>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</si>
  <si>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</si>
  <si>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</si>
  <si>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</si>
  <si>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</si>
  <si>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</si>
  <si>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</si>
  <si>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</si>
  <si>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</si>
  <si>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</si>
  <si>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</si>
  <si>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</si>
  <si>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</si>
  <si>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</si>
  <si>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</si>
  <si>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</si>
  <si>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</si>
  <si>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</si>
  <si>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</si>
  <si>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</si>
  <si>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</si>
  <si>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</si>
  <si>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</si>
  <si>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</si>
  <si>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</si>
  <si>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</si>
  <si>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</si>
  <si>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</si>
  <si>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</si>
  <si>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</si>
  <si>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</si>
  <si>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</si>
  <si>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</si>
  <si>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</si>
  <si>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</si>
  <si>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</si>
  <si>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</si>
  <si>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</si>
  <si>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</si>
  <si>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</si>
  <si>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</si>
  <si>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</si>
  <si>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</si>
  <si>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</si>
  <si>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</si>
  <si>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</si>
  <si>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</si>
  <si>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</si>
  <si>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</si>
  <si>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</si>
  <si>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</si>
  <si>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</si>
  <si>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</si>
  <si>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</si>
  <si>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</si>
  <si>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</si>
  <si>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</si>
  <si>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</si>
  <si>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</si>
  <si>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</si>
  <si>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</si>
  <si>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</si>
  <si>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</si>
  <si>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</si>
  <si>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</si>
  <si>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</si>
  <si>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</si>
  <si>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</si>
  <si>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</si>
  <si>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</si>
  <si>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</si>
  <si>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</si>
  <si>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</si>
  <si>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</si>
  <si>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</si>
  <si>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</si>
  <si>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</si>
  <si>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</si>
  <si>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</si>
  <si>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</si>
  <si>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</si>
  <si>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</si>
  <si>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</si>
  <si>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</si>
  <si>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</si>
  <si>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</si>
  <si>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</si>
  <si>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</si>
  <si>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</si>
  <si>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</si>
  <si>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</si>
  <si>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</si>
  <si>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</si>
  <si>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</si>
  <si>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</si>
  <si>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</si>
  <si>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</si>
  <si>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</si>
  <si>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</si>
  <si>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</si>
  <si>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</si>
  <si>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</si>
  <si>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</si>
  <si>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</si>
  <si>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</si>
  <si>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</si>
  <si>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</si>
  <si>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</si>
  <si>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</si>
  <si>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</si>
  <si>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</si>
  <si>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</si>
  <si>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</si>
  <si>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</si>
  <si>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</si>
  <si>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</si>
  <si>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</si>
  <si>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</si>
  <si>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</si>
  <si>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</si>
  <si>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</si>
  <si>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</si>
  <si>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</si>
  <si>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</si>
  <si>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</si>
  <si>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</si>
  <si>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</si>
  <si>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</si>
  <si>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</si>
  <si>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</si>
  <si>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</si>
  <si>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</si>
  <si>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</si>
  <si>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</si>
  <si>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</si>
  <si>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</si>
  <si>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</si>
  <si>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</si>
  <si>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</si>
  <si>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</si>
  <si>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</si>
  <si>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</si>
  <si>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</si>
  <si>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</si>
  <si>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</si>
  <si>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</si>
  <si>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</si>
  <si>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</si>
  <si>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</si>
  <si>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</si>
  <si>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</si>
  <si>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</si>
  <si>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</si>
  <si>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</si>
  <si>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</si>
  <si>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</si>
  <si>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</si>
  <si>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</si>
  <si>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</si>
  <si>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</si>
  <si>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</si>
  <si>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</si>
  <si>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</si>
  <si>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</si>
  <si>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</si>
  <si>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</si>
  <si>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</si>
  <si>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</si>
  <si>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</si>
  <si>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</si>
  <si>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</si>
  <si>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</si>
  <si>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</si>
  <si>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</si>
  <si>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</si>
  <si>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</si>
  <si>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</si>
  <si>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</si>
  <si>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</si>
  <si>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</si>
  <si>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</si>
  <si>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</si>
  <si>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</si>
  <si>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</si>
  <si>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</si>
  <si>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</si>
  <si>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</si>
  <si>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</si>
  <si>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</si>
  <si>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</si>
  <si>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</si>
  <si>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</si>
  <si>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</si>
  <si>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</si>
  <si>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</si>
  <si>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</si>
  <si>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</si>
  <si>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</si>
  <si>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</si>
  <si>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</si>
  <si>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</si>
  <si>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</si>
  <si>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</si>
  <si>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</si>
  <si>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</si>
  <si>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</si>
  <si>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</si>
  <si>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</si>
  <si>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</si>
  <si>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</si>
  <si>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</si>
  <si>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</si>
  <si>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</si>
  <si>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</si>
  <si>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</si>
  <si>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</si>
  <si>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</si>
  <si>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</si>
  <si>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</si>
  <si>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</si>
  <si>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</si>
  <si>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</si>
  <si>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</si>
  <si>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</si>
  <si>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</si>
  <si>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</si>
  <si>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</si>
  <si>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</si>
  <si>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</si>
  <si>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</si>
  <si>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</si>
  <si>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</si>
  <si>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</si>
  <si>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</si>
  <si>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</si>
  <si>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</si>
  <si>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</si>
  <si>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</si>
  <si>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</si>
  <si>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</si>
  <si>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</si>
  <si>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</si>
  <si>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</si>
  <si>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</si>
  <si>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</si>
  <si>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</si>
  <si>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</si>
  <si>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</si>
  <si>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</si>
  <si>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</si>
  <si>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</si>
  <si>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</si>
  <si>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</si>
  <si>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</si>
  <si>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</si>
  <si>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</si>
  <si>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</si>
  <si>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</si>
  <si>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</si>
  <si>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</si>
  <si>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</si>
  <si>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</si>
  <si>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</si>
  <si>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</si>
  <si>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</si>
  <si>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</si>
  <si>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</si>
  <si>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</si>
  <si>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</si>
  <si>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</si>
  <si>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</si>
  <si>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</si>
  <si>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</si>
  <si>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</si>
  <si>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</si>
  <si>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</si>
  <si>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</si>
  <si>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</si>
  <si>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</si>
  <si>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</si>
  <si>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</si>
  <si>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</si>
  <si>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</si>
  <si>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</si>
  <si>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</si>
  <si>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</si>
  <si>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</si>
  <si>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</si>
  <si>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</si>
  <si>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</si>
  <si>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</si>
  <si>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</si>
  <si>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</si>
  <si>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</si>
  <si>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</si>
  <si>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</si>
  <si>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</si>
  <si>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</si>
  <si>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</si>
  <si>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</si>
  <si>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</si>
  <si>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</si>
  <si>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</si>
  <si>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</si>
  <si>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</si>
  <si>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</si>
  <si>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</si>
  <si>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</si>
  <si>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</si>
  <si>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</si>
  <si>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</si>
  <si>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</si>
  <si>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</si>
  <si>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</si>
  <si>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</si>
  <si>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</si>
  <si>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</si>
  <si>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</si>
  <si>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</si>
  <si>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</si>
  <si>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</si>
  <si>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</si>
  <si>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</si>
  <si>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</si>
  <si>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</si>
  <si>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</si>
  <si>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</si>
  <si>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</si>
  <si>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</si>
  <si>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</si>
  <si>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</si>
  <si>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</si>
  <si>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</si>
  <si>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</si>
  <si>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</si>
  <si>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</si>
  <si>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</si>
  <si>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</si>
  <si>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</si>
  <si>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</si>
  <si>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</si>
  <si>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</si>
  <si>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</si>
  <si>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</si>
  <si>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</si>
  <si>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</si>
  <si>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</si>
  <si>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</si>
  <si>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</si>
  <si>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</si>
  <si>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</si>
  <si>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</si>
  <si>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</si>
  <si>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</si>
  <si>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</si>
  <si>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</si>
  <si>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</si>
  <si>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</si>
  <si>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</si>
  <si>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</si>
  <si>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</si>
  <si>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</si>
  <si>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</si>
  <si>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</si>
  <si>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</si>
  <si>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</si>
  <si>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</si>
  <si>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</si>
  <si>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</si>
  <si>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</si>
  <si>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</si>
  <si>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</si>
  <si>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</si>
  <si>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</si>
  <si>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</si>
  <si>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</si>
  <si>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</si>
  <si>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</si>
  <si>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</si>
  <si>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</si>
  <si>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</si>
  <si>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</si>
  <si>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</si>
  <si>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</si>
  <si>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</si>
  <si>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</si>
  <si>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</si>
  <si>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</si>
  <si>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</si>
  <si>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</si>
  <si>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</si>
  <si>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</si>
  <si>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</si>
  <si>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</si>
  <si>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</si>
  <si>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</si>
  <si>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</si>
  <si>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</si>
  <si>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</si>
  <si>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</si>
  <si>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</si>
  <si>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</si>
  <si>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</si>
  <si>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</si>
  <si>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</si>
  <si>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</si>
  <si>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</si>
  <si>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</si>
  <si>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</si>
  <si>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</si>
  <si>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</si>
  <si>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</si>
  <si>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</si>
  <si>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</si>
  <si>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</si>
  <si>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</si>
  <si>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</si>
  <si>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</si>
  <si>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</si>
  <si>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</si>
  <si>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</si>
  <si>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</si>
  <si>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</si>
  <si>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</si>
  <si>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</si>
  <si>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</si>
  <si>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</si>
  <si>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</si>
  <si>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</si>
  <si>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</si>
  <si>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</si>
  <si>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</si>
  <si>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</si>
  <si>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</si>
  <si>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</si>
  <si>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</si>
  <si>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</si>
  <si>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</si>
  <si>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</si>
  <si>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</si>
  <si>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</si>
  <si>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</si>
  <si>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</si>
  <si>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</si>
  <si>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</si>
  <si>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</si>
  <si>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</si>
  <si>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</si>
  <si>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</si>
  <si>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</si>
  <si>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</si>
  <si>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</si>
  <si>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</si>
  <si>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</si>
  <si>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</si>
  <si>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</si>
  <si>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</si>
  <si>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</si>
  <si>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</si>
  <si>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</si>
  <si>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</si>
  <si>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</si>
  <si>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</si>
  <si>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</si>
  <si>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</si>
  <si>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</si>
  <si>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</si>
  <si>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</si>
  <si>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</si>
  <si>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</si>
  <si>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</si>
  <si>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</si>
  <si>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</si>
  <si>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</si>
  <si>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</si>
  <si>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</si>
  <si>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</si>
  <si>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</si>
  <si>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</si>
  <si>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</si>
  <si>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</si>
  <si>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</si>
  <si>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</si>
  <si>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</si>
  <si>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</si>
  <si>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</si>
  <si>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</si>
  <si>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</si>
  <si>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</si>
  <si>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</si>
  <si>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</si>
  <si>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</si>
  <si>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</si>
  <si>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</si>
  <si>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</si>
  <si>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</si>
  <si>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</si>
  <si>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</si>
  <si>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</si>
  <si>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</si>
  <si>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</si>
  <si>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</si>
  <si>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</si>
  <si>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</si>
  <si>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</si>
  <si>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</si>
  <si>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</si>
  <si>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</si>
  <si>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</si>
  <si>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</si>
  <si>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</si>
  <si>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</si>
  <si>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</si>
  <si>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</si>
  <si>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</si>
  <si>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</si>
  <si>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</si>
  <si>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</si>
  <si>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</si>
  <si>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</si>
  <si>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</si>
  <si>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</si>
  <si>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</si>
  <si>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</si>
  <si>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</si>
  <si>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</si>
  <si>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</si>
  <si>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</si>
  <si>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</si>
  <si>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</si>
  <si>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</si>
  <si>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</si>
  <si>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</si>
  <si>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</si>
  <si>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</si>
  <si>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</si>
  <si>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</si>
  <si>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</si>
  <si>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</si>
  <si>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</si>
  <si>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</si>
  <si>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</si>
  <si>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</si>
  <si>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</si>
  <si>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</si>
  <si>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</si>
  <si>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</si>
  <si>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</si>
  <si>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</si>
  <si>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</si>
  <si>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</si>
  <si>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</si>
  <si>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</si>
  <si>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</si>
  <si>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</si>
  <si>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</si>
  <si>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</si>
  <si>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</si>
  <si>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</si>
  <si>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</si>
  <si>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</si>
  <si>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</si>
  <si>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</si>
  <si>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</si>
  <si>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</si>
  <si>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</si>
  <si>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</si>
  <si>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</si>
  <si>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</si>
  <si>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</si>
  <si>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</si>
  <si>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</si>
  <si>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</si>
  <si>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</si>
  <si>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</si>
  <si>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</si>
  <si>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</si>
  <si>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</si>
  <si>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</si>
  <si>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</si>
  <si>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</si>
  <si>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</si>
  <si>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</si>
  <si>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</si>
  <si>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</si>
  <si>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</si>
  <si>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</si>
  <si>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</si>
  <si>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</si>
  <si>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</si>
  <si>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</si>
  <si>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</si>
  <si>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</si>
  <si>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</si>
  <si>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</si>
  <si>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</si>
  <si>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</si>
  <si>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</si>
  <si>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</si>
  <si>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</si>
  <si>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</si>
  <si>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</si>
  <si>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</si>
  <si>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</si>
  <si>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</si>
  <si>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</si>
  <si>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</si>
  <si>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</si>
  <si>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</si>
  <si>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</si>
  <si>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</si>
  <si>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</si>
  <si>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</si>
  <si>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</si>
  <si>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</si>
  <si>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</si>
  <si>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</si>
  <si>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</si>
  <si>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</si>
  <si>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</si>
  <si>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</si>
  <si>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</si>
  <si>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</si>
  <si>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</si>
  <si>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</si>
  <si>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</si>
  <si>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</si>
  <si>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</si>
  <si>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</si>
  <si>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</si>
  <si>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</si>
  <si>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</si>
  <si>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</si>
  <si>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</si>
  <si>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</si>
  <si>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</si>
  <si>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</si>
  <si>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</si>
  <si>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</si>
  <si>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</si>
  <si>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</si>
  <si>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</si>
  <si>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</si>
  <si>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</si>
  <si>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</si>
  <si>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</si>
  <si>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</si>
  <si>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</si>
  <si>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</si>
  <si>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</si>
  <si>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</si>
  <si>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</si>
  <si>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</si>
  <si>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</si>
  <si>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</si>
  <si>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</si>
  <si>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</si>
  <si>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</si>
  <si>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</si>
  <si>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</si>
  <si>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</si>
  <si>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</si>
  <si>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</si>
  <si>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</si>
  <si>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</si>
  <si>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</si>
  <si>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PLAN MAESTRO DE MOVILIDAD</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</si>
  <si>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</si>
  <si>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</si>
  <si>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</si>
  <si>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</si>
  <si>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</si>
  <si>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</si>
  <si>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</si>
  <si>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</si>
  <si>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</si>
  <si>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</si>
  <si>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</si>
  <si>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</si>
  <si>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</si>
  <si>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</si>
  <si>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</si>
  <si>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</si>
  <si>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</si>
  <si>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</si>
  <si>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</si>
  <si>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AVANCE MENSUAL (Magnitud)</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</si>
  <si>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</si>
  <si>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</si>
  <si>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</si>
  <si>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</si>
  <si>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</si>
  <si>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</si>
  <si>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</si>
  <si>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</si>
  <si>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</si>
  <si>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Pilar / Eje Transversal</t>
  </si>
  <si>
    <t>Programa</t>
  </si>
  <si>
    <t>Proyecto Estratégico</t>
  </si>
  <si>
    <t>Meta de Producto</t>
  </si>
  <si>
    <t>2016 - 2020</t>
  </si>
  <si>
    <t>Avances y Logros</t>
  </si>
  <si>
    <t>Beneficios</t>
  </si>
  <si>
    <t>PRESUPUESTO (Millones de pesos corrientes)</t>
  </si>
  <si>
    <t>Total Vigencia</t>
  </si>
  <si>
    <t>Retrasos y soluciones</t>
  </si>
  <si>
    <t>Fecha de seguimiento</t>
  </si>
  <si>
    <t>02 - Democracia Urbana</t>
  </si>
  <si>
    <t>18 - Mejor Movilidad para  Todos</t>
  </si>
  <si>
    <t>Número de señales verticales instaladas</t>
  </si>
  <si>
    <t>Número de km demarcados</t>
  </si>
  <si>
    <t>Km de malla vial construida</t>
  </si>
  <si>
    <t>Km-carril de malla vial arterial, troncal e intermedia local conservados</t>
  </si>
  <si>
    <t>Km/carril vial rural rehabilitados</t>
  </si>
  <si>
    <t>Km/carril vial rural mantenidas</t>
  </si>
  <si>
    <t>Malla vial local conservada y rehabilitada</t>
  </si>
  <si>
    <t>Porcentaje de Política diseñada y puesta en marcha</t>
  </si>
  <si>
    <t>Porcentaje de implementación de la segunda fase del Sistema Inteligente de Transporte</t>
  </si>
  <si>
    <t>Porcentaje de implementación de la segunda fase de semáforos inteligentes</t>
  </si>
  <si>
    <t>Porcentaje de diseño e implementación de la primera fase de Detección Electrónica de Infracciones (DEI)</t>
  </si>
  <si>
    <t>Porcentaje de la estrategia integral para fomentar el uso de la bicicleta a nivel local y distrital implementada</t>
  </si>
  <si>
    <t>M2 Espacio habilitado para peatones y bicicletas (alamedas, andenes, puentes peatonales, plazoletas)</t>
  </si>
  <si>
    <t>Km de ciclorrutas construido en calzada y/o a nivel de andén</t>
  </si>
  <si>
    <t>M2 Espacio conservado para peatones y bicicletas (alamedas, andenes, puentes peatonales, plazoletas)</t>
  </si>
  <si>
    <t>Km de ciclorrutas conservados</t>
  </si>
  <si>
    <t>Número de ciclo parqueaderos construidos asociados a TM</t>
  </si>
  <si>
    <t>Número de estrategias integrales de seguridad vial implementadas</t>
  </si>
  <si>
    <t>Actualización del Plan Distrital de Seguridad Vial</t>
  </si>
  <si>
    <t>Plan de seguridad vial para motocicletas con componente de cultura ciudadana implementado</t>
  </si>
  <si>
    <t>Número de estrategias integrales implementadas</t>
  </si>
  <si>
    <t>Porcentaje de revisión de implementación de los servicios troncales y rutas zonales</t>
  </si>
  <si>
    <t>Porcentaje de Plan Anti evasión en el Sistema de Transporte Público diseñado e implementado</t>
  </si>
  <si>
    <t>Porcentaje de la percepción de inseguridad en el Sistema de Transporte Masivo</t>
  </si>
  <si>
    <t>Porcentaje de viajes en transporte público</t>
  </si>
  <si>
    <t>Km de troncales construidos</t>
  </si>
  <si>
    <t>Km reconfigurados de troncales</t>
  </si>
  <si>
    <t>225-Construir 30 km de nueva malla vial</t>
  </si>
  <si>
    <t>IDU</t>
  </si>
  <si>
    <t>UAERMV</t>
  </si>
  <si>
    <t>TMSA - IDU</t>
  </si>
  <si>
    <t>EMB</t>
  </si>
  <si>
    <t>143 Construcción y conservación de vías y calles completas para la
ciudad</t>
  </si>
  <si>
    <t>144 Gestión y control de la demanda de transporte</t>
  </si>
  <si>
    <t>223 Señalizar verticalmente el total de malla vial construida y conservada</t>
  </si>
  <si>
    <t>224 Demarcar el total de malla vial construida y conservada</t>
  </si>
  <si>
    <t>226 Conservar 750 km carril de malla vial arterial, troncal e intermedia y local (por donde circulan las rutas de Transmilenio troncal y zonal)</t>
  </si>
  <si>
    <t>227 Rehabilitar 20 km carril de malla vial rural</t>
  </si>
  <si>
    <t>228 Mantener periódicamente de 50 km carril de malla vial rural</t>
  </si>
  <si>
    <t>229 Conservar y rehabilitar 1,083 km carril de la infraestructura vial local (por donde no circulan rutas de Transmilenio zonal)</t>
  </si>
  <si>
    <t>230 Diseñar y poner en marcha el 100% de la política de
estacionamientos</t>
  </si>
  <si>
    <t>231 Implementar el 100% de la segunda fase - Sistema
Inteligente de Transporte</t>
  </si>
  <si>
    <t>233 Diseñar e implementar el 100% de la primera fase de
Detección Electrónica de Infracciones (DEI)</t>
  </si>
  <si>
    <t>145 Peatones y bicicletas</t>
  </si>
  <si>
    <t>235 Habilitar 3,5 millones de m2 de espacio público</t>
  </si>
  <si>
    <t>236 Construir 120 km de ciclorrutas en calzada y/o a nivel de andén</t>
  </si>
  <si>
    <t>237 Conservar 1,2 millones de m2 de espacio público</t>
  </si>
  <si>
    <t>238 Conservar 100 km de ciclorrutas</t>
  </si>
  <si>
    <t>239 Implementar 1500 ciclo parqueaderos en la ciudad
asociados al Transmilenio</t>
  </si>
  <si>
    <t>146 Seguridad y comportamientos para la movilidad</t>
  </si>
  <si>
    <t>147 Transporte público integrado y de calidad</t>
  </si>
  <si>
    <t>241 Actualización del Plan Distrital de Seguridad Vial</t>
  </si>
  <si>
    <t>243 Diseño e implementación de una (1) estrategia integral de cultura ciudadana para el Sistema de Transporte Masivo de Bogotá</t>
  </si>
  <si>
    <t>244 Revisión e implementación del 100% de los servicios troncales y rutas zonales</t>
  </si>
  <si>
    <t>248 Alcanzar 170 km de troncales (construir 57 km nuevos de troncal)</t>
  </si>
  <si>
    <t>249 Avanzar en el 30% de la obra civil del proyecto de la
primera línea del metro en su Etapa I</t>
  </si>
  <si>
    <t>Transporte Público</t>
  </si>
  <si>
    <t xml:space="preserve">Infraestructura Vial </t>
  </si>
  <si>
    <t>Plan de Seguridad Vial</t>
  </si>
  <si>
    <t>Transporte No Motorizado</t>
  </si>
  <si>
    <t>Logística de Movilidad</t>
  </si>
  <si>
    <t>Plan de Ordenamiento de Estacionamientos</t>
  </si>
  <si>
    <t xml:space="preserve">Componente </t>
  </si>
  <si>
    <t>PLAN DE DESARROLLO BOGOTA MEJOR PARA TODOS 
PROGRAMA 18. MEJOR MOVILIDAD PARA TODOS</t>
  </si>
  <si>
    <t xml:space="preserve">Porcentaje de avance de la primera linea de metro - Etapa I </t>
  </si>
  <si>
    <t>N.A.</t>
  </si>
  <si>
    <t>Con la rehabilitacion de la malla vial se beneficiara a la poblacion que requiere de una movilidad mas fluida y segura</t>
  </si>
  <si>
    <t>Con el mantenimiento perodico de la malla vial rural se beneficiara a la poblacion que requiere de una movilidad mas fluida y segura.</t>
  </si>
  <si>
    <t>232 Diseñar e implementar de la segunda fase de semáforos inteligentes</t>
  </si>
  <si>
    <t>234 Diseñar e implementar en un 100% una estrategia integral para fomentar el uso de la bicicleta a nivel local y distrital</t>
  </si>
  <si>
    <t>La habilitacion del espacio publico permite a la ciudadania el disfrute de escenarios amplios y seguros para actores viales como peatones y biciusiarios, buscando incrementar la satisfaccion de los ciudadanos en la ciudad.</t>
  </si>
  <si>
    <t>240 52 estrategias integrales de seguridad vial que incluyan Cultura Ciudadana implementadas en un
punto, tramo o zona</t>
  </si>
  <si>
    <t>242 Implementación del Plan de Seguridad vial para motocicletas que incluya el componente de cultura
ciudadana</t>
  </si>
  <si>
    <t>245 Diseño y puesta en marcha del 100% del Plan Antievasión en el Sistema de Transporte Público</t>
  </si>
  <si>
    <t>250 Reconfiguración de 8 km de troncales (Etapa II, Av. Caracas)</t>
  </si>
  <si>
    <t>247 Aumentar en 5% el número total de viajes en Transporte Público (LB= 43%)</t>
  </si>
  <si>
    <t>INDICADORES DE GESTIÓN PLAN MAESTRO DE MOVILIDAD</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</si>
  <si>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</si>
  <si>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</si>
  <si>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</si>
  <si>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</si>
  <si>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</si>
  <si>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</si>
  <si>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</si>
  <si>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</si>
  <si>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</si>
  <si>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</si>
  <si>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</si>
  <si>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</si>
  <si>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</si>
  <si>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</si>
  <si>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</si>
  <si>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</si>
  <si>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</si>
  <si>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</si>
  <si>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</si>
  <si>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</si>
  <si>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</si>
  <si>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</si>
  <si>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ND</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</si>
  <si>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</si>
  <si>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</si>
  <si>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</si>
  <si>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</si>
  <si>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</si>
  <si>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</si>
  <si>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</si>
  <si>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</si>
  <si>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</si>
  <si>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</si>
  <si>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</si>
  <si>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</si>
  <si>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El desarrollo de obras beneficiara la ampliacion de la malla vial y por ende la movilidad.</t>
  </si>
  <si>
    <t xml:space="preserve">A través de situaciones Imprevistas y Apoyo Interinstitucional, en el marco del Decreto 064 de 2015, se han intervenido 244 segmentos correspondientes a tapar 7.032 huecos, con una ejecución de 7,14 Km carril de Intervención, y 116,26 Km-Carril de Impacto.
En el desarrollo de las estrategias en cada una de las localidades se han beneficiado 1.055.335 ciudadanos.
</t>
  </si>
  <si>
    <t>La UAERMV está trabajando de manera permanente con un promedio de 363 personas, incluido personal técnico y mano de obra no calificada, entre otros, que representan 36 cuadrillas, con quienes se lleva a cabo la intervención de la malla vial.
El resultado de intervención por tipo de malla local corresponde a 162,57 Km. Durante lo corrido del 2017, la UAERMV ha intervenido 41.797 huecos en toda la malla vial local, que corresponde a 836 segmentos de la malla vial.</t>
  </si>
  <si>
    <t>Se contará con un nuevo esquema tarifario para el estacionamiento en vía y con la estructuración técnica, legal y financiera de lo que será el sistema de estacionamiento en vía en Bogotá. Esto resultará en una política gestión de la demanda de estacionamientos para Bogotá, un control efectivo del estacionamiento en vía irregular, menores tiempos de desplazamiento para la ciudadanía, y nuevos fondos para la financiación de mejoras en la movilidad.</t>
  </si>
  <si>
    <t xml:space="preserve">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
</t>
  </si>
  <si>
    <t>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t>
  </si>
  <si>
    <t xml:space="preserve">Busca mejorar las condiciones de visibilidad a partir de la entrega de material reflectivo y luminoso por parte de la SDM (luces, tobilleras, pecheras, tulas reflectivas), una charla informativa que ofrece el Grupo Guía de la Secretaría, y otra charla con el apoyo de la Policía Metropolitana de Bogotá quien hace énfasis en la importancia del respeto de las normas de tránsito, todo con el propósito de generar un cambio en la cultura vial por parte del ciclista para generar mayor autoprotección a través de
hacerse visible en horas de la noche.
</t>
  </si>
  <si>
    <t>La construccion de ciclorrutas en la ciudad en el marco del Plan de Desarrollo Vigente beneficiara a la poblacion, por cuanto dispone de mas espacios para los viajes en bicicleta, como medio alternativo de transporte, mejorando la movilidad y la calidad
de vida de los ciudadanos.</t>
  </si>
  <si>
    <t xml:space="preserve">La conservacion del espacio publico beneficiara a los ciudadanos, por cuanto dispone de mas espacios que motivan los viajes a pie y en bicicleta como medio alternativo de transporte, contribuyendo a mejorar la movilidad y la calidad de vida de los ciudadanos.
</t>
  </si>
  <si>
    <t>La conservacion de ciclorrutas en la ciudad en el marco del Plan de Desarrollo Vigente beneficiara a la poblacion, por mantiene el buen estado de mas espacios amlios y seguros para los viajes en bicicleta, como medio alternativo de transporte, mejorando la movilidad y la calidad de vida de los ciudadanos.</t>
  </si>
  <si>
    <t>La adecuación se realizó por la alta ocupación en dichos cicloparqueaderos, por lo que se busca mejorar las condiciones de infraestructurura a los biciusuarios de estos Portales y brindar el nuevo servicio de cicloparqueadero en la Estación Tv 86</t>
  </si>
  <si>
    <t>Reducir el riesgos de accidentalidad para la comunidad de la zona de influencia, prevaleciendo el transito de actores vulnerables en modos no motorizados</t>
  </si>
  <si>
    <t>Contar con la actualización del Plan Distrital de Seguridad Vial incorporando la política de Visión Cero en Bogotá, como un compromiso de ciudad interinstitucional, con acciones en el corto, mediano y largo plazo</t>
  </si>
  <si>
    <t>Reducir la accidentalidad vial en el Distrito Capital, focalizando lasacciones hacia la disminución de la mortalidad y la morbilidad, especialmente de los usuarios vulnerables, así como promover la movilidad segura como prioridad en el sistema de movilidad.</t>
  </si>
  <si>
    <t>Mejorar la experiencia y la satisfacción de los usuarios con el Sistema de Transporte Público de Bogotá. Generar estrategias de cultura ciudadana que permitan generar sentido de pertenencia y valoración de lo público, respeto y solidaridad entre los usuarios y promover buenas prácticas dentro del sistema. En el caso de TransMicable, lograr generar sentido de pertenencia y apropiación social por este nuevo modo de transporte público que empezará a operar a final de 2018.</t>
  </si>
  <si>
    <t xml:space="preserve">Mayor confiabilidad para movilizarse en el Sistema
Mejora en la percepción de la calidad de la prestación del servicio.
Aumento de la satisfacción de los usuarios del Sistema
</t>
  </si>
  <si>
    <t>Se han mejorado los indicadores operacionales del sistema medidos en términos de Índice de pasajeros por bus, índice de pasajeros por kilómetro. Reducción de tiempos de viajes y disminución de saturación en estaciones</t>
  </si>
  <si>
    <t>Fomentar cambios de comportamiento en el Sistema Mejorar la presencia institucional, el ejercicio de autoridad y gobernabilidad, así como la percepción de seguridad en el Sistema.
Identificación de usuarios evasores para priorización de recursos.
Mayor control de los comportamientos de la evasión en el Sistema.
Cualificación de la información sobre el fenómeno de la evasión.
Optimización de la información cualitativa y cuantitativa que permita la adopción de estrategias y medidas complementarias para contrarrestar la evasión.
Conocimiento y aprovechamiento de las experiencias exitosas nacionales e internacionales en cuanto a infraestructura técnica y tecnológica que permitan mitigar la evasión en el Sistema.
Recuperación de las estrategias de control social, autorregulación y cultura ciudadana en torno al Sistema TransMilenio.</t>
  </si>
  <si>
    <t>Mejorar lo indicadores de servicio. Consolidar el sistema en sus dos componentes: troncal y zonal, aumentando la demanda de viajes</t>
  </si>
  <si>
    <t>Ampliación de la cobertura y mejoramiento de la red troncal del sistema, con impacto positivo en la calidad del servicio de transporte público a los usuarios. Menores tiempos de viaje</t>
  </si>
  <si>
    <t>246 Disminuir a 80% la percepción de inseguridad en el Sistema de Transporte Masivo</t>
  </si>
  <si>
    <t>Programado 2019</t>
  </si>
  <si>
    <t>Ejecutado 2019</t>
  </si>
  <si>
    <t>La seguridad vial se ve incrementada en la medida en que se aumente la cantidad de señales verticales instaladas, siempre y cuando los diferentes actores viales las conozcan y les den cumplimiento, puesto que más que la instalación la seguridad se dá en la medida en que se respete lo que indica cada una de las señales; es así como con la inversión que realiza la entidad y con el apoyo de la ciudadanía que debe valorar y acatar esa inversión, las condiciones de movilidad y de seguridad de los habitantes y visitantes de la ciudad se mejora puesto que las condiciones de desplazamiento lo hacen.</t>
  </si>
  <si>
    <t>Con la demarcación de vías la seguridad vial se ve incrementada en la medida en que se aumente la cantidad de kilómetros carril demarcados en la ciudad y que los diferentes actores viales los conozcan y los respeten, puesto que la inversión que realiza la entidad y la ciudad en materia de demarcación es bastante grande cada año y esta labor se debe mantener constantemente pues la pintura se borra o se desgasta, dicha garantía depende directamente de la calidad de la vía, las condiciones ambientales, y una serie de factores que se tienen en cuenta en el anexo técnico que forma parte integral de cada contrato; de manera tal que la demarcación es una labor y un costo representativo en las finanzas de la ciudad, que en la medida en que sea reconocido y valorado por la ciudadanía mejore las condiciones de movilidad y de seguridad de los habitantes y visitantes de la ciudad.</t>
  </si>
  <si>
    <t>PROCESO DE PLANEACIÓN DE TRANSPORTE E INFRAESTRUCTURA</t>
  </si>
  <si>
    <t>Código: PM01-PR05-F01</t>
  </si>
  <si>
    <t>Versión: 1.0</t>
  </si>
  <si>
    <t>SISTEMA INTEGRADO DE GESTIÓN BAJO EL ESTÁNDAR MIPG</t>
  </si>
  <si>
    <t>No calculado</t>
  </si>
  <si>
    <t>Coordinación entre entidades, para lo cual se desarrollan mesas de trabajo con la finalidad de avanzar en temas prioritarios para la ciudad.</t>
  </si>
  <si>
    <t>En la actualidad se han realizado trabajos de avanzada de los segmentos de ciclorrutas y bicicarriles en la modalidad de mantenimiento rutinario, y actualmente se están interviniendo 18.63 km-lineales, lo cuales aún no se reportan como meta por estar en ejecución.</t>
  </si>
  <si>
    <t>Los cronogramas de implementación pueden presentar cambios debido a: 1) la ejecución de obras relacionadas con demarcación o instalación de elementos de tráfico calmado se pueden ver afectadas por las condiciones climáticas (lluvia principalemente) o 2) la inclusión de medidas de emergencia. Estos
cambios generan modificaciones en los cronogramas de ejecución de obra y deben ser socializados dentro de las áreas técnicas relacionadas con cada una de las medidas aplazadas, esto con el fin de realizar las actividades adicionales a las que haya lugar (socializaciones con comunidad, modificación de
fechas de entrega a comunidad, modificación de agenda de funcionarios).</t>
  </si>
  <si>
    <t>Se han enviado comunicaciónes que permitan considerar las acciones dentro de la agenda de trabajo de la Agencia Nacional de Seguridad Vial (ANSV), sin respuesta hasta el momento. En algunas de las entidades del Distrito se observa una alta rotación de personal, lo que genera
discontinuidad para el seguimiento a las acciones, por lo cual se han establecido mesas de trabajo para socializar el PDSV en cada entidad buscando generar articulación en la gestión a cargo de cada entidad e identificando apoyos al interior de la misma SDM. Se ha tenido dificultades en trabajar con
actividades en seguridad vial con los clubes y asociaciones de motociclistas de la ciudad, la principal causa que mencionan por no participar en las actividades que adelantan la SDM en materia de seguridad vial, es que consideran que hay un persecusión en relación al número de operativos de control que
hay en la ciudad.</t>
  </si>
  <si>
    <t>En lo que va corrido del Plan de Desarrollo, y con corte a 31 de diciembre de 2019, la entidad logró la instalación de 28.568 señales verticales de pedestal en las diferentes localidades de la ciudad, lo cual representa una 81,6 % de avance. Durante la vigencia 2019 se ha realizado la instalación de 8.479 señales verticales de pedestal, de las 8.200 presupuestadas. Se precisa, que la  magnitud programada para el 2019 es un poco inferior a la de 2018, por cuanto la entidad ha orientado sus esfuerzos en el diseño e implementación de dispositivos integrales de señalización más robustos y variados, en los que se incluyen los elementos necesarios para reglamentar, prevenir e informar al usuario sobre las condiciones adecuadas de operación en las diferentes zonas de la ciudad, y que se convierten en elementos que aportan a reducir o mitigar los impactos generados por el tránsito y promover la seguridad vial en la ciudad. No obstante la meta se cumplirá conforme a lo planeado para el Plan de Desarrollo.</t>
  </si>
  <si>
    <t>En lo que va corrido del Plan de Desarrollo y con corte a 31 de diciembre de 2019  la entidad logró la demarcación de 1.919,19 Km carril en las diferentes localidades de la ciudad, lo cual representa una 74% de avance. Durante la vigencia 2019 se ha realizado la demarcación de 522.12 Km carril, de las 555 presupuestados. Se precisa, que la  magnitud programada para el 2019 es inferior a la de 2018, por cuanto la entidad ha orientado sus esfuerzos  a la  orientación vertical, así mismo al diseño e implementación de dispositivos integrales de señalización más robustos y variados, en los que se incluyen los elementos necesarios para reglamentar, prevenir e informar al usuario sobre las condiciones adecuadas de operación en las diferentes zonas de la ciudad, y que se convierten en elementos que aportan a reducir o mitigar los impactos generados por el tránsito y promover la seguridad vial en la ciudad.</t>
  </si>
  <si>
    <t>En lo que va corrido del Plan de Desarrollo y con corte a 31 de Diciembre de 2019 se tiene un avance de 23.71 km equivalentes a 95.83 m-carril con los que se da un cumplimiento de la meta Plan de desarrollo del 79.03%  en proyectos como :
Malla vial arterial
-AV.LA SIRENA AC153 AV.L.GOMEZ AK9 A AK7
-AV.DE CERROS (AV.CIRCUNV.)DE CL9 A ACL6
-AV.C.CALI D AV.BOSA A AV.SAN BERNARDINO
-AV TABOR DESDE AV CONEJERA-AV C CALI
-AV.BOSA D AV.AGOBERTO M.AK80 A AV.C.CALI
-AV.SAN ANTON.AC183 DE AUTONORTE A KR 7A
-AV. KR.11 ENTRE CLS.100 Y 106
- AV.COLOMBIA AK24 DE CL76 A AV.MEDELLIN
- INTERS. AV.CR. 9  POR CL. 94
-VIAS (ACCIONES POPULARES)
-AV.ELRINCON KR91 AC131A D CR91 AV.CONEJE
-AV.JOSÉ C.MUTIS DE AK. 70- AV.BOYACA
-AV FERROCARRIL D OCCI. DE CR 93 A CR 100
-PTE VEHIC AV SAN ANTONIO  POR AUTO-NORTE
- TALUD AMAPOLAS
- AV. SAN ANTONIO DE AUTONORTE A AV BOYACA
- AV.ELRINCON KR91 AC131A D CR91 AV.CONEJE
- AV. TINTAL DE AV. V/CIO. A  AV. BOSA.
-AV CONSTITUCIÓN DE(AV ALSACIA- AV CL13)</t>
  </si>
  <si>
    <t>En lo que respecta al IDU, a corte del 31 de Diciembre de 2019 presenta una ejecución de 880.01 km-carril. 
MANTENIMIENTO DE 299.84 KM CARRIL DE TRONCALES:
-CL 17 SUR ENTRE 10 Y 9  HASTA LA CL 22 S
- AV. JIMENEZ CON CALLE 19
- TRONCALES TRANSMILENIO
-MANTENIMIENTO TRONCALES DE TRANSMILENIO
  -MANTENIMIENTO TRONCALES TRASNMILENIO G2
- MANTENIMIENTO TRONCALES TRASNMILENIO G3
MANTENIMIENTO DE 235.75  KM CARRIL  DE VIAS ARTERIAS:
- Con los grupos de CONSERVACIÓN  MALLA VIAL ARTERIAL y CONSERVACIÓN  MALLA VIAL ARTERIAL G2, BRIGADA IDU
MANTENIMIENTO DE 257.62 KM CARRIL DE VIAS INTERMEDIAS
- Con los siguientes grupos de conservacion CONSERVACIÓN  MALLA VIAL INTERMEDIA G1, G2, G3 Y CONSERV MALLA VIAL INTERM ESTRATO 1,2,3
REHABILITAR 26.98 KM CARRIL DE MALLA VIAL ARTERIAL
 Con los grupos de CONSERVACIÓN  MALLA VIAL ARTERIAL
-REHABILITAR 59.82  KM CARRIL DE MALLA VIAL INTERMEDIA
-ACCIONES POPULARES 158/11 Y 2425/04
-CONSERV MALLA VIAL INTERM ESTRATO 1,2,3
-CONSERVACIÓN  MALLA VIAL INTERMEDIA, G2, G3</t>
  </si>
  <si>
    <t>Frente a la gestión adelantada por la UMV, se informa que a corte de 31 de diciembre, se han intervenido un total de 52,10 km carril, que representan 773,03 km carril de impacto en 1.659 segmentos viales de la malla principal tapando 59.040 huecos.</t>
  </si>
  <si>
    <t>En lo que respecta a la rehabilitación de malla viar rual, se informa que en lo que va corrido del Plan de Desarrollo, y con corte a 31 de diciembre de 2019, fue adjudicado y se encuentra en ejecución el Contrato IDU-1474-2017 (21 de noviembre de 2017), a través del cual se ha logró avanzar en 14.62km  carril de vias rurales con los cuales alcanza un avance del 73.10% de cumplimiento.
De igual manera, fue adjudicado el Contrato 1576-2019 con una inversión de 7.000 millones de pesos para la interveción de nuevos corredores de malla vial rural.</t>
  </si>
  <si>
    <t>En el mes de noviembre de 2017, el IDU logró la adjudicación del Contrato IDU-1474-2017, éste se encuentra en ejecución garantizando avances en el cumplimiento de esta meta; al corte 31 de Diciembre  de 2019  se ha logrado avanzar en 121.31 km  carril de vias rurales con los cuales se sobrepasa la meta inicial  y se alcanza un 242.62%. De igual manera, se adjudicó Contrato 1576-2019 con una inversión de 7.000 millones de pesos para la interveción de nuevos corredores de malla vial rural.</t>
  </si>
  <si>
    <t>De otro lado, y en el marco de las intervenciones por apoyo interinstitucional, a diciembre de 2019 la UMV presenta un avance de 12,76 km - carril de intervención que representa 24,11 km - carril de impacto, donde se mejoraron 32 vías y se taparon 2.662 huecos.</t>
  </si>
  <si>
    <t>A partir de 2016 se generó un continuó ascenso del buen estado de la malla vial local. Ajustando nuestra organización, se logró comenzar a trabajar las 24/6, interviniendo en el día las vías de los barrios y en las noches realizando acciones de movilidad para disminuir la accidentalidad. Este ritmo de intervención implicó también un ajuste en los procesos de producción de las plantas de asfalto y de la logística para el traslado de maquinaria e insumos para la conservación de las vías, que nos ha permitido en lo corrido del Plan de Desarrollo, a través de la meta "Conservar y rehabilitar 1.083 km carril de la infraestructura vial local" intervenir 1.099,87 km-carril de impacto en 6.003 segmentos viales con 224.747 huecos tapados en las diferentes localidades del distrito capital.</t>
  </si>
  <si>
    <t>A diciembre de 2019 la meta alcanzó el 100% de ejecución conforme a lo planeado para el Plan de Desarrollo.
2016: Se adjudicó el contrato 20161167 "Estructurar la estrategia de gestión de la demanda de estacionamientos de acceso público, en vía y fuera de vía, de la ciudad de Bogotá". Se estructuró una base cartográfica de los cupos de parqueo. Se realizaron más de 350 evaluaciones de solicitudes ciudadanas. Se realizaron mesas de trabajo con empresas de valet parking. Se diseñó un plan piloto de movilidad compartida. 
2017: Se adoptó el Dto. 217/17 por medio del cual se actualizó el marco tarifario de los parqueaderos fuera de vía.  Se adjudicó el proceso de ludificación. Se adjudicó el proceso para la estructuración técnica, legal y financiera de un sistema de cobro por distancia recorrida en vehículos motorizados privados que circulan en Bogotá, que ayudará a desestimular el uso ineficiente de vehículos privados motorizados. 
2018: Con el DADEP se apoyó en la formulación del decreto 552 del 2018, por el cual se establece el MRAEEP Marco Regulatorio del Aprovechamiento Económico del Espacio Público en el Distrito Capital de Bogotá y se incluyó ""valet parking"" cómo actividad de aprovechamiento económico del espacio público. Se desarrolló una versión preliminar del protocolo para el aprovechamiento económico del espacio público en la actividad de valet parking y se generó una fórmula de retribución de aprovechamiento económico.
2019: Se suscribió el Convenio Interadministrativo 2019-1608 con la UAERMV, para la realización de todas las intervenciones de adecuación y mantenimientos de la malla vial y espacio público afecta a la concesión. En 2019 la SDM definió los niveles de demanda del factor horario para el cálculo de la tarifa del estacionamiento sobre las vías públicas (Res. 368), y los criterios técnicos para la habilitación de segmentos viales de estacionamiento sobre las vías públicas (Resolución 369), ambas en el marco del SIE.Se publicó en el SECOP II el proceso de licitación pública SDM-LP-057-2019, cuyo objeto es: Concesión para la implementación y prestación del servicio de estacionamiento en vía pública delimitada por zonas, en el marco del Sistema Inteligente de Estacionamientos, en Bogotá D.C. Se firmó un Convenio con la UMV para realizar el diagnóstico y mantenimiento de la malla vial donde se implementará el sistema de estacionamiento en vía. Se definieron segmentos potenciales en la zona T, zona G, Usaquén y Cl 93 y se realizaron mesas de trabajo con diferentes actores relacionados con esta actividad. Se publicó en el SECOP II el proceso de concurso de méritos SDM-CMA-070-2019 para la interventoría del contrato de concesión. Mediante la Resolución 228 de 2019, se declaró desierto el proceso. Se adoptó mediante la Resolución 489 de 2019, el protocolo para el aprovechamiento económico del espacio público de la actividad de valet parking.</t>
  </si>
  <si>
    <t>En 2017 se llevó a cabo un proceso sancionatorio al contratista del Contrato de Consultoría No. 2016-1167 frente al producto estructuración financiera del estacionamiento en vía, lo que retrasó la finalización de la estructuración del proceso de licitación pública para la concesión del estacionamiento en vía pública. El resultado de este proceso fue la aprobación de dicho producto financiero, lo que permitió que se avanzara con la estructuración del proceso.
Por motivo de las observaciones recibidas al proyecto de pliegos del proceso de licitación pública para la concesión del estacionamiento en vía pública, se realizaron ajustes a la estructuración que llevaron a la decisión de publicar nuevamente proyecto de pliegos.</t>
  </si>
  <si>
    <t xml:space="preserve">En lo que va corrido del Plan de Desarrollo y con corte a 31 de diciembre de 2019 la meta  presenta un avance del 99%. 
A continuación las principales acciones adelantadas:
En el 2016 se adquirieron licencias de software ELA por tres años, para cubrir necesidades en materia de georreferenciación. A su vez se adquirieron licencias para diseño y dibujo técnico asociados al modelamiento de tráfico de la ciudad. Se realizó una inversión total de $2.756.160.000. Durante la vigencia 2017 y en el marco del Convenio 1029 del 2010, se efectuó la recepción del Centro de Gestión de Tránsito, en donde se centraliza e integra la información de sensores de Velocidad, conteo de Vehículos, conteo de Bicicletas, ubicación de grúas, entre otros. El CGT provee una plataforma para conectar datos geográficos con otro conjunto de datos en la Entidad. Por otra parte, se adquirieron e implementaron los servicios de Información en Nube para el almacenamiento, el procesamiento y la visualización de datos importantes para la movilidad de Bogotá. En conjunto en esta vigencia se realizó una inversión total de $711.278.485. De igual manera y en lo que respecta a la vigencia 2018, el avance acumulado de la meta se representa por la estructuración de toda la documentación técnica que permitió la contratación de los Servicios profesionales para la interventoría  del Convenio 1029 del 2010, servicio que actualmente se presta a la entidad, y su ejecución se encuentra en normal  desarrollo de las actividades programadas en el cronograma pactado para efectos de seguimiento y control de la operación y mantenimiento del Centro de Gestión de Tránsito, de l a Red de Comunicaciones del SIT y demás componentes que integran el SIT en el marco del Convenio 1029 del 2010. Se realizaron los de contratación  para  el servicio de información en nube  y   de los servicios de consultas en la base de datos RUNT. Los contratos derivados de los procesos  se encuentran en ejecucuion y avanzan de acuerdo a lo estipulado en la etapa de planeacón de los mismos. Durante el año 2019 se ha dado continuidad a la operación y mantenimiento del Centro de Gestión de Tránsito, además de realizar las actividades correspondientes para la implementación de los nuevos sensores y cámaras, con el fin de poder cumplir con la meta establecida para la vigencia.
Adicionalmente, con el fin de mejorar el análisis de los vídeos capturados bajo las cámaras del SIT, se realizó entre los meses de octubre y finalizando en noviembre de 2019 el proceso de implementación y puesta en funionamiento del Stream de Vídeo, además de la puesta en funcionamiento de un servidor aviwest y un canal de internet dedicado de 15 Mb para el procesamiento y transmisión de los datos (vídeo) generados por Stream de Vídeo.
</t>
  </si>
  <si>
    <t xml:space="preserve">En lo que va corrido del Plan de Desarrollo y con corte a 30 de noviembre de 2019 la meta un porcentaje de ejecución del 99.95%.
A continuación algunas de las acciones que se han adelantado:en el 2016 se inició con la contratación de la consultoría que definiría técnica, legal y financieramente el sistema. En la vigencia 2017, se recibieron los componentes técnicos, legal y financiero para contratar la implementación del Sistema de semáforos inteligentes (SSI) para Bogotá, el proceso de contratación inicio en el segundo semestre de la vigencia 2017 hasta llegar a la adjudicación en diciembre del 2017 e incluye vigencia futuras 2018 y 2019, las cuales han sido comprometidas debidamente con la legalización del mismo. De igual manera en las vigencias 2018 y 2019, se continuó con la ejecución del contrato para la Implementación del sistema; de igual manera se logró la contratación de los servicios de interventoría para la Implementación del sistema de semáforos inteligente SSI - para la ciudad de Bogotá. A continuación los principales logros en la implementación: 
1.Instalación de elementos en vía
2.Instalación de Módulos LED 
3 La implementación de módulos LED, Semáforos (Policarbonato - LED) para vehículos, con el Suministro, instalación y puesta en operación de controladores semafóricos y se completaron las actividades de Construcción e implementación de nuevas intersecciones semaforizadas y de Complemento intersecciones semaforizadas existentes con pasos peatonales, sonoros y/o biciusuarios.
4.Instalación del Nuevo Pictograma Peatonal
5.Definición de solución técnica para el Sistema de Semáforos Inteligente
6.Instalación de la Central de Semáforos como Solución Técnica del Sistema de Semáforos Inteligente 
7.Suministro, instalación y puesta en operación de controladores semafóricos - Incluye operación y Mantenimiento del Sistema de Semáforos Inteligentes.
</t>
  </si>
  <si>
    <t xml:space="preserve">En lo que va corrido del Plan de Desarrollo y con corte a 31 de diciembre de 2019 la meta  presenta un avance del 99%. 
A continuación las principales acciones adelantadas:la entidad durante la vigencia 2016 reforzó los sistemas de comparendo electrónico con los dispositivos que usan los policías en la vía, para lo cual se contrató por un valor de $ 6.673.500.000 el servicio (operación/mantenimiento) de 600 dispositivos en vía (Bolígrafos digitales y Dispositivos de telefonía móvil) por un periodo de por 9 meses y 19 días, cubriendo la prestación del servicio para la vigencia. Para la vigencia 2017 se contrató los servicios técnicos y tecnológicos, el envío de forma automática y en tiempo real de la información e imagen de los comparendos de tránsito y transporte diligenciados e impuestos en vía, evidencias registradas y los informes policiales de accidentes de tránsito -IPAT- y el suministro en calidad de arrendamiento de dispositivos móviles y bolígrafos digitales para gestión de comparendos y evidencias, Contrato N° 2017-1319. En lo que respecta a la vigencia 2018 , se logró la la Adición del contrato N° 2017-1319, relacionado con los servicios técnicos y tecnológicos de comparendos por medio de  dispositivos móviles y bolígrafos digitales para gestión de comparendos y la contratación de los servicios técnicos y tecnológicos, el envío de forma automática y en tiempo real de la información e imagen de los comparendos de tránsito y transporte diligenciados e impuestos en vía, evidencias registradas y los informes policiales de accidente de tránsito - IPAT y el suministro en calidad de arrendamiento  de  dispositivos móviles y bolígrafos digitales para gestión de comparendos. Se legalizó, el otro si al  convenio 1029 del 2010, relacionado con las actividades inherentes a la adquisición, el montaje, la operación, el mantenimiento del Sistema Inteligente de Transito. En lo que respecta a 2019, el mes de abril se adjudicó el contrato para la nueva solución tecnológica para la gestión en vía de la autoridad de tránsito, garantizando así esta actividad durante toda la vigencia, y  se logró un avance en la implementación de la Central de Procesamiento de  Infracciones de Tránsito - CPIT, teniendo en cuenta que ya se obtuvo por parte del operador las ordenes de compra para la obtención de los equipos, los diseños de los puntos donde estarán ubicados y el trámite para la obtención de PMT para las obras. Actualmente, se cuenta con la plataforma CPIT con la fase de pruebas surtida satisfactoriamente pero en proceso de recibo a satisfacción por parte de la Interventoría del proyecto. En el mes de diciembre se terminaron de instalar las cámaras adquiridas y se realizó la etapa de pruebas de la plataforma CPIT con el procesamiento de llamados de atención a los conductores.
</t>
  </si>
  <si>
    <t>A diciembre de 2019 la meta alcanzó el 100% de avance, conforme a lo programado para el Plan de Desarrollo.
*. Se intervinieron 27 puntos con medidas de seguridad vial y en siete puntos se efectuaron adecuaciones para la circulación de ciclistas
*. Se adelantó los estudios que permitirán contratar el diseño y construcción de la "Ciclo-alameda V Centenario"
*. Se cuenta con 184 parqueaderos certificados, para un total de 14.442 cupos
*. Se han intervenido 2.34 km de ciclorrutas del Canal Salitre
*. Se diseñó un sistema de navegación ciclista que tiene como objetivo la planeación de los viajes que se realizan en bicicleta. Fue publicado en el portal Infraestructura de Datos Espaciales de Bogotá.
*. Con el Ministerio de Transporte se adelanta el primer piloto en el País de una nueva señalización en vía para los ciclistas, donde se han implementado más de 380 señales
*. Se adelantó la estructuración del sistema de bicicleta pública
*. Se adelantó la construcción de la Política Pública de la Bicicleta
*. Se expidió el Decreto 495 de 2019, "Por medio del cual se crean el Consejo Consultivo, el Consejo Distrital y los Consejos Locales de la Bicicleta". Se definió la creación de 3 diferentes tipos de Concejos para la bicicleta en la ciudad
*. Se realizó el lanzamiento del Centro de la Bici en la Plaza de los Artesanos.
*. En el Centro de la Bici, se certificaron 535 personas en mecánica de bicicletas, a través de 37 cursos impartidos, quienes además recibieron sensibilización en seguridad vial
*. El 3 de diciembre de 2019 la SED entregó el Colegio Argelia II donde funcionará el Colegio Técnico de la Bicicleta y a partir del 2020 dará inicio del programa de formación
*. Se implementaron estrategias participativas para fomentar el uso de la bicicleta por parte de las mujeres
*. Se lanzó el Manual del Buen Ciclista, el cual se actualizó en el año 2019
*. Se han coordinado por parte de la SDM  las versiones  X, XI y XII de la Semana de la Bicicleta
*. Se entregaron 11 becas en las líneas: Ellas al Pedal, CicloVida y Mi Red Bici y la beca 
Bogotá Capital Mundial de la Bici, para fomentar y mejorar la cultura ciudadana en torno a la bicicleta. 
*. Se realizó la convocatoria de participación ciudadana "Mi Plan Bic" en alianza con IDPAC
*. Se realizaron campañas como: Juego de roles, Puntos ciegos, Te Veo Bien, Cascos Héroes, Vidas Reflectivas, Conductas del Buen Ciclista Feria de Seguridad vial para ciclistas, Semilleros de la Bici, y 1,5 metros - La medida de la Vida
*. Se logró que la Policía en bicicleta haga presencia en 27 tramos de ciclorrutas priorizadas.
*. Se inscribieron 50.088 usuarios y 32.534 bicicletas registradas.
*. En la Semana de la Movilidad Sostenible, se adelantaron peatonalizaciones temporales en La Macarena, Chapinero, Universidad de los Andes y Usaquén
*. Para el Plan Estratégico del Peatón se definieron sus tres ejes principales: Infraestructura, Seguridad Vial y Comunicación y Participación, así como las líneas de acción sobre las cuales se priorizan las acciones en movilidad peatonal. 
*. Se celebraron 3 jornadas del Día del Peatón.</t>
  </si>
  <si>
    <t>Durante lo corrido del Plan de Desarrollo se han contruido 1.013.389,28 m2 de espacio público en la ciudad ,  con los cuales se presenta un avnace de cumplimiento del 28.95%  en puntos como:
- RAPS RESTREPO   -PLAZOLETAS Y SOTANO PARQ. CONCEJO DE BTA   -RAPS KENNEDY CENTRAL  -RAPS TEUSAQUILLO 
-RAPS LAS NIEVES   -RAPS CARVAJAL   -PARQUE BICENTENARIO    -RAPS RINCÓN    -RED TINTAL (CICLOBARRIO UPZ PATIO BONITO    
-PEATONALIZACIÓN KR. 7 FASE 2   -BICICARRILES GRUPO 2    -CL 17 SUR ENTRE 10 Y 9  HASTA LA CL 22 S    - Puente peatonal Plan Parcial El Ensueño    -AV.SIRENA AC153 D AV.L.GOMEZ AK9 AV.S.BA    - AV.COLOMBIA AK24 DE CL76 A AV.MEDELLIN   -AV.BOSA D AV.AGOBERTO M.AK80 A AV.C.CALI   -AV.C.CALI D AV.BOSA A AV.SAN BERNARDINO    - AV.SAN ANTON.AC183 DE AUTONORTE A KR 7A
- INTERS. AV.CR. 9  POR CL. 94   - AV LOS CERROS CON CL 13S. SAN JERONIMO DEL YUSTE AV.ELRINCON KR91 AC131A D CR91 AV.CONEJERA, AV.SAN ANTON.AC183 DE AUTONORTE A KR 7A - AV FERROCARRIL D OCCI. DE CR 93 A CR 100 - CICLO RUTA CL 116 - CRA 11 - CRA 50,   ESPACIO PÚBLICO GENERADO POR URBANIZADORES, AV. SAN ANTONIO DE AUTONORTE A AV BOYACA, OBRAS FALTANTES TM FASE III,  ACCIONES POPULARES 2613/04,25 y52/06,161/08,4/09,11y 289/10, TALUD AMAPOLAS, AV.JOSÉ C.MUTIS DE AK. 70- AV.BOYACA, ANDENES ZONA ROSA, -AV CONSTITUCIÓN DE(AV ALSACIA- AV CL13), - AV TINTAL DE AV V/CENCIO A AV M.CEP.VARG</t>
  </si>
  <si>
    <t>Se estima ampliar los m2 de espacio  público con  las obras de infraestructura vial</t>
  </si>
  <si>
    <t xml:space="preserve">Con corte a  31 de  Diciembre  de 2019  el IDU a construido 71.80 km de ciclorrutas en puntos como:
-BICICARRILES RED TINTAL
-CL 17 SUR ENTRE 10 Y 9  HASTA LA CL 22 S
-Puente peatonal Plan Parcial El Ensueño
-AV.COLOMBIA AK24 DE CL76 A AV.MEDELLIN
- AV.BOSA D AV.AGOBERTO M.AK80 A AV.C.CALI
-AV.C.CALI D AV.BOSA A AV.SAN BERNARDINO
- INTERS. AV.CR. 9  POR CL. 94
-PEATONALIZACIÓN KR. 7 FASE 2
- AV.ELRINCON KR91 AC131A D CR91 AV.CONEJE
- AV.SAN ANTON.AC183 DE AUTONORTE A KR 7A
- AV FERROCARRIL D OCCI. DE CR 93 A CR 100
- CICLO RUTA CL 116 - CRA 11 - CRA 50
-AV.ELRINCON KR91 AC131A D CR91 AV.CONEJE
-AV. SAN ANTONIO DE AUTONORTE A AV BOYACA
- AV.SIRENA AC153 D AV.L.GOMEZ AK9 AV.S.BA
- ACCIONES POPULARES 2613/04,25 y52/06,161/08,4/09,11y 289/10
-AV.JOSÉ C.MUTIS DE AK. 70- AV.BOYACA
Es importante resaltar que esta meta es compartida con la SDM, al IDU le corresponden 74.2 km y a la SDM 45.8 km, y frente a esta magnitud el IDU ha alcanzado un cumplimiento del 96.77%
</t>
  </si>
  <si>
    <t>En relación a la gestión de la SDM, se informa:
En el 2016-2017:De acuerdo a lo reportado por la Dirección de Control y Vigilancia (DCV), se implementaron 15,2 km de ciclorrutas en calzada, a partir de los estudios de factibilidad remitidos por la SPS en el marco del  procedimiento correspondientes a la Kr 11 (CL 82 a CL 116), Kr 7, Par vial KR 16 - 19 Fase 1 (zona central) y Via La Calera (compartida).
En el 2018:
De acuerdo a lo reportado por la DCV, se implementaron 7,6 km de ciclorrutas en diferentes tipologías, a partir de los estudios de factibilidad remitidos por la SPS en el marco del procedimiento en la KR 11 (CicloPuente AK 9), Par vial KR 16 - 19 Fase 1 (zona central), AC 26 (AK 50 a KR 37),  Av Ciudad de Cali x AC 80 y La M (CL 39B KR 68L,Cl 34 S, DG 34 S,DG)
En el 2019: 
De acuerdo a lo reportado por la Subdirección de Señalización, se han implementado 18,75 Km de ciclorrutas de diferentes tipologías  a partir de 12 estudios de factibilidad remitidos por la SBP en el marco del procedimiento La M (CL 39B KR 68L,Cl 34 S, DG 34 S,DG), AK 24 entre AC 80 Y AV. NQS, TV 93 (AC 26 a CL 63), Par vial KR 16 - 19 Fase 2 (zona norte),  Par vial KR 16-19 (Zona Nor-Occidente), CL 37 y 39 (0KR 16 a AC 26), Alameda Occidente Fontibón, Centro Fundacional Bosa, Glorieta AC 100 con AK 15, CL 40 Sur (KR 72K y Av. Boyacá) y KR 67 (Entre CL 67B y CL 67G), AK 96 (AC 63 a CL 66A). 
Se encuentran en proceso de implementación 6,3 km: AC 139 (Av. Suba a TV 127) (2,6 km) con un avance del 60%, ATAHUALPA (KR 112 CL 22J FONTIBON)(1,2 km ) con un avance del 92% y CL 57 (Kr 16 a NQS) (2,5 km) con un avance del 65%.
- En resumen, desde el 2016 hasta la fecha se han adelantado los estudios de factibilidad y los documentos técnicos de soporte (DTS) de 78,2  km de ciclorrutas, de los cuales se han priorizado para implementación 47,85  km a la Subdirección de Señalización (SS), antes DCV, e implementado a la fecha 41,55 km. 
- Se elaboraron los términos de referencia para los estudios de prefactibilidad y factibilidad que permitan contratar los estudios y diseños de la "Ciclo-Alameda Quinto Centenario". Esos estudios fueron contratados por el Banco Interamericano de Desarrollo (BID) y a septiembre de 2019 se da continuidad la revisión y aprobación de la etapa de factibilidad. Además, se dio acompañamiento a la consultoría que analizó la problemática social asociada al proyecto.</t>
  </si>
  <si>
    <t>Coordinación interinstitucional, para lo cual se desarrollan mesas de trabajo con la finalidad de avanzar en temas prioritarios para la ciudad.
Tiempos de ejecución en contratos de señalización que permiten avanzar en la ejecución de la meta.</t>
  </si>
  <si>
    <t>En lo corrido del Plan de Desarrollo se han conservado 1.102.640,68m2 de espacio publico con lo que se lleva un avance del  91.89% frente a la meta de 1,2 millones de m2, dichos avances se han presentado en puntos como:
-AV. JIMENEZ CON CALLE 19
-BICICARRILES GRUPO 2
-ACCIONES POPULARES 158/11 Y 2425/04
- con el programa de MAN/TO. DEL ESPACIO PUBLICO, MANT. ESP PUBLICO Y CICLORUTA G4
-ESPACIO PUBLICO URBANIZADORES
-PUNTOS SEGURIDAD VIAL
-ZONAS BAJO PUENTES GRUPO A
- ZONAS BAJO PUENTES GRUPO B
- ZONAS BAJO PUENTES GRUPO C
-ESPACIO PUBLICO GRUPO A
- ESPACIO PUBLICO GRUPO B
-ESPACIO PUBLICO GRUPO C
-ACTIVIDADES DE LIMPIEZA
-MANTENIMIENTO PUENTES PEATONALES G2, G3, G4
-CONSERVACIÓN  MALLA VIAL ARTERIAL
-MANTENIMIENTO,  REHABILITACIÓN Y RECONSTRUCCIÓN ESPACIO PÚBLICO DE PARADEROS SITP EN BOGOTÁ, D.C., GRUPO D.
-MANT. ESP PUBLICO Y CICLORUTA G4
-PUNTOS SEGURIDAD VIAL
-AV CONSTITUCIÓN DE(AV ALSACIA- AV CL13)
-AV TINTAL DE AV V/CENCIO A AV M.CEP.VARG</t>
  </si>
  <si>
    <t>Frente a la gestión del IDU, esta meta presenta un avance  60.12 km de ciclorrutas mantenidos, dichos avances se han realizado en:
- BICICARRILES GRUPO 2
- con el programa de MAN/TO. DEL ESPACIO PUBLICO
-ESPACIO PUBLICO GRUPO A
- ESPACIO PUBLICO GRUPO B
- ESPACIO PUBLICO GRUPO C
-MANT. ESP PUBLICO Y CICLORUTA G4
PUNTOS SEGURIDAD VIAL
-CONSERVACIÓN  MALLA VIAL ARTERIAL
Es importante resaltar que esta meta es compartida con la Unidad de mantenimiento vial, al IDU le corresponden 84.5 km y frente a esta magnitud presenta un avande del 71.15% y a la Unidad 15.5 km</t>
  </si>
  <si>
    <t>En relación con la UMV, se han intervenido en ciclorrutas de andén un total de 17,54 km tapando 1.129 huecos en 222 vías.</t>
  </si>
  <si>
    <t>Meta cumplida durante la vigencia 2018. Se logró la implementación de 1.502 parqueaderos en la ciudad asociados al Transmilenio.</t>
  </si>
  <si>
    <t>La meta a diciembre 31 de 2019 alcanzó el cumplimiento del 100% con la realización de las 52 estrategias programadas por la Admnistración Distrital.
La estrategia de seguridad vial de la administración está basada en tres ejes: infraestructura, control y pedagogía. Las 52 estrategias integrales hacen parte del eje infraestructura y tienen como objeto mejorar las condiciones de tránsito de todos los actores viales; cada una de ellas se diseñó para mitigar problemas específicos en distintos puntos de la ciudad mediante el uso de elementos de señalización y la aplicación de diferentes metodologías de protección a los usuarios viales. 
Dentro de los logros principales, esta el empoderamiento del peatón como el usuario principal del sistema de movilidad y por ende, la necesidad de crear espacios y hábitos de tránsito tendientes a su protección. Es de suma importancia tener en cuenta que todos los usuarios de las vías en algún momento somos peatones y por lo tanto cualquier estrategia que se implemente para garantizar su protección beneficia a todos los ciudadanos.
Gracias a las múltiples acciones adelantadas por esta administración en el marco del Plan Distrital de Seguridad Vial se han salvado 30 vidas en los últimos tres años, pasando de 544 fatalidades en 2015 a 514 en 2018, lo que representa una reducción del 5.5% en el número de muertes anuales por siniestros viales. Durante el primer semestre de 2019, se han salvado 25  vidas en comparación con el primer semestre de 2015, lo que equivale a una reducción del 9%.</t>
  </si>
  <si>
    <t>La meta se encuentra cumplida en lo que corresponde a Plan de Desarrollo. Este se logró durante la vigencia 2017, en la que se llevó a cabo la validación de las acciones del plan por parte de las entidades públicas, expertos, académicos y sector privado, actores relevantes para la ejecución de este plan.
Se incluyó en el documento técnico del Plan los aportes a la Visión Cero dados por WRI y la Iniciativa Bloomberg para la Seguridad Vial.
Se logró la sanción por parte del Alcalde Mayor del decreto 813 de 2017 "Por el cual se adopta el Plan Distrital de Seguridad Vial y del Motociclista 2017-2026."</t>
  </si>
  <si>
    <t>A diciembre de 2019, la meta alcanzó el 100% de cumplimiento.
Evidenciando la relevancia del motociclista como actor vial dentro de la dinámica de movilidad y su participación en siniestros viales, el Distrito se propuso construir un Plan de Seguridad Vial del Motociclista para el corto, mediano y largo plazo, que comprenda acciones que integren las iniciativas y la participación de los mismos motociclistas y de los demás actores que puedan contribuir a mejorar su seguridad vial. Es así como el Plan de Seguridad Vial del Motociclista se genera como una herramienta que contribuye a la seguridad vial a nivel local y como parte del Plan Distrital de Seguridad Vial. 
En 2016 se llevó la contrucción del Plan en conjunto con entidades públicas, expertos, académicos, sector privado y otros actores relevantes. Se logró la sanción por parte del Alcalde Mayor del Decreto 813 de 2017,"Por el cual se adopta el Plan Distrital de Seguridad Vial y del Motociclista 2017-2026".
Se ha logrado un avance en la implementación del Plan Distrital de Seguridad Vial para motociclistas donde se destacan las siguientes acciones:  34.085 motociclistas sensibilizados en vía, 14 jornadas locales, 1.400 participantes de curso teórico-práctico en conducción de motocicleta, 87 empresas capacitadas (4.566 motociclistas) en seguridad vial, 163 motociclistas capacitados como Primer Respondiente, y la celebración por 4 años consecutivos de la iniciativa  ""Abril, Mes de Motociclista"" y el Día Distrital del Motociclista (Acuerdo 550 de 2014).
Desde que se inició la construcción del Plan y la implementación de acciones enfocadas a la seguridad vial de motociclistas el número de muertes se ha reducido en 13%, en cifras de 2016 vs 2018. Además, entre enero y mayo de 2019 se ha presentado una reducción del 30% en el número de muertes en comparación con el mismo periodo de 2018. 
En el marco de la impelementación de este Plan se destacan las siguientes acciones:  Adjudicación del proceso de contratación SDM-LP-031-2019, donde se capacitaran 1200 motociclistas en tecnicas de conducción principalmente. Identificación de puntos criticos de sientros de motociclistas, jornadas pedagogicas en vía para motociclistas 
Es importante resaltar que este plan se desarrolla tanto de la mano con varias dependencias de la SDM como otras Secretarías e instituciones del distrito.</t>
  </si>
  <si>
    <t>Avance Meta PDD
Meta de Tipo suma cuya ejecución acumulada con corte 30 de diciembre es del  90% en el diseño e implementación de la estrategia integral de cultura ciudadana para el Sistema de Transporte Masivo de Bogotá.  Las principales acciones adelantadas para el logro de la meta en cada año de vigencia del PDD han sido:
*Diseñar e implementar modelos de intervención y experimentación social que permitan generar transformaciones culturales dentro del Sistema, medibles y sostenibles en el tiempo.
*Promover la participación ciudadana a través del fomento de iniciativas y/o proyectos, de individuos y/o colectivos, que contribuyan a mejorar la cultura ciudadana dentro del Sistema Integrado de Transporte Público de Bogotá, en el marco de un ejercicio de corresponsabilidad social.
*Diseñar e implementar estrategias intersectoriales que ayuden a fomentar la cultura ciudadana dentro del Sistema Integrado de Transporte Público de Bogotá.
*Fomentar la cultura ciudadana en el transporte público en niños y jóvenes, a través de estrategias pedagógicas en colegios públicos, privados, universidades y centros de formación tecnológica, que permitan sensibilizar a los futuros usuarios sobre el adecuado uso y cuidado del Sistema.
*Diseño y puesta en marcha de una Estrategia Integral de Cultura Ciudadana para el Sistema.
*Alianza con el SENA y creación de la Escuela de Cultura Ciudadana Equipo T.
*Diseño e implementación del Modelo de Gestión social y cultura ciudadana TransMiCable, en alianza con otras entidades del Distrito. Proyecto incluido en el Programa de Buenas Prácticas de la Alcaldía Mayor de Bogotá.
*Más de 450 intervenciones pedagógicas de colectivos culturales en estaciones y portales durante 2019. 
En el año 2018, diseño de la Estrategia Integral de Cultura Ciudadana Equipo T; actividades pedagógicas en 30 colegios públicos y privados en alianza con la SED; Alianza con el SENA; Desarrollo de dos hackatones y cuatro talleres de innovación social; Convocatorias de cultura ciudadana TRANSMILENIO- SDCRD, que otorgaron 41 estímulos por valor de $950 millones.
En el año 2017, diseño e implementación de una estrategia de comunicación utilizando los medios y canales idóneos y campañas de antievasión Fase I y II, Moverse bien, Discapacidad entre otras.
En el año 2016, ejecución de un estudio de Cultura Ciudadana, avance en la formulación de la estrategia  de comunicaciones enfocada a las acciones tácticas propuestas y la reestructuración en la metodología establecida para la encuesta de satisfacción en ejecución del contrato 378 de 2015, donde se contempló el atributo de "Cultura Ciudadana". A través de la misma se logró conocer la opinión de nuestros usuarios e identificar los puntos álgidos que afectan la percepción de cultura y que requieren acciones tácticas en el marco de la estrategia de comunicación adelantada por esta Subgerencia.</t>
  </si>
  <si>
    <t>Avance Meta PDD
Meta de Tipo Decreciente cuyos resultados por vigencia representan el porcentaje de satisfacción con la seguridad en el Sistema. Los resultados para cada año del PDD fueron:
En 2019 con corte 31-dic satisfacción del 82% a partir de la Capacitación de PPPRE a más de 1100 personas y 1er respondiente a 400 personas; Realización de operativos con la SDSCJ y la Policía, entregando más de 863 tips autocuidado. Conversatorios en prevención de violencia contra la mujer aprox. 1600 personas, 82 capturas por injuria por vía de hecho; 1102 capturas en flagrancia e incautación de 28334 armas blancas y 3863 gr de estupefacientes; 97558 inspecciones manejo preventivo, 128071 mediciones velocidad con radar y 369079 alcoholimetrías. Realización de más 764 campañas de prevención de accidentes; Monitoreo de 210 cámaras de video vigilancia con reporte de eventos a las entidades encargadas.
En 2018 satisfacción del 81% a partir de la articulación con SDSCJ para mitigar la piratería; Apoyo en estrategia entornos protectores con mediadores; 89781 inspecciones manejo preventivo, 90935 mediciones velocidad con radar y 281852 alcoholimetrías; Realización de 600 campañas de prevención de accidentes. 1862 capturas en flagrancia e incautación de 18927 armas blancas y 5286 gr de estupefacientes; Capacitación en emergencias a 1514 personas.
En 2017 satisfacción del 82% a partir de la instalación de 4 cámaras por bus en 2 buses como prueba piloto; Instalación 164 cámaras en estaciones. 94080 inspecciones manejo preventivo, 47429 mediciones velocidad con radar y 281837 alcoholimetrías; Realización de 224 campañas de prevención de accidentes. 1909 capturas en flagrancia e incautación de 15892 armas blancas; Realización de 1185 operativos con policía en paraderos zonales. Aumento del 22% en horas-hombre de vigilancia.
En 2016 satisfacción del 83%, con la definición y articulación de mecanismos necesarios para el plan de seguridad. Correo Sonia Gil 24/01/2020.
Justificacion: Deterioro en la percepción de seguridad en el Sistema de acuerdo con la encuesta realizada por la Cámara de Comercio. Correo Sonia Gil 24/01/2020.</t>
  </si>
  <si>
    <t>La Cámara de Comercio de Bogotá realiza de manera semestral la encuesta de percepción y victimización en Bogotá. Dentro de dicha encuesta se pregunta por la percepción de seguridad en la ciudad; las opciones de respuesta a la pregunta "Usted considera que el transporte público es..." fueron modificadas pasando de 2 opciones a 4 opciones, por lo tanto, se tiene en cuenta la suma del resultado de dos respuestas: muy seguro y seguro.
Los resultados de la encuesta para el Sistema TransMilenio en el primer semestre de 2019 fueron los siguientes: 1% considera muy seguro el Sistema y el 14% considera seguro el Sistema, para un total del 15% de los encuestados que consideran seguro el Sistema.</t>
  </si>
  <si>
    <t>El avance acumulado del PDD corresponde al 95% de revisión e implementación de las rutas del Sistema de Transporte Público gestionado por TM. Corresponde a la revisión e implementación de 1323 mejoras operativas para los componentes zonal y troncal. En el periodo estas mejoras se han realizado así: 357 rutas del zonal y 133 rutas del troncal para un total de 490 rutas, lo cual se ha desarrollado en el marco de las mesas de Km eficientes. Las 1323 mejoras son acumuladas desde el inicio del PDD en junio de 2016, y los principales tipos de mejoras realizadas con los logros obtenidos son:
Cambios de cabecera (PIR): Minimiza impacto negativo a comunidad generado por contaminación auditiva y polución, desaseo, mal comportamiento de los conductores y ventas ambulantes; Cambios de trazado (TRZ): Mejora cobertura del servicio o mejora parámetros operacionales al reducir tiempos de ciclo evitando zonas de congestión, reducción maniobras inseguras; Cambios operacionales (COP): Facilita control operativo de servicio al individualizar la operación de rutas compartidas o establece la operación circular de rutas evitando regulación en zonas que no cuenten con áreas apropiadas o fusionar servicios con el fin de optimizar utilización de flota o cambio de alimentadora a complementaria o adicionar paradas; Cambios de programación (PRG):Optimiza oferta ofrecida de acuerdo con demanda de la ruta, realizando ajuste de horarios de operación o estrategias como balanceo de rutas; Cambios de tipología de flota (FLT): Reasigna la flota a la ruta de acuerdo con los requerimientos de demanda y disminuye tiempos de ciclo al utilizar flota que circule con mayor facilidad por infraestructura vial disponible; Suspensión del servicio (SUS): Suspensión de un servicio para reforzar otros con flota que queda disponible; Nuevo servicio: Implementación de nueva ruta</t>
  </si>
  <si>
    <t>Avance Meta PDD
Meta de Tipo Suma cuyos resultados por vigencia se suman para calcular el avance de la Meta PDD. Los resultados para cada año del PDD fueron:
En 2019 con corte 31-Dic avance del 36% en el diseño y puesta en marcha del Plan para un acumulado del 90%, con la realización de: Incremento a 155 servicios de vigilancia sin armas y 54 servicios caninos en defensa controlada; Desarrollo de más 3058 talleres pedagógicos para más 6705 personas en CNP; Sensibilización a más 143915 usuarios paseadores e intervención de 271497 evasores recuperando 98390 pasajes; Atención de más 990 casos de hurtos y 6295 eventos de salud, extraviados, conflictos y bloqueos; Aplicación de 103732 comparendos por evasión; Realización de 160 talleres externos para 7617 personas; Realización de 450 activaciones contra la evasión. Decomiso de 2872 tarjetas, bloqueo de 2530 y 245 Ordenes de Comparando por venta irregular
En 2018, avance del 35% en el diseño y puesta en marcha del Plan para un acumulado del 54% con la realización de: Desarrollo de 4230 talleres pedagógicos para 20233 personas en CNP; Instalación y/o ampliación de barreras perimetrales en 17 puntos del Sistema; Instalación de realces en 10 Estaciones y malla y celosía en Portal Tunal; Desarrollo de 91 talleres externos con participación de 2292 personas.
En 2017, avance del 17% en el diseño y puesta en marcha del Plan para un acumulado del 18% con la realización de: Implementación de 15 escuadras de fiscalización con vigilancia;  Instalación de barreras perimetrales en 23 estaciones; Talleres pedagógicos en 5 puntos del sistema con la participación de 3689 personas; Aplicación de 4476 comparendos. Acciones de prevención y control con 48 unidades encubiertas de la Policía. 
En 2016, avance del 1% en el diseño y puesta en marcha del  Plan Anti evasión. El avance reportado se alcanzó como resultado de la definición de líneas estratégicas del Plan y responsables del mismo.</t>
  </si>
  <si>
    <t>Avance Meta de Inversión en PDD: Meta de tipo creciente cuyo avance representa un cumplimiento del 98% de la meta de PDD, al movilizar en un día tipico del mes de noviembre el 47.03% de los viajes de transporte público  del 48% esperado para el PDD. 
Aun cuando se presentó una disminución en la demanda del componente  zonal del sistema, toda vez que en un día típico de noviembre de 2019 se realizaron del orden de 1'497.976 en el componente zonal, en el componente troncal se observó un aumento con respecto al registro anterior puesto que se presentaron 2'592.404 validaciones, con lo cual el Sistema ha  movilizado  4'090.380 viajes de transporte público al día, lo cual sumado con lo estimado en transporte público del esquema provisional (1'400.000)  corresponde al 47.03% del total de viajes que se realizan en la ciudad.
En relación a la gestión adelantada por parte de la SDM, se detalla:
Se realizó el apoyo técnico, generación de conceptos, estudios técnicos, atención de solicitudes y reuniones relacionadas con la operación y sostenibilidad del SITP, patios transitorios SITP, infraestructura del SITP y carriles preferenciales. Se generaron actos administrativos relacionados con el SITP provisional, comité de transición, fondo de mejoramiento de calidad del servicio, FET. Se desarrolló el contrato 2018-1761 con el objeto de "Realizar el diagnóstico, determinar el impacto en la operación del Sistema Integrado de Transporte Público y formular alternativas de mitigación del transporte informal e ilegal en Bogotá D.C". 
Entre 2016 y 2019 se viabilizaron carriles preferenciales sobre los corredores de la Av. Calle 19 entre Av. Carrera 3 y NQS; Av. Primero de Mayo entre Av. Carrera 80 y Av. Carrera 10; Av. Boyacá entre Av. Calle 134 y Av. Villavicencio; Av. Carrera 68 entre Av. Carrera 7 y Autopista Sur; y Av. Carrera 13 entre Av. Calle 67 y 19. De estos se implementaron los carriles de la Av. Primero de Mayo y la Av. Boyacá ampliando la red de carriles preferenciales a 123 km-carril. Se tiene proyectado tener señalizado a finales de enero de 2020, el último tramo de la Av. Boyacá y la extensión de la Av. Calle 19 entre NQS y Caracas. / Se entregó, aprobó y pagó el último entregable de la Consultoría 2018-1008 cuyo objeto es "Diseñar e Implementar Procesos de Sensibilización a Actores del Sistema Integrado de Transporte Público SITP sobre las Condiciones de Accesibilidad para las Personas con Discapacidad". Se dio concepto en temas de accesibilidad a los planes parciales y obras de infraestructura vial que se han venido presentando.
Se lleva a cabo la revisión y estudio para la modificación del Decreto 324 de 2014 y de la Resolución de paraderos 303 de 2016. En el marco de la semana de Seguridad Vial se realizó el taller de los sentidos. Se realizaron mesas de trabajo con TMSA para el desarrollo de la aplicación que informará la flota accesible de los servicios.</t>
  </si>
  <si>
    <t xml:space="preserve">Retrasos: El día 27 de junio de 2019, un Juez de la Superintendencia de Sociedades dio por terminado el proceso de reorganización y ordenó la liquidación por adjudicación de la sociedad TRANZIT S.A.S., encargada de la operación en la zona de Usme, razon por la cual TMSA en aras de garantizar el servicio en esa zona, puso en marcha un plan de contingencia que contemplo la degradación general del sistema, teniendo como consecuencia la disminución de la demanda zonal del sistema.
Solución: No obstante lo anterior, durante el periodo se materializaron acciones que van a redundar en el cumplimiento de la meta en el tiempo restante del Plan de Desarrollo:
Seguimiento a los compromisos adquiridos con firma de Otrosí con los concesionarios de operación zonal.
Continuar con la renovación de la Flota Troncal de las Fases 1 y 2 del sistema
Se contrató la provisión y operación de 794 buses eléctricos y 483 buses EURO VI
</t>
  </si>
  <si>
    <t>Avance de meta de Inversión en el PDD
El avance acumulado en PDD para esta meta es la planificación y gestión de recursos de 42,5 Km de Troncal. Lo anterior se ve reflejado en el avance entregado por parte del IDU en los contratos de estudios y diseños de los proyectos de infraestructura troncal. Es importante resaltar que el rol funcional de TRANSMILENIO S.A. corresponde a la planificación y gestión de recursos, el avance físico en la construcción de km es una actividad competencia del IDU. 
Durante la vigencia del PDD se entregaron al IDU, parámetros operacionales de proyectos de troncales para expansión y mejoramiento del Sistema. El IDU contrató en el 2016, 4 consultorías de estudios y diseños para 32,93 Km así: Troncal Carrera 7 desde Calle 32 hasta Calle 200 con extensión de 19,96 Km. Los diseños culminaron el 05/06/18 y actualmente está suspendida la licitación; Extensión troncal Américas de Puente Aranda hasta troncal NQS con extensión de 2,85 Km. Se encuentra en aprobaciones de estudios diseños; Troncal Av. Villavicencio desde Av. Boyacá hasta la Autopista Sur con extensión de 4,62 Km. Se encuentra en aprobaciones de diseños; Extensión Troncal Caracas desde Molinos hasta Yomasa, con extensión de 5,5 Km. El tramo 1 de este proyecto se encuentra adjudicado, y el Tramo 2 en etapa de aprobaciones de diseños.
En 2017, el IDU dio inicio a estudios y diseños de 40,7 Km así: Troncal Avenida 68 desde la Carrera 7 hasta la Autopista Sur, con extensión de 17Km. Actualmente el proyecto se encuentra en pliegos definitivos; Troncal Av. Ciudad de Cali desde la Calle 170 hasta el límite con Soacha, con extensión de 23,7 Km. El proyecto se encuentra en prepliegos.
En el año 2018 se dio inicio a estudios de factibilidad para troncales: Calle 170 desde Av. Boyacá hasta Carrera 7. Se encuentra en ejecución de estudios y diseños; Calle 13 desde Carrera 7 hasta Límite del Distrito. En factibilidad; ALO desde Av. El Polo hasta Av. Terreros. En factibilidad.</t>
  </si>
  <si>
    <t>La competencia de TRANSMILENIO S.A. en la meta es en planeación y gestión de recursos. El valor en Km alcanzado en la meta 2019, se logró por los proyectos troncales quedaron financiados, con licitación para construcción en curso o adjudicada, actividad a cargo del IDU. 
Se deben continuar los procesos de selección de los proyectos hasta su adjudicación y construcción. E incluir en el próximo plan de desarrollo los proyectos y los recursos para continuar con el mejoramiento de la cobertura troncal,</t>
  </si>
  <si>
    <t>Avance meta PDD:
Se conformó lista de precalificados para la contratación de la PLMB tramo I, entregando a los participantes la documentación preliminar para su lectura y retroalimentación, posteriormente, se escucharon inquietudes, dudas y propuestas de modificación, así mismo se recibieron de la FDN apéndices técnicos para discusión y aprobación de las entidades y Banca Multilateral, previa apertura de la LPI; como se tenía previsto, se dio apertura a la LPI el 28 de junio, surtiendo la etapa de recomposición interna de consorcios, adjudicando el 16-oct-2019 y suscripción del contrato N°. 163 el 27-nov-2019. En cuanto a TAR se logró gestionar para vigencia 2019 70 obras contratadas para despejar el corredor de la PLMB tramo I de las redes matrices o principales que están interfiriendo La PMO presentó avances en el Plan de Trabajo propuesto, en temas como seguimiento a la gestión de TAR, gestión predial y al proceso de la concesión, así como mesas temáticas para elaboración y seguimiento de Planes subsidiarios - Plan de Gerencia Integral del proyecto, por otra parte. Con relación al proceso de la interventoría para la concesión, se adelantaron mesas de trabajo para la definición de alcance y contenido de la Expresión de Interés, recibiendo las expresiones de interés de 17 grupos de empresas. Frente a la financiación del proyecto, se dio la recepción del modelo financiero de la EMB, soporte a las fórmulas de cálculo de adjudicación para el concesionario, se han atendido reuniones con el depósito de valores para definir el procedimiento para la emisión de TPEs, por otra parte, se actualizaron los valores de los componentes con la UMUS, así como la definición del plan plurianual para la ejecución del concesionario. Para el proceso de selección de la interventoría se establecieron las obligaciones en materia financiera, los perfiles y funciones del personal requerido, así como los términos de la Solicitud Estándar de Propuestas (SEP). El encargo fiduciario, fue suscrito el 12 de abril de 2019, dando apertura a las cuentas requeridas, de acuerdo con el Manual Operativo establecido, para la Nación y el Distrito. En materia de gestión socio predial, se gestionaron 477 estudios de títulos y registros topográficos de predios, contando con el 100% de los registros aprobados por la EMB de acuerdo con los reportes de las empresas contratadas, se aprobaron 437 avalúos comerciales integrales de predios particulares requeridos para la construcción de los edificios de acceso a estaciones, se han suscrito 330 promesas de compra venta entre EMB e IDU.Se han adelantado 96 reuniones con las comunidades residentes y comerciantes a lo largo del trazado de la PLMB, y se han informado por los diferentes canales de comunicación alrededor de 1.769.777 ciudadanos sobre las características, beneficios y avances del proyecto PLMB</t>
  </si>
  <si>
    <t>La elaboración del Plan de Gerencia de Proyectos programada para este año, se debe reprogramar debido a que la finalización etapa 1 debe ir en línea con la suscripción del acta de inicio de la concesión, estimada para jun-2020. Con EAB e IDU se hizo redefinición del alcance del AE 1 suscrito, para incluir diseños redes matrices de acueducto zona de Av. 68 con Av. 1 de Mayo, cuya ejecución estaba inicialmente a cargo del IDU, se adelantó la firma del Otrosí para el último trimestre frente al alcance, presupuesto y plazo. Con Codensa se suscribió acuerdo específico 2 para la relocalización de 6 de 7 interferencias; sin embargo, no se ha iniciado la ejecución de obras debido a incumplimientos en la entrega de pólizas y pretensiones de ajuste en el presupuesto. Considerando el cronograma real de ejecución de obras, se encontró conveniente no ofertar la totalidad de los predios prioridad 2 en la vigencia 2019 evitando sobrecostos en gastos de administración y vigilancia de los inmuebles.</t>
  </si>
  <si>
    <t>Metra programada para 2020</t>
  </si>
  <si>
    <t>Pendiente</t>
  </si>
  <si>
    <t>31 de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</si>
</sst>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quot;$&quot;\ * #,##0.00_-;\-&quot;$&quot;\ * #,##0.00_-;_-&quot;$&quot;\ * &quot;-&quot;_-;_-@_-"/>
  </numFmts>
  <fonts count="25"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b/>
      <sz val="10"/>
      <color theme="1"/>
      <name val="Arial"/>
      <family val="2"/>
    </font>
    <font>
      <sz val="10"/>
      <color theme="0"/>
      <name val="Arial"/>
      <family val="2"/>
    </font>
    <font>
      <b/>
      <sz val="10"/>
      <name val="Arial"/>
      <family val="2"/>
    </font>
    <font>
      <b/>
      <sz val="10"/>
      <color indexed="8"/>
      <name val="Arial"/>
      <family val="2"/>
    </font>
    <font>
      <sz val="10"/>
      <name val="Calibri"/>
      <family val="2"/>
    </font>
  </fonts>
  <fills count="8">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86">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2" xfId="0" applyFont="1" applyFill="1" applyBorder="1" applyAlignment="1" applyProtection="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1" fillId="0" borderId="0" xfId="0" applyFont="1" applyAlignment="1">
      <alignment vertical="center" wrapText="1"/>
    </xf>
    <xf numFmtId="0" fontId="22" fillId="6" borderId="6" xfId="0" applyFont="1" applyFill="1" applyBorder="1" applyAlignment="1">
      <alignment horizontal="right" vertical="center"/>
    </xf>
    <xf numFmtId="0" fontId="22" fillId="6" borderId="7" xfId="0" applyFont="1" applyFill="1" applyBorder="1" applyAlignment="1">
      <alignment horizontal="right" vertical="center"/>
    </xf>
    <xf numFmtId="0" fontId="22" fillId="5" borderId="2"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wrapText="1"/>
      <protection locked="0"/>
    </xf>
    <xf numFmtId="0" fontId="22" fillId="0" borderId="0" xfId="0" applyFont="1" applyAlignment="1">
      <alignment vertical="center" wrapText="1"/>
    </xf>
    <xf numFmtId="10" fontId="3" fillId="7" borderId="0" xfId="99" applyNumberFormat="1" applyFont="1" applyFill="1" applyAlignment="1">
      <alignment vertical="top" wrapText="1"/>
    </xf>
    <xf numFmtId="0" fontId="3" fillId="7" borderId="0" xfId="0" applyFont="1" applyFill="1" applyAlignment="1">
      <alignment vertical="top" wrapText="1"/>
    </xf>
    <xf numFmtId="0" fontId="3" fillId="0" borderId="2" xfId="0" applyFont="1" applyFill="1" applyBorder="1" applyAlignment="1" applyProtection="1">
      <alignment horizontal="center" vertical="center" wrapText="1"/>
      <protection locked="0"/>
    </xf>
    <xf numFmtId="10" fontId="3" fillId="0" borderId="2" xfId="99" applyNumberFormat="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3" fillId="7" borderId="0" xfId="0" applyFont="1" applyFill="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wrapText="1"/>
      <protection locked="0"/>
    </xf>
    <xf numFmtId="180" fontId="22" fillId="0" borderId="0" xfId="0" applyNumberFormat="1" applyFont="1" applyFill="1" applyBorder="1" applyAlignment="1">
      <alignment horizontal="justify" vertical="center" wrapText="1"/>
    </xf>
    <xf numFmtId="0" fontId="24" fillId="0" borderId="15" xfId="0"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4" fillId="0" borderId="26"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22" fillId="6"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2" fontId="3" fillId="0" borderId="0" xfId="0" applyNumberFormat="1" applyFont="1" applyBorder="1" applyAlignment="1">
      <alignment horizontal="center" vertical="center" wrapText="1"/>
    </xf>
    <xf numFmtId="4" fontId="3" fillId="0" borderId="2" xfId="112" applyNumberFormat="1" applyFont="1" applyFill="1" applyBorder="1" applyAlignment="1" applyProtection="1">
      <alignment horizontal="center" vertical="center" wrapText="1"/>
      <protection locked="0"/>
    </xf>
    <xf numFmtId="4"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vertical="top" wrapText="1"/>
    </xf>
    <xf numFmtId="0" fontId="3" fillId="0" borderId="2" xfId="0" applyFont="1" applyFill="1" applyBorder="1" applyAlignment="1" applyProtection="1">
      <alignment horizontal="left" vertical="center" wrapText="1"/>
    </xf>
    <xf numFmtId="10" fontId="22" fillId="0" borderId="2" xfId="99"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left" vertical="top" wrapText="1"/>
    </xf>
    <xf numFmtId="4" fontId="22" fillId="0" borderId="2" xfId="112" applyNumberFormat="1" applyFont="1" applyFill="1" applyBorder="1" applyAlignment="1" applyProtection="1">
      <alignment horizontal="center" vertical="center"/>
      <protection locked="0"/>
    </xf>
    <xf numFmtId="0" fontId="3" fillId="0" borderId="3" xfId="0" applyFont="1" applyFill="1" applyBorder="1" applyAlignment="1" applyProtection="1">
      <alignment vertical="top" wrapText="1"/>
    </xf>
    <xf numFmtId="0" fontId="3" fillId="0" borderId="3"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4" fontId="3" fillId="0" borderId="3" xfId="112" applyNumberFormat="1" applyFont="1" applyFill="1" applyBorder="1" applyAlignment="1" applyProtection="1">
      <alignment horizontal="center" vertical="center" wrapText="1"/>
      <protection locked="0"/>
    </xf>
    <xf numFmtId="10" fontId="3" fillId="0" borderId="3" xfId="99" applyNumberFormat="1" applyFont="1" applyFill="1" applyBorder="1" applyAlignment="1" applyProtection="1">
      <alignment horizontal="center" vertical="center" wrapText="1"/>
      <protection locked="0"/>
    </xf>
    <xf numFmtId="10" fontId="22" fillId="0" borderId="3" xfId="99"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0" xfId="0" applyFont="1" applyFill="1" applyBorder="1" applyAlignment="1">
      <alignment horizontal="left" vertical="top" wrapText="1"/>
    </xf>
    <xf numFmtId="0" fontId="3" fillId="0" borderId="0" xfId="0" applyFont="1" applyFill="1" applyBorder="1" applyAlignment="1" applyProtection="1">
      <alignment horizontal="left" vertical="top" wrapText="1"/>
      <protection locked="0"/>
    </xf>
    <xf numFmtId="0" fontId="3" fillId="0" borderId="2" xfId="0" applyFont="1" applyFill="1" applyBorder="1" applyAlignment="1" applyProtection="1">
      <alignment vertical="top" wrapText="1"/>
      <protection locked="0"/>
    </xf>
    <xf numFmtId="0" fontId="3" fillId="0" borderId="24"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4" fontId="3" fillId="0" borderId="18" xfId="112" applyNumberFormat="1" applyFont="1" applyFill="1" applyBorder="1" applyAlignment="1" applyProtection="1">
      <alignment horizontal="center" vertical="center" wrapText="1"/>
      <protection locked="0"/>
    </xf>
    <xf numFmtId="4" fontId="3" fillId="0" borderId="20" xfId="112" applyNumberFormat="1" applyFont="1" applyFill="1" applyBorder="1" applyAlignment="1" applyProtection="1">
      <alignment horizontal="center" vertical="center" wrapText="1"/>
      <protection locked="0"/>
    </xf>
    <xf numFmtId="0" fontId="3" fillId="0" borderId="24"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2" fontId="3" fillId="0" borderId="2" xfId="0" applyNumberFormat="1" applyFont="1" applyBorder="1" applyAlignment="1">
      <alignment horizontal="center" vertical="center" wrapText="1"/>
    </xf>
    <xf numFmtId="0" fontId="3" fillId="7"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24"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3" fillId="0" borderId="2" xfId="0" quotePrefix="1" applyFont="1" applyBorder="1" applyAlignment="1">
      <alignment horizontal="justify" vertical="center" wrapText="1"/>
    </xf>
    <xf numFmtId="0" fontId="3" fillId="0" borderId="3" xfId="0" applyFont="1" applyBorder="1" applyAlignment="1">
      <alignment horizontal="justify" vertical="center" wrapText="1"/>
    </xf>
    <xf numFmtId="2" fontId="3" fillId="0" borderId="3" xfId="0" applyNumberFormat="1" applyFont="1" applyBorder="1" applyAlignment="1">
      <alignment horizontal="center" vertical="center" wrapText="1"/>
    </xf>
    <xf numFmtId="0" fontId="3" fillId="7" borderId="3" xfId="0" applyFont="1" applyFill="1" applyBorder="1" applyAlignment="1">
      <alignment horizontal="center" vertical="center" wrapText="1"/>
    </xf>
    <xf numFmtId="0" fontId="3" fillId="0" borderId="3" xfId="0" applyFont="1" applyBorder="1" applyAlignment="1">
      <alignment horizontal="center" vertical="center" wrapText="1"/>
    </xf>
    <xf numFmtId="9" fontId="3" fillId="7" borderId="2"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2" fillId="0" borderId="18" xfId="0" applyNumberFormat="1" applyFont="1" applyFill="1" applyBorder="1" applyAlignment="1" applyProtection="1">
      <alignment horizontal="center" vertical="center" wrapText="1"/>
      <protection locked="0"/>
    </xf>
    <xf numFmtId="0" fontId="22" fillId="0" borderId="19" xfId="0" applyNumberFormat="1" applyFont="1" applyFill="1" applyBorder="1" applyAlignment="1" applyProtection="1">
      <alignment horizontal="center" vertical="center" wrapText="1"/>
      <protection locked="0"/>
    </xf>
    <xf numFmtId="0" fontId="22" fillId="0" borderId="20" xfId="0" applyNumberFormat="1" applyFont="1" applyFill="1" applyBorder="1" applyAlignment="1" applyProtection="1">
      <alignment horizontal="center" vertical="center" wrapText="1"/>
      <protection locked="0"/>
    </xf>
    <xf numFmtId="0" fontId="23" fillId="0" borderId="18" xfId="0" applyNumberFormat="1" applyFont="1" applyFill="1" applyBorder="1" applyAlignment="1" applyProtection="1">
      <alignment horizontal="center" vertical="center" wrapText="1"/>
      <protection locked="0"/>
    </xf>
    <xf numFmtId="0" fontId="23" fillId="0" borderId="19" xfId="0" applyNumberFormat="1" applyFont="1" applyFill="1" applyBorder="1" applyAlignment="1" applyProtection="1">
      <alignment horizontal="center" vertical="center" wrapText="1"/>
      <protection locked="0"/>
    </xf>
    <xf numFmtId="0" fontId="23" fillId="0" borderId="20" xfId="0" applyNumberFormat="1" applyFont="1" applyFill="1" applyBorder="1" applyAlignment="1" applyProtection="1">
      <alignment horizontal="center" vertical="center" wrapText="1"/>
      <protection locked="0"/>
    </xf>
    <xf numFmtId="4" fontId="23" fillId="0" borderId="18" xfId="0" applyNumberFormat="1" applyFont="1" applyFill="1" applyBorder="1" applyAlignment="1" applyProtection="1">
      <alignment horizontal="center" vertical="center" wrapText="1"/>
      <protection locked="0"/>
    </xf>
    <xf numFmtId="0" fontId="22" fillId="0" borderId="18" xfId="112" applyNumberFormat="1" applyFont="1" applyFill="1" applyBorder="1" applyAlignment="1" applyProtection="1">
      <alignment horizontal="center" vertical="center" wrapText="1"/>
      <protection locked="0"/>
    </xf>
    <xf numFmtId="0" fontId="22" fillId="0" borderId="19" xfId="112" applyNumberFormat="1" applyFont="1" applyFill="1" applyBorder="1" applyAlignment="1" applyProtection="1">
      <alignment horizontal="center" vertical="center" wrapText="1"/>
      <protection locked="0"/>
    </xf>
    <xf numFmtId="0" fontId="22" fillId="0" borderId="20" xfId="112" applyNumberFormat="1" applyFont="1" applyFill="1" applyBorder="1" applyAlignment="1" applyProtection="1">
      <alignment horizontal="center" vertical="center" wrapText="1"/>
      <protection locked="0"/>
    </xf>
    <xf numFmtId="10" fontId="3" fillId="7" borderId="2" xfId="0" applyNumberFormat="1" applyFont="1" applyFill="1" applyBorder="1" applyAlignment="1">
      <alignment horizontal="center" vertical="center" wrapText="1"/>
    </xf>
    <xf numFmtId="4" fontId="22" fillId="0" borderId="18" xfId="0" applyNumberFormat="1" applyFont="1" applyFill="1" applyBorder="1" applyAlignment="1" applyProtection="1">
      <alignment horizontal="center" vertical="center" wrapText="1"/>
      <protection locked="0"/>
    </xf>
    <xf numFmtId="4" fontId="3" fillId="0" borderId="18" xfId="112" applyNumberFormat="1" applyFont="1" applyFill="1" applyBorder="1" applyAlignment="1" applyProtection="1">
      <alignment horizontal="center" vertical="center" wrapText="1"/>
      <protection locked="0"/>
    </xf>
    <xf numFmtId="4" fontId="3" fillId="0" borderId="20" xfId="112" applyNumberFormat="1"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4" fontId="3" fillId="0" borderId="24" xfId="112" applyNumberFormat="1" applyFont="1" applyFill="1" applyBorder="1" applyAlignment="1">
      <alignment horizontal="center" vertical="center" wrapText="1"/>
    </xf>
    <xf numFmtId="4" fontId="3" fillId="0" borderId="25" xfId="112" applyNumberFormat="1" applyFont="1" applyFill="1" applyBorder="1" applyAlignment="1">
      <alignment horizontal="center" vertical="center" wrapText="1"/>
    </xf>
    <xf numFmtId="0" fontId="20" fillId="0" borderId="1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4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41" xfId="0" applyFont="1" applyFill="1" applyBorder="1" applyAlignment="1" applyProtection="1">
      <alignment horizontal="center" vertical="center" wrapText="1"/>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2" fillId="6" borderId="15" xfId="0" applyFont="1" applyFill="1" applyBorder="1" applyAlignment="1">
      <alignment horizontal="center" vertical="center" textRotation="255" wrapText="1"/>
    </xf>
    <xf numFmtId="0" fontId="22" fillId="6" borderId="26" xfId="0" applyFont="1" applyFill="1" applyBorder="1" applyAlignment="1">
      <alignment horizontal="center" vertical="center" textRotation="255" wrapText="1"/>
    </xf>
    <xf numFmtId="0" fontId="20" fillId="0" borderId="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3" fillId="0" borderId="6" xfId="0" applyFont="1" applyFill="1" applyBorder="1" applyAlignment="1" applyProtection="1">
      <alignment horizontal="center"/>
    </xf>
    <xf numFmtId="0" fontId="3" fillId="0" borderId="7" xfId="0" applyFont="1" applyFill="1" applyBorder="1" applyAlignment="1" applyProtection="1">
      <alignment horizontal="center"/>
    </xf>
    <xf numFmtId="0" fontId="22" fillId="5" borderId="18" xfId="0" applyFont="1" applyFill="1" applyBorder="1" applyAlignment="1" applyProtection="1">
      <alignment horizontal="center" vertical="center" wrapText="1"/>
      <protection locked="0"/>
    </xf>
    <xf numFmtId="0" fontId="22" fillId="5" borderId="20" xfId="0" applyFont="1" applyFill="1" applyBorder="1" applyAlignment="1" applyProtection="1">
      <alignment horizontal="center" vertical="center" wrapText="1"/>
      <protection locked="0"/>
    </xf>
    <xf numFmtId="0" fontId="22" fillId="6" borderId="32" xfId="0" applyFont="1" applyFill="1" applyBorder="1" applyAlignment="1" applyProtection="1">
      <alignment horizontal="center" vertical="center" wrapText="1"/>
      <protection locked="0"/>
    </xf>
    <xf numFmtId="0" fontId="22" fillId="6" borderId="33" xfId="0" applyFont="1" applyFill="1" applyBorder="1" applyAlignment="1" applyProtection="1">
      <alignment horizontal="center" vertical="center" wrapText="1"/>
      <protection locked="0"/>
    </xf>
    <xf numFmtId="0" fontId="22" fillId="6" borderId="34" xfId="0" applyFont="1" applyFill="1" applyBorder="1" applyAlignment="1" applyProtection="1">
      <alignment horizontal="center" vertical="center" wrapText="1"/>
      <protection locked="0"/>
    </xf>
    <xf numFmtId="0" fontId="22" fillId="6" borderId="24" xfId="0" applyFont="1" applyFill="1" applyBorder="1" applyAlignment="1" applyProtection="1">
      <alignment horizontal="center" vertical="center" wrapText="1"/>
      <protection locked="0"/>
    </xf>
    <xf numFmtId="0" fontId="22" fillId="6" borderId="25" xfId="0" applyFont="1" applyFill="1" applyBorder="1" applyAlignment="1" applyProtection="1">
      <alignment horizontal="center" vertical="center" wrapText="1"/>
      <protection locked="0"/>
    </xf>
    <xf numFmtId="0" fontId="22" fillId="6" borderId="14" xfId="0" applyFont="1" applyFill="1" applyBorder="1" applyAlignment="1" applyProtection="1">
      <alignment horizontal="center" vertical="center"/>
      <protection locked="0"/>
    </xf>
    <xf numFmtId="0" fontId="22" fillId="6" borderId="17" xfId="0" applyFont="1" applyFill="1" applyBorder="1" applyAlignment="1" applyProtection="1">
      <alignment horizontal="center" vertical="center"/>
      <protection locked="0"/>
    </xf>
    <xf numFmtId="0" fontId="22" fillId="6" borderId="2" xfId="0" applyFont="1" applyFill="1" applyBorder="1" applyAlignment="1" applyProtection="1">
      <alignment horizontal="center" vertical="center"/>
      <protection locked="0"/>
    </xf>
    <xf numFmtId="0" fontId="22" fillId="6" borderId="4" xfId="0" applyFont="1" applyFill="1" applyBorder="1" applyAlignment="1" applyProtection="1">
      <alignment horizontal="center" vertical="center"/>
      <protection locked="0"/>
    </xf>
    <xf numFmtId="0" fontId="22" fillId="5" borderId="19" xfId="0" applyFont="1" applyFill="1" applyBorder="1" applyAlignment="1" applyProtection="1">
      <alignment horizontal="center" vertical="center" wrapText="1"/>
      <protection locked="0"/>
    </xf>
    <xf numFmtId="0" fontId="22" fillId="0" borderId="21" xfId="0" applyNumberFormat="1" applyFont="1" applyFill="1" applyBorder="1" applyAlignment="1" applyProtection="1">
      <alignment horizontal="center" vertical="center" wrapText="1"/>
      <protection locked="0"/>
    </xf>
    <xf numFmtId="0" fontId="22" fillId="0" borderId="22" xfId="0" applyNumberFormat="1" applyFont="1" applyFill="1" applyBorder="1" applyAlignment="1" applyProtection="1">
      <alignment horizontal="center" vertical="center" wrapText="1"/>
      <protection locked="0"/>
    </xf>
    <xf numFmtId="0" fontId="22" fillId="0" borderId="23" xfId="0" applyNumberFormat="1" applyFont="1" applyFill="1" applyBorder="1" applyAlignment="1" applyProtection="1">
      <alignment horizontal="center" vertical="center" wrapText="1"/>
      <protection locked="0"/>
    </xf>
    <xf numFmtId="0" fontId="23" fillId="0" borderId="21" xfId="0" applyNumberFormat="1" applyFont="1" applyFill="1" applyBorder="1" applyAlignment="1" applyProtection="1">
      <alignment horizontal="center" vertical="center" wrapText="1"/>
      <protection locked="0"/>
    </xf>
    <xf numFmtId="0" fontId="23" fillId="0" borderId="22"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4" fontId="3" fillId="0" borderId="21" xfId="112" applyNumberFormat="1" applyFont="1" applyFill="1" applyBorder="1" applyAlignment="1" applyProtection="1">
      <alignment horizontal="center" vertical="center" wrapText="1"/>
      <protection locked="0"/>
    </xf>
    <xf numFmtId="4" fontId="3" fillId="0" borderId="23" xfId="112" applyNumberFormat="1" applyFont="1" applyFill="1" applyBorder="1" applyAlignment="1" applyProtection="1">
      <alignment horizontal="center" vertical="center" wrapText="1"/>
      <protection locked="0"/>
    </xf>
    <xf numFmtId="0" fontId="22" fillId="6" borderId="4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6" borderId="38" xfId="0" applyFont="1" applyFill="1" applyBorder="1" applyAlignment="1" applyProtection="1">
      <alignment horizontal="center" vertical="center" wrapText="1"/>
      <protection locked="0"/>
    </xf>
    <xf numFmtId="0" fontId="22" fillId="6" borderId="39" xfId="0" applyFont="1" applyFill="1" applyBorder="1" applyAlignment="1" applyProtection="1">
      <alignment horizontal="center" vertical="center" wrapText="1"/>
      <protection locked="0"/>
    </xf>
    <xf numFmtId="0" fontId="22" fillId="6" borderId="29" xfId="0" applyFont="1" applyFill="1" applyBorder="1" applyAlignment="1" applyProtection="1">
      <alignment horizontal="center" vertical="center" wrapText="1"/>
      <protection locked="0"/>
    </xf>
    <xf numFmtId="0" fontId="22" fillId="6" borderId="31" xfId="0" applyFont="1" applyFill="1" applyBorder="1" applyAlignment="1" applyProtection="1">
      <alignment horizontal="center" vertical="center" wrapText="1"/>
      <protection locked="0"/>
    </xf>
    <xf numFmtId="4" fontId="3" fillId="0" borderId="24" xfId="112" applyNumberFormat="1" applyFont="1" applyFill="1" applyBorder="1" applyAlignment="1" applyProtection="1">
      <alignment horizontal="center" vertical="center" wrapText="1"/>
      <protection locked="0"/>
    </xf>
    <xf numFmtId="4" fontId="3" fillId="0" borderId="25" xfId="112" applyNumberFormat="1" applyFont="1" applyFill="1" applyBorder="1" applyAlignment="1" applyProtection="1">
      <alignment horizontal="center" vertical="center" wrapText="1"/>
      <protection locked="0"/>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22" fillId="5" borderId="32"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5" borderId="34" xfId="0" applyFont="1" applyFill="1" applyBorder="1" applyAlignment="1">
      <alignment horizontal="center" vertical="center" wrapText="1"/>
    </xf>
    <xf numFmtId="4" fontId="23" fillId="0" borderId="19" xfId="0" applyNumberFormat="1" applyFont="1" applyFill="1" applyBorder="1" applyAlignment="1" applyProtection="1">
      <alignment horizontal="center" vertical="center" wrapText="1"/>
      <protection locked="0"/>
    </xf>
    <xf numFmtId="4" fontId="23" fillId="0" borderId="20" xfId="0" applyNumberFormat="1" applyFont="1" applyFill="1" applyBorder="1" applyAlignment="1" applyProtection="1">
      <alignment horizontal="center" vertical="center" wrapText="1"/>
      <protection locked="0"/>
    </xf>
    <xf numFmtId="4" fontId="22" fillId="0" borderId="19" xfId="0" applyNumberFormat="1" applyFont="1" applyFill="1" applyBorder="1" applyAlignment="1" applyProtection="1">
      <alignment horizontal="center" vertical="center" wrapText="1"/>
      <protection locked="0"/>
    </xf>
    <xf numFmtId="4" fontId="22" fillId="0" borderId="20" xfId="0" applyNumberFormat="1" applyFont="1" applyFill="1" applyBorder="1" applyAlignment="1" applyProtection="1">
      <alignment horizontal="center" vertical="center" wrapText="1"/>
      <protection locked="0"/>
    </xf>
    <xf numFmtId="0" fontId="22" fillId="5" borderId="27" xfId="0" applyFont="1" applyFill="1" applyBorder="1" applyAlignment="1" applyProtection="1">
      <alignment horizontal="center" vertical="center"/>
      <protection locked="0"/>
    </xf>
    <xf numFmtId="0" fontId="22" fillId="5" borderId="12" xfId="0" applyFont="1" applyFill="1" applyBorder="1" applyAlignment="1" applyProtection="1">
      <alignment horizontal="center" vertical="center"/>
      <protection locked="0"/>
    </xf>
    <xf numFmtId="0" fontId="22" fillId="5" borderId="28" xfId="0" applyFont="1" applyFill="1" applyBorder="1" applyAlignment="1" applyProtection="1">
      <alignment horizontal="center" vertical="center"/>
      <protection locked="0"/>
    </xf>
    <xf numFmtId="0" fontId="22" fillId="5" borderId="29" xfId="0" applyFont="1" applyFill="1" applyBorder="1" applyAlignment="1" applyProtection="1">
      <alignment horizontal="center" vertical="center"/>
      <protection locked="0"/>
    </xf>
    <xf numFmtId="0" fontId="22" fillId="5" borderId="30" xfId="0" applyFont="1" applyFill="1" applyBorder="1" applyAlignment="1" applyProtection="1">
      <alignment horizontal="center" vertical="center"/>
      <protection locked="0"/>
    </xf>
    <xf numFmtId="0" fontId="22" fillId="5" borderId="31" xfId="0" applyFont="1" applyFill="1" applyBorder="1" applyAlignment="1" applyProtection="1">
      <alignment horizontal="center" vertical="center"/>
      <protection locked="0"/>
    </xf>
    <xf numFmtId="42" fontId="3" fillId="7" borderId="2" xfId="113" applyFont="1" applyFill="1" applyBorder="1" applyAlignment="1" applyProtection="1">
      <alignment horizontal="right" vertical="center" wrapText="1"/>
      <protection locked="0"/>
    </xf>
    <xf numFmtId="42" fontId="3" fillId="7" borderId="4" xfId="113" applyFont="1" applyFill="1" applyBorder="1" applyAlignment="1" applyProtection="1">
      <alignment horizontal="right" vertical="center" wrapText="1"/>
      <protection locked="0"/>
    </xf>
    <xf numFmtId="42" fontId="3" fillId="0" borderId="24" xfId="113" applyFont="1" applyFill="1" applyBorder="1" applyAlignment="1" applyProtection="1">
      <alignment horizontal="right" vertical="center" wrapText="1"/>
      <protection locked="0"/>
    </xf>
    <xf numFmtId="42" fontId="3" fillId="0" borderId="36" xfId="113" applyFont="1" applyFill="1" applyBorder="1" applyAlignment="1" applyProtection="1">
      <alignment horizontal="right" vertical="center" wrapText="1"/>
      <protection locked="0"/>
    </xf>
    <xf numFmtId="42" fontId="3" fillId="0" borderId="25" xfId="113" applyFont="1" applyFill="1" applyBorder="1" applyAlignment="1" applyProtection="1">
      <alignment horizontal="right" vertical="center" wrapText="1"/>
      <protection locked="0"/>
    </xf>
    <xf numFmtId="42" fontId="3" fillId="0" borderId="37" xfId="113" applyFont="1" applyFill="1" applyBorder="1" applyAlignment="1" applyProtection="1">
      <alignment horizontal="right" vertical="center" wrapText="1"/>
      <protection locked="0"/>
    </xf>
    <xf numFmtId="42" fontId="3" fillId="7" borderId="3" xfId="113" applyFont="1" applyFill="1" applyBorder="1" applyAlignment="1" applyProtection="1">
      <alignment horizontal="right" vertical="center" wrapText="1"/>
      <protection locked="0"/>
    </xf>
    <xf numFmtId="42" fontId="3" fillId="7" borderId="5" xfId="113" applyFont="1" applyFill="1" applyBorder="1" applyAlignment="1" applyProtection="1">
      <alignment horizontal="right" vertical="center" wrapText="1"/>
      <protection locked="0"/>
    </xf>
    <xf numFmtId="42" fontId="3" fillId="7" borderId="24" xfId="113" applyFont="1" applyFill="1" applyBorder="1" applyAlignment="1" applyProtection="1">
      <alignment horizontal="center" vertical="center" wrapText="1"/>
      <protection locked="0"/>
    </xf>
    <xf numFmtId="42" fontId="3" fillId="7" borderId="25" xfId="113" applyFont="1" applyFill="1" applyBorder="1" applyAlignment="1" applyProtection="1">
      <alignment horizontal="center" vertical="center" wrapText="1"/>
      <protection locked="0"/>
    </xf>
    <xf numFmtId="42" fontId="3" fillId="0" borderId="24" xfId="113" applyFont="1" applyFill="1" applyBorder="1" applyAlignment="1" applyProtection="1">
      <alignment horizontal="center" vertical="center" wrapText="1"/>
      <protection locked="0"/>
    </xf>
    <xf numFmtId="42" fontId="3" fillId="0" borderId="25" xfId="113" applyFont="1" applyFill="1" applyBorder="1" applyAlignment="1" applyProtection="1">
      <alignment horizontal="center" vertical="center" wrapText="1"/>
      <protection locked="0"/>
    </xf>
    <xf numFmtId="42" fontId="3" fillId="0" borderId="36" xfId="113" applyFont="1" applyFill="1" applyBorder="1" applyAlignment="1" applyProtection="1">
      <alignment horizontal="center" vertical="center" wrapText="1"/>
      <protection locked="0"/>
    </xf>
    <xf numFmtId="42" fontId="3" fillId="0" borderId="37" xfId="113" applyFont="1" applyFill="1" applyBorder="1" applyAlignment="1" applyProtection="1">
      <alignment horizontal="center" vertical="center" wrapText="1"/>
      <protection locked="0"/>
    </xf>
    <xf numFmtId="42" fontId="3" fillId="7" borderId="36" xfId="113" applyFont="1" applyFill="1" applyBorder="1" applyAlignment="1" applyProtection="1">
      <alignment horizontal="center" vertical="center" wrapText="1"/>
      <protection locked="0"/>
    </xf>
    <xf numFmtId="42" fontId="3" fillId="7" borderId="37" xfId="113" applyFont="1" applyFill="1" applyBorder="1" applyAlignment="1" applyProtection="1">
      <alignment horizontal="center" vertical="center"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201706</xdr:colOff>
      <xdr:row>1</xdr:row>
      <xdr:rowOff>112059</xdr:rowOff>
    </xdr:from>
    <xdr:to>
      <xdr:col>1</xdr:col>
      <xdr:colOff>1468531</xdr:colOff>
      <xdr:row>4</xdr:row>
      <xdr:rowOff>213778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7" y="224118"/>
          <a:ext cx="1266825" cy="114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V60"/>
  <sheetViews>
    <sheetView showGridLines="0" tabSelected="1" zoomScale="85" zoomScaleNormal="85" zoomScaleSheetLayoutView="55" zoomScalePageLayoutView="25" workbookViewId="0">
      <selection activeCell="I12" sqref="I12:J12"/>
    </sheetView>
  </sheetViews>
  <sheetFormatPr baseColWidth="10" defaultColWidth="9.85546875" defaultRowHeight="15" customHeight="1" x14ac:dyDescent="0.2"/>
  <cols>
    <col min="1" max="1" width="2" style="6" customWidth="1"/>
    <col min="2" max="2" width="26.140625" style="6" customWidth="1"/>
    <col min="3" max="4" width="29.85546875" style="6" hidden="1" customWidth="1"/>
    <col min="5" max="6" width="29.85546875" style="6" customWidth="1"/>
    <col min="7" max="8" width="14.85546875" style="6" customWidth="1"/>
    <col min="9" max="10" width="9.7109375" style="6" customWidth="1"/>
    <col min="11" max="12" width="14.7109375" style="6" customWidth="1"/>
    <col min="13" max="13" width="15" style="6" customWidth="1"/>
    <col min="14" max="14" width="12.5703125" style="6" customWidth="1"/>
    <col min="15" max="20" width="14.7109375" style="6" customWidth="1"/>
    <col min="21" max="22" width="8.7109375" style="7" customWidth="1"/>
    <col min="23" max="23" width="16.7109375" style="6" customWidth="1"/>
    <col min="24" max="35" width="4.85546875" style="6" customWidth="1"/>
    <col min="36" max="36" width="14.28515625" style="6" customWidth="1"/>
    <col min="37" max="37" width="15.42578125" style="7" customWidth="1"/>
    <col min="38" max="40" width="69.5703125" style="6" customWidth="1"/>
    <col min="41" max="41" width="19.28515625" style="6" customWidth="1"/>
    <col min="42" max="42" width="19.42578125" style="6" customWidth="1"/>
    <col min="43" max="47" width="9.85546875" style="6"/>
    <col min="48" max="48" width="14" style="6" customWidth="1"/>
    <col min="49" max="16384" width="9.85546875" style="6"/>
  </cols>
  <sheetData>
    <row r="1" spans="2:48" ht="9" customHeight="1" thickBot="1" x14ac:dyDescent="0.25"/>
    <row r="2" spans="2:48" ht="27" customHeight="1" thickBot="1" x14ac:dyDescent="0.25">
      <c r="B2" s="123"/>
      <c r="C2" s="99" t="s">
        <v>2418</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1"/>
      <c r="AV2" s="8" t="s">
        <v>2260</v>
      </c>
    </row>
    <row r="3" spans="2:48" ht="27" customHeight="1" thickBot="1" x14ac:dyDescent="0.25">
      <c r="B3" s="123"/>
      <c r="C3" s="102" t="s">
        <v>2415</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4"/>
      <c r="AV3" s="8" t="s">
        <v>2261</v>
      </c>
    </row>
    <row r="4" spans="2:48" ht="27" customHeight="1" thickBot="1" x14ac:dyDescent="0.25">
      <c r="B4" s="123"/>
      <c r="C4" s="102" t="s">
        <v>2256</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4"/>
      <c r="AV4" s="8" t="s">
        <v>2262</v>
      </c>
    </row>
    <row r="5" spans="2:48" ht="27" customHeight="1" thickBot="1" x14ac:dyDescent="0.25">
      <c r="B5" s="124"/>
      <c r="C5" s="110" t="s">
        <v>2416</v>
      </c>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2"/>
      <c r="AI5" s="105" t="s">
        <v>2417</v>
      </c>
      <c r="AJ5" s="106"/>
      <c r="AK5" s="106"/>
      <c r="AL5" s="106"/>
      <c r="AM5" s="106"/>
      <c r="AN5" s="106"/>
      <c r="AO5" s="106"/>
      <c r="AP5" s="107"/>
      <c r="AV5" s="8" t="s">
        <v>2263</v>
      </c>
    </row>
    <row r="6" spans="2:48" ht="15" customHeight="1" thickBot="1" x14ac:dyDescent="0.25">
      <c r="B6" s="9" t="s">
        <v>2265</v>
      </c>
      <c r="C6" s="113" t="s">
        <v>2276</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5"/>
    </row>
    <row r="7" spans="2:48" ht="15" customHeight="1" thickBot="1" x14ac:dyDescent="0.25">
      <c r="B7" s="10" t="s">
        <v>2266</v>
      </c>
      <c r="C7" s="113" t="s">
        <v>2277</v>
      </c>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5"/>
    </row>
    <row r="8" spans="2:48" ht="21.75" customHeight="1" thickBot="1" x14ac:dyDescent="0.25">
      <c r="B8" s="10" t="s">
        <v>2275</v>
      </c>
      <c r="C8" s="116" t="s">
        <v>2464</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row>
    <row r="9" spans="2:48" ht="33.75" customHeight="1" x14ac:dyDescent="0.2">
      <c r="B9" s="119" t="s">
        <v>2235</v>
      </c>
      <c r="C9" s="120"/>
      <c r="D9" s="120" t="s">
        <v>2341</v>
      </c>
      <c r="E9" s="120"/>
      <c r="F9" s="120"/>
      <c r="G9" s="120"/>
      <c r="H9" s="127" t="s">
        <v>685</v>
      </c>
      <c r="I9" s="128"/>
      <c r="J9" s="128"/>
      <c r="K9" s="128"/>
      <c r="L9" s="128"/>
      <c r="M9" s="128"/>
      <c r="N9" s="128"/>
      <c r="O9" s="128"/>
      <c r="P9" s="128"/>
      <c r="Q9" s="128"/>
      <c r="R9" s="128"/>
      <c r="S9" s="128"/>
      <c r="T9" s="128"/>
      <c r="U9" s="128"/>
      <c r="V9" s="128"/>
      <c r="W9" s="129"/>
      <c r="X9" s="164" t="s">
        <v>2255</v>
      </c>
      <c r="Y9" s="165"/>
      <c r="Z9" s="165"/>
      <c r="AA9" s="165"/>
      <c r="AB9" s="165"/>
      <c r="AC9" s="165"/>
      <c r="AD9" s="165"/>
      <c r="AE9" s="165"/>
      <c r="AF9" s="165"/>
      <c r="AG9" s="165"/>
      <c r="AH9" s="165"/>
      <c r="AI9" s="165"/>
      <c r="AJ9" s="165"/>
      <c r="AK9" s="165"/>
      <c r="AL9" s="165"/>
      <c r="AM9" s="165"/>
      <c r="AN9" s="166"/>
      <c r="AO9" s="132" t="s">
        <v>2272</v>
      </c>
      <c r="AP9" s="133"/>
    </row>
    <row r="10" spans="2:48" ht="31.5" customHeight="1" x14ac:dyDescent="0.2">
      <c r="B10" s="121"/>
      <c r="C10" s="122"/>
      <c r="D10" s="122"/>
      <c r="E10" s="122"/>
      <c r="F10" s="122"/>
      <c r="G10" s="122"/>
      <c r="H10" s="125" t="s">
        <v>2269</v>
      </c>
      <c r="I10" s="136"/>
      <c r="J10" s="126"/>
      <c r="K10" s="125">
        <v>2016</v>
      </c>
      <c r="L10" s="126"/>
      <c r="M10" s="125">
        <v>2017</v>
      </c>
      <c r="N10" s="126"/>
      <c r="O10" s="125">
        <v>2018</v>
      </c>
      <c r="P10" s="126"/>
      <c r="Q10" s="125">
        <v>2019</v>
      </c>
      <c r="R10" s="126"/>
      <c r="S10" s="125">
        <v>2020</v>
      </c>
      <c r="T10" s="126"/>
      <c r="U10" s="149" t="s">
        <v>2241</v>
      </c>
      <c r="V10" s="150"/>
      <c r="W10" s="130" t="s">
        <v>2257</v>
      </c>
      <c r="X10" s="167"/>
      <c r="Y10" s="168"/>
      <c r="Z10" s="168"/>
      <c r="AA10" s="168"/>
      <c r="AB10" s="168"/>
      <c r="AC10" s="168"/>
      <c r="AD10" s="168"/>
      <c r="AE10" s="168"/>
      <c r="AF10" s="168"/>
      <c r="AG10" s="168"/>
      <c r="AH10" s="168"/>
      <c r="AI10" s="168"/>
      <c r="AJ10" s="168"/>
      <c r="AK10" s="168"/>
      <c r="AL10" s="168"/>
      <c r="AM10" s="168"/>
      <c r="AN10" s="169"/>
      <c r="AO10" s="134"/>
      <c r="AP10" s="135"/>
    </row>
    <row r="11" spans="2:48" s="15" customFormat="1" ht="51.75" customHeight="1" x14ac:dyDescent="0.2">
      <c r="B11" s="108" t="s">
        <v>2264</v>
      </c>
      <c r="C11" s="11" t="s">
        <v>2340</v>
      </c>
      <c r="D11" s="11" t="s">
        <v>2267</v>
      </c>
      <c r="E11" s="11" t="s">
        <v>2268</v>
      </c>
      <c r="F11" s="11" t="s">
        <v>2239</v>
      </c>
      <c r="G11" s="11" t="s">
        <v>2240</v>
      </c>
      <c r="H11" s="12" t="s">
        <v>2259</v>
      </c>
      <c r="I11" s="125" t="s">
        <v>2258</v>
      </c>
      <c r="J11" s="126"/>
      <c r="K11" s="12" t="s">
        <v>692</v>
      </c>
      <c r="L11" s="12" t="s">
        <v>2234</v>
      </c>
      <c r="M11" s="12" t="s">
        <v>692</v>
      </c>
      <c r="N11" s="12" t="s">
        <v>2234</v>
      </c>
      <c r="O11" s="12" t="s">
        <v>692</v>
      </c>
      <c r="P11" s="12" t="s">
        <v>2234</v>
      </c>
      <c r="Q11" s="12" t="s">
        <v>692</v>
      </c>
      <c r="R11" s="12" t="s">
        <v>2234</v>
      </c>
      <c r="S11" s="12" t="s">
        <v>692</v>
      </c>
      <c r="T11" s="12" t="s">
        <v>2234</v>
      </c>
      <c r="U11" s="151"/>
      <c r="V11" s="152"/>
      <c r="W11" s="131"/>
      <c r="X11" s="13" t="s">
        <v>2242</v>
      </c>
      <c r="Y11" s="13" t="s">
        <v>2243</v>
      </c>
      <c r="Z11" s="13" t="s">
        <v>2244</v>
      </c>
      <c r="AA11" s="13" t="s">
        <v>2245</v>
      </c>
      <c r="AB11" s="13" t="s">
        <v>2246</v>
      </c>
      <c r="AC11" s="13" t="s">
        <v>2247</v>
      </c>
      <c r="AD11" s="13" t="s">
        <v>2248</v>
      </c>
      <c r="AE11" s="13" t="s">
        <v>2249</v>
      </c>
      <c r="AF11" s="13" t="s">
        <v>2250</v>
      </c>
      <c r="AG11" s="13" t="s">
        <v>2251</v>
      </c>
      <c r="AH11" s="13" t="s">
        <v>2252</v>
      </c>
      <c r="AI11" s="13" t="s">
        <v>2253</v>
      </c>
      <c r="AJ11" s="12" t="s">
        <v>2273</v>
      </c>
      <c r="AK11" s="12" t="s">
        <v>2254</v>
      </c>
      <c r="AL11" s="12" t="s">
        <v>2270</v>
      </c>
      <c r="AM11" s="12" t="s">
        <v>2274</v>
      </c>
      <c r="AN11" s="12" t="s">
        <v>2271</v>
      </c>
      <c r="AO11" s="12" t="s">
        <v>2411</v>
      </c>
      <c r="AP11" s="14" t="s">
        <v>2412</v>
      </c>
    </row>
    <row r="12" spans="2:48" s="17" customFormat="1" ht="45" customHeight="1" x14ac:dyDescent="0.2">
      <c r="B12" s="108"/>
      <c r="C12" s="40" t="s">
        <v>2338</v>
      </c>
      <c r="D12" s="40" t="s">
        <v>2310</v>
      </c>
      <c r="E12" s="41" t="s">
        <v>2312</v>
      </c>
      <c r="F12" s="41" t="s">
        <v>2278</v>
      </c>
      <c r="G12" s="5" t="s">
        <v>2236</v>
      </c>
      <c r="H12" s="18" t="s">
        <v>2263</v>
      </c>
      <c r="I12" s="93">
        <f>+K12+M12+O12+Q12+S12</f>
        <v>35000</v>
      </c>
      <c r="J12" s="94"/>
      <c r="K12" s="38">
        <v>2414</v>
      </c>
      <c r="L12" s="38">
        <v>2414</v>
      </c>
      <c r="M12" s="38">
        <v>6218</v>
      </c>
      <c r="N12" s="38">
        <v>6218</v>
      </c>
      <c r="O12" s="38">
        <v>11457</v>
      </c>
      <c r="P12" s="38">
        <v>11457</v>
      </c>
      <c r="Q12" s="38">
        <v>8479</v>
      </c>
      <c r="R12" s="38">
        <v>8479</v>
      </c>
      <c r="S12" s="38">
        <v>6432</v>
      </c>
      <c r="T12" s="38">
        <v>0</v>
      </c>
      <c r="U12" s="93">
        <f>+L12+N12+P12+R12+T12</f>
        <v>28568</v>
      </c>
      <c r="V12" s="94"/>
      <c r="W12" s="19">
        <f>+U12/I12</f>
        <v>0.81622857142857141</v>
      </c>
      <c r="X12" s="81">
        <v>1844</v>
      </c>
      <c r="Y12" s="82"/>
      <c r="Z12" s="83"/>
      <c r="AA12" s="84">
        <v>1332</v>
      </c>
      <c r="AB12" s="85"/>
      <c r="AC12" s="86"/>
      <c r="AD12" s="87">
        <v>3759</v>
      </c>
      <c r="AE12" s="160"/>
      <c r="AF12" s="161"/>
      <c r="AG12" s="87">
        <v>1544</v>
      </c>
      <c r="AH12" s="160"/>
      <c r="AI12" s="161"/>
      <c r="AJ12" s="44">
        <f t="shared" ref="AJ12:AJ17" si="0">+R12</f>
        <v>8479</v>
      </c>
      <c r="AK12" s="42">
        <f>+AJ12/Q12</f>
        <v>1</v>
      </c>
      <c r="AL12" s="52" t="s">
        <v>2424</v>
      </c>
      <c r="AM12" s="52" t="s">
        <v>2343</v>
      </c>
      <c r="AN12" s="52" t="s">
        <v>2413</v>
      </c>
      <c r="AO12" s="170">
        <v>25620082222</v>
      </c>
      <c r="AP12" s="171">
        <v>20073347595</v>
      </c>
      <c r="AQ12" s="16"/>
    </row>
    <row r="13" spans="2:48" s="17" customFormat="1" ht="45" customHeight="1" x14ac:dyDescent="0.2">
      <c r="B13" s="108"/>
      <c r="C13" s="40" t="s">
        <v>2338</v>
      </c>
      <c r="D13" s="40" t="s">
        <v>2310</v>
      </c>
      <c r="E13" s="41" t="s">
        <v>2313</v>
      </c>
      <c r="F13" s="41" t="s">
        <v>2279</v>
      </c>
      <c r="G13" s="5" t="s">
        <v>2236</v>
      </c>
      <c r="H13" s="18" t="s">
        <v>2263</v>
      </c>
      <c r="I13" s="93">
        <f t="shared" ref="I13:I44" si="1">+K13+M13+O13+Q13+S13</f>
        <v>2600</v>
      </c>
      <c r="J13" s="94"/>
      <c r="K13" s="38">
        <v>104.25</v>
      </c>
      <c r="L13" s="38">
        <v>104.25</v>
      </c>
      <c r="M13" s="38">
        <v>765.72</v>
      </c>
      <c r="N13" s="38">
        <v>765.72</v>
      </c>
      <c r="O13" s="38">
        <v>527.1</v>
      </c>
      <c r="P13" s="38">
        <v>527.1</v>
      </c>
      <c r="Q13" s="38">
        <v>555</v>
      </c>
      <c r="R13" s="38">
        <v>522.17999999999995</v>
      </c>
      <c r="S13" s="38">
        <v>647.92999999999995</v>
      </c>
      <c r="T13" s="38">
        <v>0</v>
      </c>
      <c r="U13" s="93">
        <f t="shared" ref="U13:U44" si="2">+L13+N13+P13+R13+T13</f>
        <v>1919.25</v>
      </c>
      <c r="V13" s="94"/>
      <c r="W13" s="19">
        <f t="shared" ref="W13:W44" si="3">+U13/I13</f>
        <v>0.73817307692307688</v>
      </c>
      <c r="X13" s="81">
        <v>61.53</v>
      </c>
      <c r="Y13" s="82"/>
      <c r="Z13" s="83"/>
      <c r="AA13" s="81">
        <v>48.48</v>
      </c>
      <c r="AB13" s="82"/>
      <c r="AC13" s="83"/>
      <c r="AD13" s="87">
        <v>348.1</v>
      </c>
      <c r="AE13" s="160"/>
      <c r="AF13" s="161"/>
      <c r="AG13" s="87">
        <v>64.009999999999991</v>
      </c>
      <c r="AH13" s="160"/>
      <c r="AI13" s="161"/>
      <c r="AJ13" s="44">
        <f t="shared" si="0"/>
        <v>522.17999999999995</v>
      </c>
      <c r="AK13" s="42">
        <f t="shared" ref="AK13:AK43" si="4">+AJ13/Q13</f>
        <v>0.94086486486486476</v>
      </c>
      <c r="AL13" s="52" t="s">
        <v>2425</v>
      </c>
      <c r="AM13" s="52" t="s">
        <v>2343</v>
      </c>
      <c r="AN13" s="52" t="s">
        <v>2414</v>
      </c>
      <c r="AO13" s="170">
        <v>34376638916</v>
      </c>
      <c r="AP13" s="171">
        <v>34205737978</v>
      </c>
    </row>
    <row r="14" spans="2:48" s="17" customFormat="1" ht="45" customHeight="1" x14ac:dyDescent="0.2">
      <c r="B14" s="108"/>
      <c r="C14" s="40" t="s">
        <v>2335</v>
      </c>
      <c r="D14" s="40" t="s">
        <v>2310</v>
      </c>
      <c r="E14" s="41" t="s">
        <v>2305</v>
      </c>
      <c r="F14" s="41" t="s">
        <v>2280</v>
      </c>
      <c r="G14" s="5" t="s">
        <v>2306</v>
      </c>
      <c r="H14" s="18" t="s">
        <v>2263</v>
      </c>
      <c r="I14" s="93">
        <v>30</v>
      </c>
      <c r="J14" s="94"/>
      <c r="K14" s="38">
        <v>0</v>
      </c>
      <c r="L14" s="38">
        <v>0</v>
      </c>
      <c r="M14" s="38">
        <v>16.09</v>
      </c>
      <c r="N14" s="38">
        <v>16.09</v>
      </c>
      <c r="O14" s="38">
        <v>13.91</v>
      </c>
      <c r="P14" s="38">
        <v>3.42</v>
      </c>
      <c r="Q14" s="38">
        <v>10.49</v>
      </c>
      <c r="R14" s="38">
        <v>4.2</v>
      </c>
      <c r="S14" s="38">
        <v>0</v>
      </c>
      <c r="T14" s="38">
        <v>0</v>
      </c>
      <c r="U14" s="93">
        <f t="shared" si="2"/>
        <v>23.709999999999997</v>
      </c>
      <c r="V14" s="94"/>
      <c r="W14" s="19">
        <f t="shared" si="3"/>
        <v>0.79033333333333322</v>
      </c>
      <c r="X14" s="81">
        <v>1.69</v>
      </c>
      <c r="Y14" s="82"/>
      <c r="Z14" s="83"/>
      <c r="AA14" s="84">
        <v>1.04</v>
      </c>
      <c r="AB14" s="85"/>
      <c r="AC14" s="86"/>
      <c r="AD14" s="87">
        <v>0.45999999999999996</v>
      </c>
      <c r="AE14" s="160"/>
      <c r="AF14" s="161"/>
      <c r="AG14" s="87">
        <f>+AJ14-AD14-AA14-X14</f>
        <v>1.0100000000000002</v>
      </c>
      <c r="AH14" s="160"/>
      <c r="AI14" s="161"/>
      <c r="AJ14" s="44">
        <f t="shared" si="0"/>
        <v>4.2</v>
      </c>
      <c r="AK14" s="42">
        <f t="shared" si="4"/>
        <v>0.40038131553860823</v>
      </c>
      <c r="AL14" s="52" t="s">
        <v>2426</v>
      </c>
      <c r="AM14" s="52" t="s">
        <v>2343</v>
      </c>
      <c r="AN14" s="52" t="s">
        <v>2390</v>
      </c>
      <c r="AO14" s="170">
        <v>1307351995618</v>
      </c>
      <c r="AP14" s="171">
        <v>719116281426</v>
      </c>
    </row>
    <row r="15" spans="2:48" s="17" customFormat="1" ht="45" customHeight="1" x14ac:dyDescent="0.2">
      <c r="B15" s="108"/>
      <c r="C15" s="67" t="s">
        <v>2335</v>
      </c>
      <c r="D15" s="67" t="s">
        <v>2310</v>
      </c>
      <c r="E15" s="67" t="s">
        <v>2314</v>
      </c>
      <c r="F15" s="67" t="s">
        <v>2281</v>
      </c>
      <c r="G15" s="5" t="s">
        <v>2306</v>
      </c>
      <c r="H15" s="18" t="s">
        <v>2263</v>
      </c>
      <c r="I15" s="97">
        <f>+J15+J16</f>
        <v>893.30000000000007</v>
      </c>
      <c r="J15" s="59">
        <f>+K15+M15+O15+Q15+S15</f>
        <v>841.2</v>
      </c>
      <c r="K15" s="38">
        <v>12.9</v>
      </c>
      <c r="L15" s="38">
        <v>12.9</v>
      </c>
      <c r="M15" s="38">
        <v>213</v>
      </c>
      <c r="N15" s="38">
        <v>212.8</v>
      </c>
      <c r="O15" s="38">
        <v>452.17</v>
      </c>
      <c r="P15" s="38">
        <v>451.17</v>
      </c>
      <c r="Q15" s="38">
        <v>163.13</v>
      </c>
      <c r="R15" s="38">
        <v>203.14</v>
      </c>
      <c r="S15" s="38">
        <v>0</v>
      </c>
      <c r="T15" s="38">
        <v>0</v>
      </c>
      <c r="U15" s="97">
        <f>+V15+V16</f>
        <v>932.11</v>
      </c>
      <c r="V15" s="59">
        <f>+L15+N15+P15+R15+T15</f>
        <v>880.01</v>
      </c>
      <c r="W15" s="19">
        <f>+V15/J15</f>
        <v>1.0461364717070851</v>
      </c>
      <c r="X15" s="81">
        <v>72.540000000000006</v>
      </c>
      <c r="Y15" s="82"/>
      <c r="Z15" s="83"/>
      <c r="AA15" s="81">
        <v>45.539999999999992</v>
      </c>
      <c r="AB15" s="82"/>
      <c r="AC15" s="83"/>
      <c r="AD15" s="87">
        <v>43.720000000000013</v>
      </c>
      <c r="AE15" s="160"/>
      <c r="AF15" s="161"/>
      <c r="AG15" s="87">
        <v>41.339999999999961</v>
      </c>
      <c r="AH15" s="160"/>
      <c r="AI15" s="161"/>
      <c r="AJ15" s="44">
        <f t="shared" si="0"/>
        <v>203.14</v>
      </c>
      <c r="AK15" s="42">
        <f>+AJ15/Q15</f>
        <v>1.2452645129651199</v>
      </c>
      <c r="AL15" s="56" t="s">
        <v>2427</v>
      </c>
      <c r="AM15" s="61" t="s">
        <v>2343</v>
      </c>
      <c r="AN15" s="61" t="s">
        <v>2391</v>
      </c>
      <c r="AO15" s="178">
        <v>335228762742</v>
      </c>
      <c r="AP15" s="178">
        <v>234255254862</v>
      </c>
    </row>
    <row r="16" spans="2:48" s="17" customFormat="1" ht="45" customHeight="1" x14ac:dyDescent="0.2">
      <c r="B16" s="108"/>
      <c r="C16" s="68"/>
      <c r="D16" s="68"/>
      <c r="E16" s="68"/>
      <c r="F16" s="68"/>
      <c r="G16" s="5" t="s">
        <v>2307</v>
      </c>
      <c r="H16" s="18" t="s">
        <v>2263</v>
      </c>
      <c r="I16" s="98"/>
      <c r="J16" s="59">
        <f>+K16+M16+O16+Q16+S16</f>
        <v>52.1</v>
      </c>
      <c r="K16" s="38">
        <v>0</v>
      </c>
      <c r="L16" s="38">
        <v>0</v>
      </c>
      <c r="M16" s="38">
        <v>11.55</v>
      </c>
      <c r="N16" s="38">
        <v>11.55</v>
      </c>
      <c r="O16" s="38">
        <v>20.05</v>
      </c>
      <c r="P16" s="38">
        <v>20.05</v>
      </c>
      <c r="Q16" s="38">
        <v>20.5</v>
      </c>
      <c r="R16" s="38">
        <v>20.5</v>
      </c>
      <c r="S16" s="38">
        <v>0</v>
      </c>
      <c r="T16" s="38">
        <v>0</v>
      </c>
      <c r="U16" s="98"/>
      <c r="V16" s="59">
        <f>+L16+N16+P16+R16+T16</f>
        <v>52.1</v>
      </c>
      <c r="W16" s="19">
        <f>+V16/J16</f>
        <v>1</v>
      </c>
      <c r="X16" s="81">
        <v>5.76</v>
      </c>
      <c r="Y16" s="82"/>
      <c r="Z16" s="83"/>
      <c r="AA16" s="87">
        <v>2.6099999999999994</v>
      </c>
      <c r="AB16" s="85"/>
      <c r="AC16" s="86"/>
      <c r="AD16" s="87">
        <v>2.2200000000000006</v>
      </c>
      <c r="AE16" s="160"/>
      <c r="AF16" s="161"/>
      <c r="AG16" s="87">
        <v>9.9100000000000019</v>
      </c>
      <c r="AH16" s="160"/>
      <c r="AI16" s="161"/>
      <c r="AJ16" s="44">
        <f t="shared" si="0"/>
        <v>20.5</v>
      </c>
      <c r="AK16" s="42">
        <f t="shared" ref="AK16" si="5">+AJ16/Q16</f>
        <v>1</v>
      </c>
      <c r="AL16" s="20" t="s">
        <v>2428</v>
      </c>
      <c r="AM16" s="62"/>
      <c r="AN16" s="62"/>
      <c r="AO16" s="179"/>
      <c r="AP16" s="179"/>
    </row>
    <row r="17" spans="2:42" s="17" customFormat="1" ht="45" customHeight="1" x14ac:dyDescent="0.2">
      <c r="B17" s="108"/>
      <c r="C17" s="40" t="s">
        <v>2335</v>
      </c>
      <c r="D17" s="40" t="s">
        <v>2310</v>
      </c>
      <c r="E17" s="41" t="s">
        <v>2315</v>
      </c>
      <c r="F17" s="41" t="s">
        <v>2282</v>
      </c>
      <c r="G17" s="5" t="s">
        <v>2306</v>
      </c>
      <c r="H17" s="18" t="s">
        <v>2263</v>
      </c>
      <c r="I17" s="93">
        <f t="shared" si="1"/>
        <v>20</v>
      </c>
      <c r="J17" s="94"/>
      <c r="K17" s="38">
        <v>0</v>
      </c>
      <c r="L17" s="38">
        <v>0</v>
      </c>
      <c r="M17" s="38">
        <v>0</v>
      </c>
      <c r="N17" s="38">
        <v>0</v>
      </c>
      <c r="O17" s="38">
        <v>0</v>
      </c>
      <c r="P17" s="38">
        <v>0</v>
      </c>
      <c r="Q17" s="38">
        <v>20</v>
      </c>
      <c r="R17" s="38">
        <v>14.62</v>
      </c>
      <c r="S17" s="38">
        <v>0</v>
      </c>
      <c r="T17" s="38">
        <v>0</v>
      </c>
      <c r="U17" s="93">
        <f t="shared" si="2"/>
        <v>14.62</v>
      </c>
      <c r="V17" s="94"/>
      <c r="W17" s="19">
        <f t="shared" si="3"/>
        <v>0.73099999999999998</v>
      </c>
      <c r="X17" s="81">
        <v>0.3</v>
      </c>
      <c r="Y17" s="82"/>
      <c r="Z17" s="83"/>
      <c r="AA17" s="84">
        <v>14.319999999999999</v>
      </c>
      <c r="AB17" s="85"/>
      <c r="AC17" s="86"/>
      <c r="AD17" s="87">
        <v>7.2164496600635175E-16</v>
      </c>
      <c r="AE17" s="160"/>
      <c r="AF17" s="161"/>
      <c r="AG17" s="87">
        <v>7.2164496600635175E-16</v>
      </c>
      <c r="AH17" s="160"/>
      <c r="AI17" s="161"/>
      <c r="AJ17" s="44">
        <f t="shared" si="0"/>
        <v>14.62</v>
      </c>
      <c r="AK17" s="42">
        <f t="shared" si="4"/>
        <v>0.73099999999999998</v>
      </c>
      <c r="AL17" s="52" t="s">
        <v>2429</v>
      </c>
      <c r="AM17" s="52" t="s">
        <v>2343</v>
      </c>
      <c r="AN17" s="52" t="s">
        <v>2344</v>
      </c>
      <c r="AO17" s="170">
        <v>7310403516</v>
      </c>
      <c r="AP17" s="171">
        <v>7310344180</v>
      </c>
    </row>
    <row r="18" spans="2:42" s="20" customFormat="1" ht="45" customHeight="1" x14ac:dyDescent="0.2">
      <c r="B18" s="108"/>
      <c r="C18" s="67" t="s">
        <v>2335</v>
      </c>
      <c r="D18" s="67" t="s">
        <v>2310</v>
      </c>
      <c r="E18" s="67" t="s">
        <v>2316</v>
      </c>
      <c r="F18" s="95" t="s">
        <v>2283</v>
      </c>
      <c r="G18" s="5" t="s">
        <v>2306</v>
      </c>
      <c r="H18" s="18" t="s">
        <v>2263</v>
      </c>
      <c r="I18" s="97">
        <f>+J18+J19</f>
        <v>50</v>
      </c>
      <c r="J18" s="59">
        <v>40</v>
      </c>
      <c r="K18" s="38">
        <v>0</v>
      </c>
      <c r="L18" s="38">
        <v>0</v>
      </c>
      <c r="M18" s="38">
        <v>6</v>
      </c>
      <c r="N18" s="38">
        <v>0</v>
      </c>
      <c r="O18" s="38">
        <v>110.15</v>
      </c>
      <c r="P18" s="38">
        <v>92.18</v>
      </c>
      <c r="Q18" s="38">
        <v>16.850000000000001</v>
      </c>
      <c r="R18" s="38">
        <v>29.13</v>
      </c>
      <c r="S18" s="38">
        <v>0</v>
      </c>
      <c r="T18" s="38">
        <v>0</v>
      </c>
      <c r="U18" s="97">
        <f>+P18+R18+R19</f>
        <v>134.07</v>
      </c>
      <c r="V18" s="59">
        <f>+P18+R18</f>
        <v>121.31</v>
      </c>
      <c r="W18" s="19">
        <f>+V18/J18</f>
        <v>3.0327500000000001</v>
      </c>
      <c r="X18" s="81">
        <v>13.16</v>
      </c>
      <c r="Y18" s="82"/>
      <c r="Z18" s="83"/>
      <c r="AA18" s="84">
        <v>0</v>
      </c>
      <c r="AB18" s="85"/>
      <c r="AC18" s="86"/>
      <c r="AD18" s="87">
        <v>0</v>
      </c>
      <c r="AE18" s="160"/>
      <c r="AF18" s="161"/>
      <c r="AG18" s="84">
        <v>15.97</v>
      </c>
      <c r="AH18" s="85"/>
      <c r="AI18" s="86"/>
      <c r="AJ18" s="44">
        <f t="shared" ref="AJ18:AJ44" si="6">+X18+AA18+AD18+AG18</f>
        <v>29.130000000000003</v>
      </c>
      <c r="AK18" s="42">
        <f t="shared" si="4"/>
        <v>1.7287833827893175</v>
      </c>
      <c r="AL18" s="52" t="s">
        <v>2430</v>
      </c>
      <c r="AM18" s="52" t="s">
        <v>2343</v>
      </c>
      <c r="AN18" s="155" t="s">
        <v>2345</v>
      </c>
      <c r="AO18" s="180">
        <v>3845944361</v>
      </c>
      <c r="AP18" s="182">
        <v>3845944361</v>
      </c>
    </row>
    <row r="19" spans="2:42" s="20" customFormat="1" ht="45" customHeight="1" x14ac:dyDescent="0.2">
      <c r="B19" s="108"/>
      <c r="C19" s="68"/>
      <c r="D19" s="68"/>
      <c r="E19" s="68"/>
      <c r="F19" s="96"/>
      <c r="G19" s="5" t="s">
        <v>2307</v>
      </c>
      <c r="H19" s="18" t="s">
        <v>2263</v>
      </c>
      <c r="I19" s="98"/>
      <c r="J19" s="59">
        <v>10</v>
      </c>
      <c r="K19" s="38">
        <v>0</v>
      </c>
      <c r="L19" s="38">
        <v>0</v>
      </c>
      <c r="M19" s="38">
        <v>0</v>
      </c>
      <c r="N19" s="38">
        <v>0</v>
      </c>
      <c r="O19" s="38">
        <v>0</v>
      </c>
      <c r="P19" s="38">
        <v>0</v>
      </c>
      <c r="Q19" s="38">
        <v>10</v>
      </c>
      <c r="R19" s="38">
        <v>12.76</v>
      </c>
      <c r="S19" s="38">
        <v>0</v>
      </c>
      <c r="T19" s="38">
        <v>0</v>
      </c>
      <c r="U19" s="98"/>
      <c r="V19" s="60">
        <f>+R19</f>
        <v>12.76</v>
      </c>
      <c r="W19" s="19">
        <f>+V19/J19</f>
        <v>1.276</v>
      </c>
      <c r="X19" s="81">
        <v>0</v>
      </c>
      <c r="Y19" s="82"/>
      <c r="Z19" s="83"/>
      <c r="AA19" s="84">
        <v>2.98</v>
      </c>
      <c r="AB19" s="85"/>
      <c r="AC19" s="86"/>
      <c r="AD19" s="87">
        <v>0.49</v>
      </c>
      <c r="AE19" s="160"/>
      <c r="AF19" s="161"/>
      <c r="AG19" s="84">
        <v>9.2899999999999991</v>
      </c>
      <c r="AH19" s="85"/>
      <c r="AI19" s="86"/>
      <c r="AJ19" s="44">
        <f t="shared" si="6"/>
        <v>12.759999999999998</v>
      </c>
      <c r="AK19" s="42">
        <f t="shared" si="4"/>
        <v>1.2759999999999998</v>
      </c>
      <c r="AL19" s="55" t="s">
        <v>2431</v>
      </c>
      <c r="AM19" s="52" t="s">
        <v>2343</v>
      </c>
      <c r="AN19" s="156"/>
      <c r="AO19" s="181"/>
      <c r="AP19" s="183"/>
    </row>
    <row r="20" spans="2:42" s="17" customFormat="1" ht="45" customHeight="1" x14ac:dyDescent="0.2">
      <c r="B20" s="108"/>
      <c r="C20" s="40" t="s">
        <v>2335</v>
      </c>
      <c r="D20" s="40" t="s">
        <v>2310</v>
      </c>
      <c r="E20" s="41" t="s">
        <v>2317</v>
      </c>
      <c r="F20" s="41" t="s">
        <v>2284</v>
      </c>
      <c r="G20" s="5" t="s">
        <v>2307</v>
      </c>
      <c r="H20" s="18" t="s">
        <v>2263</v>
      </c>
      <c r="I20" s="93">
        <f t="shared" si="1"/>
        <v>1172.1300000000001</v>
      </c>
      <c r="J20" s="94"/>
      <c r="K20" s="38">
        <v>169.42</v>
      </c>
      <c r="L20" s="38">
        <v>169.42</v>
      </c>
      <c r="M20" s="38">
        <v>292.66000000000003</v>
      </c>
      <c r="N20" s="38">
        <v>292.66000000000003</v>
      </c>
      <c r="O20" s="38">
        <v>311.79000000000002</v>
      </c>
      <c r="P20" s="38">
        <v>311.79000000000002</v>
      </c>
      <c r="Q20" s="38">
        <v>326</v>
      </c>
      <c r="R20" s="38">
        <v>326</v>
      </c>
      <c r="S20" s="38">
        <v>72.260000000000005</v>
      </c>
      <c r="T20" s="38">
        <v>0</v>
      </c>
      <c r="U20" s="93">
        <f>+L20+N20+P20+R20+T20</f>
        <v>1099.8700000000001</v>
      </c>
      <c r="V20" s="94"/>
      <c r="W20" s="19">
        <f t="shared" si="3"/>
        <v>0.93835154803648058</v>
      </c>
      <c r="X20" s="81">
        <v>55.88</v>
      </c>
      <c r="Y20" s="82"/>
      <c r="Z20" s="83"/>
      <c r="AA20" s="84">
        <v>86.6</v>
      </c>
      <c r="AB20" s="85"/>
      <c r="AC20" s="86"/>
      <c r="AD20" s="87">
        <v>71.510000000000005</v>
      </c>
      <c r="AE20" s="160"/>
      <c r="AF20" s="161"/>
      <c r="AG20" s="84">
        <f>326-213.99</f>
        <v>112.00999999999999</v>
      </c>
      <c r="AH20" s="85"/>
      <c r="AI20" s="86"/>
      <c r="AJ20" s="44">
        <f t="shared" si="6"/>
        <v>326</v>
      </c>
      <c r="AK20" s="42">
        <f t="shared" si="4"/>
        <v>1</v>
      </c>
      <c r="AL20" s="54" t="s">
        <v>2432</v>
      </c>
      <c r="AM20" s="52" t="s">
        <v>2343</v>
      </c>
      <c r="AN20" s="52" t="s">
        <v>2392</v>
      </c>
      <c r="AO20" s="170">
        <v>107720626219</v>
      </c>
      <c r="AP20" s="171">
        <v>94431588255</v>
      </c>
    </row>
    <row r="21" spans="2:42" s="17" customFormat="1" ht="45" customHeight="1" x14ac:dyDescent="0.2">
      <c r="B21" s="108"/>
      <c r="C21" s="40" t="s">
        <v>2339</v>
      </c>
      <c r="D21" s="40" t="s">
        <v>2311</v>
      </c>
      <c r="E21" s="41" t="s">
        <v>2318</v>
      </c>
      <c r="F21" s="41" t="s">
        <v>2285</v>
      </c>
      <c r="G21" s="5" t="s">
        <v>2236</v>
      </c>
      <c r="H21" s="18" t="s">
        <v>2263</v>
      </c>
      <c r="I21" s="93">
        <f t="shared" si="1"/>
        <v>100</v>
      </c>
      <c r="J21" s="94"/>
      <c r="K21" s="38">
        <v>5.25</v>
      </c>
      <c r="L21" s="38">
        <v>5.25</v>
      </c>
      <c r="M21" s="38">
        <v>19.75</v>
      </c>
      <c r="N21" s="38">
        <v>19.75</v>
      </c>
      <c r="O21" s="38">
        <v>24.56</v>
      </c>
      <c r="P21" s="38">
        <v>24.56</v>
      </c>
      <c r="Q21" s="38">
        <v>50.44</v>
      </c>
      <c r="R21" s="38">
        <v>50.44</v>
      </c>
      <c r="S21" s="38">
        <v>0</v>
      </c>
      <c r="T21" s="38">
        <v>0</v>
      </c>
      <c r="U21" s="93">
        <f t="shared" si="2"/>
        <v>100</v>
      </c>
      <c r="V21" s="94"/>
      <c r="W21" s="19">
        <f t="shared" si="3"/>
        <v>1</v>
      </c>
      <c r="X21" s="81">
        <v>0.5</v>
      </c>
      <c r="Y21" s="82"/>
      <c r="Z21" s="83"/>
      <c r="AA21" s="84">
        <v>24.63</v>
      </c>
      <c r="AB21" s="85"/>
      <c r="AC21" s="86"/>
      <c r="AD21" s="87">
        <v>12.03</v>
      </c>
      <c r="AE21" s="160"/>
      <c r="AF21" s="161"/>
      <c r="AG21" s="84">
        <v>13.28</v>
      </c>
      <c r="AH21" s="85"/>
      <c r="AI21" s="86"/>
      <c r="AJ21" s="44">
        <f t="shared" si="6"/>
        <v>50.44</v>
      </c>
      <c r="AK21" s="42">
        <f t="shared" si="4"/>
        <v>1</v>
      </c>
      <c r="AL21" s="52" t="s">
        <v>2433</v>
      </c>
      <c r="AM21" s="52" t="s">
        <v>2434</v>
      </c>
      <c r="AN21" s="52" t="s">
        <v>2393</v>
      </c>
      <c r="AO21" s="170">
        <v>10931465331</v>
      </c>
      <c r="AP21" s="171">
        <v>9908312255</v>
      </c>
    </row>
    <row r="22" spans="2:42" s="17" customFormat="1" ht="45" customHeight="1" x14ac:dyDescent="0.2">
      <c r="B22" s="108"/>
      <c r="C22" s="40" t="s">
        <v>2338</v>
      </c>
      <c r="D22" s="40" t="s">
        <v>2311</v>
      </c>
      <c r="E22" s="41" t="s">
        <v>2319</v>
      </c>
      <c r="F22" s="41" t="s">
        <v>2286</v>
      </c>
      <c r="G22" s="5" t="s">
        <v>2236</v>
      </c>
      <c r="H22" s="18" t="s">
        <v>2263</v>
      </c>
      <c r="I22" s="93">
        <f t="shared" si="1"/>
        <v>100</v>
      </c>
      <c r="J22" s="94"/>
      <c r="K22" s="38">
        <v>5</v>
      </c>
      <c r="L22" s="38">
        <v>5</v>
      </c>
      <c r="M22" s="38">
        <v>30</v>
      </c>
      <c r="N22" s="38">
        <v>30</v>
      </c>
      <c r="O22" s="38">
        <v>25</v>
      </c>
      <c r="P22" s="38">
        <v>25</v>
      </c>
      <c r="Q22" s="38">
        <v>39</v>
      </c>
      <c r="R22" s="38">
        <v>39</v>
      </c>
      <c r="S22" s="38">
        <v>1</v>
      </c>
      <c r="T22" s="38">
        <v>0</v>
      </c>
      <c r="U22" s="93">
        <f t="shared" si="2"/>
        <v>99</v>
      </c>
      <c r="V22" s="94"/>
      <c r="W22" s="19">
        <f t="shared" si="3"/>
        <v>0.99</v>
      </c>
      <c r="X22" s="81">
        <v>28</v>
      </c>
      <c r="Y22" s="82"/>
      <c r="Z22" s="83"/>
      <c r="AA22" s="84">
        <v>8</v>
      </c>
      <c r="AB22" s="85"/>
      <c r="AC22" s="86"/>
      <c r="AD22" s="87">
        <v>0</v>
      </c>
      <c r="AE22" s="160"/>
      <c r="AF22" s="161"/>
      <c r="AG22" s="84">
        <v>3</v>
      </c>
      <c r="AH22" s="85"/>
      <c r="AI22" s="86"/>
      <c r="AJ22" s="44">
        <f t="shared" si="6"/>
        <v>39</v>
      </c>
      <c r="AK22" s="42">
        <f t="shared" si="4"/>
        <v>1</v>
      </c>
      <c r="AL22" s="52" t="s">
        <v>2435</v>
      </c>
      <c r="AM22" s="52" t="s">
        <v>2343</v>
      </c>
      <c r="AN22" s="52" t="s">
        <v>2394</v>
      </c>
      <c r="AO22" s="170">
        <v>81767902157</v>
      </c>
      <c r="AP22" s="171">
        <v>77695738506</v>
      </c>
    </row>
    <row r="23" spans="2:42" s="17" customFormat="1" ht="45" customHeight="1" x14ac:dyDescent="0.2">
      <c r="B23" s="108"/>
      <c r="C23" s="40" t="s">
        <v>2338</v>
      </c>
      <c r="D23" s="40" t="s">
        <v>2311</v>
      </c>
      <c r="E23" s="41" t="s">
        <v>2346</v>
      </c>
      <c r="F23" s="41" t="s">
        <v>2287</v>
      </c>
      <c r="G23" s="5" t="s">
        <v>2236</v>
      </c>
      <c r="H23" s="18" t="s">
        <v>2263</v>
      </c>
      <c r="I23" s="93">
        <f t="shared" si="1"/>
        <v>100</v>
      </c>
      <c r="J23" s="94"/>
      <c r="K23" s="38">
        <v>1</v>
      </c>
      <c r="L23" s="38">
        <v>1</v>
      </c>
      <c r="M23" s="38">
        <v>15</v>
      </c>
      <c r="N23" s="38">
        <v>15</v>
      </c>
      <c r="O23" s="38">
        <v>42</v>
      </c>
      <c r="P23" s="38">
        <v>42</v>
      </c>
      <c r="Q23" s="38">
        <v>41.95</v>
      </c>
      <c r="R23" s="38">
        <v>41.95</v>
      </c>
      <c r="S23" s="38">
        <v>0.05</v>
      </c>
      <c r="T23" s="38">
        <v>0</v>
      </c>
      <c r="U23" s="93">
        <f t="shared" si="2"/>
        <v>99.95</v>
      </c>
      <c r="V23" s="94"/>
      <c r="W23" s="19">
        <f t="shared" si="3"/>
        <v>0.99950000000000006</v>
      </c>
      <c r="X23" s="81">
        <v>9.4600000000000009</v>
      </c>
      <c r="Y23" s="82"/>
      <c r="Z23" s="83"/>
      <c r="AA23" s="84">
        <v>5.8599999999999994</v>
      </c>
      <c r="AB23" s="85"/>
      <c r="AC23" s="86"/>
      <c r="AD23" s="87">
        <v>8.26</v>
      </c>
      <c r="AE23" s="160"/>
      <c r="AF23" s="161"/>
      <c r="AG23" s="84">
        <v>18.37</v>
      </c>
      <c r="AH23" s="85"/>
      <c r="AI23" s="86"/>
      <c r="AJ23" s="44">
        <f t="shared" si="6"/>
        <v>41.95</v>
      </c>
      <c r="AK23" s="42">
        <f t="shared" si="4"/>
        <v>1</v>
      </c>
      <c r="AL23" s="52" t="s">
        <v>2436</v>
      </c>
      <c r="AM23" s="52" t="s">
        <v>2343</v>
      </c>
      <c r="AN23" s="52" t="s">
        <v>2395</v>
      </c>
      <c r="AO23" s="170">
        <v>82140002594</v>
      </c>
      <c r="AP23" s="171">
        <v>81209825216</v>
      </c>
    </row>
    <row r="24" spans="2:42" s="17" customFormat="1" ht="45" customHeight="1" x14ac:dyDescent="0.2">
      <c r="B24" s="108"/>
      <c r="C24" s="40" t="s">
        <v>2338</v>
      </c>
      <c r="D24" s="40" t="s">
        <v>2311</v>
      </c>
      <c r="E24" s="41" t="s">
        <v>2320</v>
      </c>
      <c r="F24" s="41" t="s">
        <v>2288</v>
      </c>
      <c r="G24" s="5" t="s">
        <v>2236</v>
      </c>
      <c r="H24" s="18" t="s">
        <v>2263</v>
      </c>
      <c r="I24" s="93">
        <f t="shared" si="1"/>
        <v>100</v>
      </c>
      <c r="J24" s="94"/>
      <c r="K24" s="38">
        <v>1</v>
      </c>
      <c r="L24" s="38">
        <v>1</v>
      </c>
      <c r="M24" s="38">
        <v>10</v>
      </c>
      <c r="N24" s="38">
        <v>10</v>
      </c>
      <c r="O24" s="38">
        <v>30</v>
      </c>
      <c r="P24" s="38">
        <v>30</v>
      </c>
      <c r="Q24" s="38">
        <v>58</v>
      </c>
      <c r="R24" s="38">
        <v>58</v>
      </c>
      <c r="S24" s="38">
        <v>1</v>
      </c>
      <c r="T24" s="38">
        <v>0</v>
      </c>
      <c r="U24" s="93">
        <f t="shared" si="2"/>
        <v>99</v>
      </c>
      <c r="V24" s="94"/>
      <c r="W24" s="19">
        <f t="shared" si="3"/>
        <v>0.99</v>
      </c>
      <c r="X24" s="81">
        <v>40</v>
      </c>
      <c r="Y24" s="82"/>
      <c r="Z24" s="83"/>
      <c r="AA24" s="84">
        <v>10</v>
      </c>
      <c r="AB24" s="85"/>
      <c r="AC24" s="86"/>
      <c r="AD24" s="87">
        <v>0.9</v>
      </c>
      <c r="AE24" s="160"/>
      <c r="AF24" s="161"/>
      <c r="AG24" s="84">
        <v>7.1</v>
      </c>
      <c r="AH24" s="85"/>
      <c r="AI24" s="86"/>
      <c r="AJ24" s="44">
        <f t="shared" si="6"/>
        <v>58</v>
      </c>
      <c r="AK24" s="42">
        <f t="shared" si="4"/>
        <v>1</v>
      </c>
      <c r="AL24" s="52" t="s">
        <v>2437</v>
      </c>
      <c r="AM24" s="52" t="s">
        <v>2343</v>
      </c>
      <c r="AN24" s="52" t="s">
        <v>2395</v>
      </c>
      <c r="AO24" s="170">
        <v>30513740857</v>
      </c>
      <c r="AP24" s="171">
        <v>30513740857</v>
      </c>
    </row>
    <row r="25" spans="2:42" s="17" customFormat="1" ht="45" customHeight="1" x14ac:dyDescent="0.2">
      <c r="B25" s="108"/>
      <c r="C25" s="40" t="s">
        <v>2337</v>
      </c>
      <c r="D25" s="40" t="s">
        <v>2321</v>
      </c>
      <c r="E25" s="41" t="s">
        <v>2347</v>
      </c>
      <c r="F25" s="41" t="s">
        <v>2289</v>
      </c>
      <c r="G25" s="5" t="s">
        <v>2236</v>
      </c>
      <c r="H25" s="18" t="s">
        <v>2263</v>
      </c>
      <c r="I25" s="93">
        <f t="shared" si="1"/>
        <v>100</v>
      </c>
      <c r="J25" s="94"/>
      <c r="K25" s="38">
        <v>16</v>
      </c>
      <c r="L25" s="38">
        <v>16</v>
      </c>
      <c r="M25" s="38">
        <v>38.71</v>
      </c>
      <c r="N25" s="38">
        <v>38.71</v>
      </c>
      <c r="O25" s="38">
        <v>24.79</v>
      </c>
      <c r="P25" s="38">
        <v>24.79</v>
      </c>
      <c r="Q25" s="38">
        <v>20.5</v>
      </c>
      <c r="R25" s="38">
        <v>20.5</v>
      </c>
      <c r="S25" s="38">
        <v>0</v>
      </c>
      <c r="T25" s="38">
        <v>0</v>
      </c>
      <c r="U25" s="93">
        <f t="shared" si="2"/>
        <v>100</v>
      </c>
      <c r="V25" s="94"/>
      <c r="W25" s="19">
        <f t="shared" si="3"/>
        <v>1</v>
      </c>
      <c r="X25" s="81">
        <v>1.3</v>
      </c>
      <c r="Y25" s="82"/>
      <c r="Z25" s="83"/>
      <c r="AA25" s="84">
        <v>8.84</v>
      </c>
      <c r="AB25" s="85"/>
      <c r="AC25" s="86"/>
      <c r="AD25" s="87">
        <v>1.85</v>
      </c>
      <c r="AE25" s="160"/>
      <c r="AF25" s="161"/>
      <c r="AG25" s="84">
        <v>8.51</v>
      </c>
      <c r="AH25" s="85"/>
      <c r="AI25" s="86"/>
      <c r="AJ25" s="44">
        <f t="shared" si="6"/>
        <v>20.5</v>
      </c>
      <c r="AK25" s="42">
        <f t="shared" si="4"/>
        <v>1</v>
      </c>
      <c r="AL25" s="52" t="s">
        <v>2438</v>
      </c>
      <c r="AM25" s="52" t="s">
        <v>2420</v>
      </c>
      <c r="AN25" s="52" t="s">
        <v>2396</v>
      </c>
      <c r="AO25" s="170">
        <v>2681384937</v>
      </c>
      <c r="AP25" s="171">
        <v>2681384883</v>
      </c>
    </row>
    <row r="26" spans="2:42" s="17" customFormat="1" ht="45" customHeight="1" x14ac:dyDescent="0.2">
      <c r="B26" s="108"/>
      <c r="C26" s="40" t="s">
        <v>2335</v>
      </c>
      <c r="D26" s="40" t="s">
        <v>2321</v>
      </c>
      <c r="E26" s="41" t="s">
        <v>2322</v>
      </c>
      <c r="F26" s="41" t="s">
        <v>2290</v>
      </c>
      <c r="G26" s="5" t="s">
        <v>2306</v>
      </c>
      <c r="H26" s="18" t="s">
        <v>2263</v>
      </c>
      <c r="I26" s="93">
        <f>+K26+M26+O26+Q26+S26</f>
        <v>3500000</v>
      </c>
      <c r="J26" s="94"/>
      <c r="K26" s="38">
        <v>0</v>
      </c>
      <c r="L26" s="38">
        <v>0</v>
      </c>
      <c r="M26" s="38">
        <v>547775.93000000005</v>
      </c>
      <c r="N26" s="38">
        <v>547775.93000000005</v>
      </c>
      <c r="O26" s="38">
        <v>306815.55</v>
      </c>
      <c r="P26" s="38">
        <v>306815.55</v>
      </c>
      <c r="Q26" s="38">
        <v>1013389.28</v>
      </c>
      <c r="R26" s="38">
        <v>158797.79999999999</v>
      </c>
      <c r="S26" s="38">
        <v>1632019.24</v>
      </c>
      <c r="T26" s="38">
        <v>0</v>
      </c>
      <c r="U26" s="93">
        <f t="shared" si="2"/>
        <v>1013389.28</v>
      </c>
      <c r="V26" s="94"/>
      <c r="W26" s="19">
        <f t="shared" si="3"/>
        <v>0.2895397942857143</v>
      </c>
      <c r="X26" s="81">
        <v>104504.33</v>
      </c>
      <c r="Y26" s="82"/>
      <c r="Z26" s="83"/>
      <c r="AA26" s="84">
        <v>15721.589999999997</v>
      </c>
      <c r="AB26" s="85"/>
      <c r="AC26" s="86"/>
      <c r="AD26" s="87">
        <v>22579</v>
      </c>
      <c r="AE26" s="160"/>
      <c r="AF26" s="161"/>
      <c r="AG26" s="84">
        <v>15992.88</v>
      </c>
      <c r="AH26" s="85"/>
      <c r="AI26" s="86"/>
      <c r="AJ26" s="44">
        <f t="shared" si="6"/>
        <v>158797.79999999999</v>
      </c>
      <c r="AK26" s="42">
        <f t="shared" si="4"/>
        <v>0.15669970379003811</v>
      </c>
      <c r="AL26" s="52" t="s">
        <v>2439</v>
      </c>
      <c r="AM26" s="52" t="s">
        <v>2440</v>
      </c>
      <c r="AN26" s="52" t="s">
        <v>2348</v>
      </c>
      <c r="AO26" s="170">
        <v>635609572937</v>
      </c>
      <c r="AP26" s="171">
        <v>319925194955</v>
      </c>
    </row>
    <row r="27" spans="2:42" s="17" customFormat="1" ht="45" customHeight="1" x14ac:dyDescent="0.2">
      <c r="B27" s="108"/>
      <c r="C27" s="67" t="s">
        <v>2335</v>
      </c>
      <c r="D27" s="67" t="s">
        <v>2321</v>
      </c>
      <c r="E27" s="67" t="s">
        <v>2323</v>
      </c>
      <c r="F27" s="67" t="s">
        <v>2291</v>
      </c>
      <c r="G27" s="5" t="s">
        <v>2306</v>
      </c>
      <c r="H27" s="18" t="s">
        <v>2263</v>
      </c>
      <c r="I27" s="153">
        <f>+J27+J28</f>
        <v>120</v>
      </c>
      <c r="J27" s="38">
        <f>+K27+M27+O27+Q27+S27</f>
        <v>74.2</v>
      </c>
      <c r="K27" s="38">
        <v>0</v>
      </c>
      <c r="L27" s="38">
        <v>0</v>
      </c>
      <c r="M27" s="38">
        <v>23.07</v>
      </c>
      <c r="N27" s="38">
        <v>23.07</v>
      </c>
      <c r="O27" s="38">
        <v>45.55</v>
      </c>
      <c r="P27" s="38">
        <v>45.55</v>
      </c>
      <c r="Q27" s="38">
        <v>5.58</v>
      </c>
      <c r="R27" s="38">
        <v>3.18</v>
      </c>
      <c r="S27" s="38">
        <v>0</v>
      </c>
      <c r="T27" s="38">
        <v>0</v>
      </c>
      <c r="U27" s="153">
        <f>+V27+V28</f>
        <v>113.35000000000001</v>
      </c>
      <c r="V27" s="39">
        <f>+L27+N27+P27+R27+T27</f>
        <v>71.800000000000011</v>
      </c>
      <c r="W27" s="19">
        <f>+V27/J27</f>
        <v>0.96765498652291115</v>
      </c>
      <c r="X27" s="81">
        <v>0.75</v>
      </c>
      <c r="Y27" s="82"/>
      <c r="Z27" s="83"/>
      <c r="AA27" s="84">
        <v>1.0900000000000001</v>
      </c>
      <c r="AB27" s="85"/>
      <c r="AC27" s="86"/>
      <c r="AD27" s="87">
        <v>0.22</v>
      </c>
      <c r="AE27" s="160"/>
      <c r="AF27" s="161"/>
      <c r="AG27" s="84">
        <v>1.1200000000000001</v>
      </c>
      <c r="AH27" s="85"/>
      <c r="AI27" s="86"/>
      <c r="AJ27" s="44">
        <f t="shared" si="6"/>
        <v>3.18</v>
      </c>
      <c r="AK27" s="42">
        <f t="shared" si="4"/>
        <v>0.56989247311827962</v>
      </c>
      <c r="AL27" s="56" t="s">
        <v>2441</v>
      </c>
      <c r="AM27" s="56" t="s">
        <v>2443</v>
      </c>
      <c r="AN27" s="61" t="s">
        <v>2397</v>
      </c>
      <c r="AO27" s="178">
        <v>0</v>
      </c>
      <c r="AP27" s="184">
        <v>0</v>
      </c>
    </row>
    <row r="28" spans="2:42" s="17" customFormat="1" ht="45" customHeight="1" x14ac:dyDescent="0.2">
      <c r="B28" s="108"/>
      <c r="C28" s="68"/>
      <c r="D28" s="68"/>
      <c r="E28" s="68"/>
      <c r="F28" s="68"/>
      <c r="G28" s="5" t="s">
        <v>2236</v>
      </c>
      <c r="H28" s="18" t="s">
        <v>2263</v>
      </c>
      <c r="I28" s="154"/>
      <c r="J28" s="38">
        <f>+K28+M28+O28+Q28+S28</f>
        <v>45.8</v>
      </c>
      <c r="K28" s="38">
        <v>0</v>
      </c>
      <c r="L28" s="38">
        <v>0</v>
      </c>
      <c r="M28" s="38">
        <v>0</v>
      </c>
      <c r="N28" s="38">
        <v>0</v>
      </c>
      <c r="O28" s="38">
        <v>22.8</v>
      </c>
      <c r="P28" s="38">
        <v>22.8</v>
      </c>
      <c r="Q28" s="38">
        <v>19.2</v>
      </c>
      <c r="R28" s="38">
        <v>18.75</v>
      </c>
      <c r="S28" s="38">
        <v>3.8</v>
      </c>
      <c r="T28" s="38">
        <v>0</v>
      </c>
      <c r="U28" s="154"/>
      <c r="V28" s="39">
        <f>+L28+N28+P28+R28+T28</f>
        <v>41.55</v>
      </c>
      <c r="W28" s="19">
        <f>+V28/J28</f>
        <v>0.90720524017467252</v>
      </c>
      <c r="X28" s="81">
        <v>8.8000000000000007</v>
      </c>
      <c r="Y28" s="82"/>
      <c r="Z28" s="83"/>
      <c r="AA28" s="84">
        <v>4</v>
      </c>
      <c r="AB28" s="85"/>
      <c r="AC28" s="86"/>
      <c r="AD28" s="87">
        <v>4.8</v>
      </c>
      <c r="AE28" s="160"/>
      <c r="AF28" s="161"/>
      <c r="AG28" s="84">
        <v>1.1499999999999999</v>
      </c>
      <c r="AH28" s="85"/>
      <c r="AI28" s="86"/>
      <c r="AJ28" s="44">
        <f t="shared" si="6"/>
        <v>18.75</v>
      </c>
      <c r="AK28" s="42">
        <f t="shared" si="4"/>
        <v>0.9765625</v>
      </c>
      <c r="AL28" s="56" t="s">
        <v>2442</v>
      </c>
      <c r="AM28" s="56" t="s">
        <v>2343</v>
      </c>
      <c r="AN28" s="62"/>
      <c r="AO28" s="179"/>
      <c r="AP28" s="185"/>
    </row>
    <row r="29" spans="2:42" s="17" customFormat="1" ht="54" customHeight="1" x14ac:dyDescent="0.2">
      <c r="B29" s="108"/>
      <c r="C29" s="43" t="s">
        <v>2337</v>
      </c>
      <c r="D29" s="40" t="s">
        <v>2321</v>
      </c>
      <c r="E29" s="41" t="s">
        <v>2324</v>
      </c>
      <c r="F29" s="41" t="s">
        <v>2292</v>
      </c>
      <c r="G29" s="5" t="s">
        <v>2306</v>
      </c>
      <c r="H29" s="18" t="s">
        <v>2263</v>
      </c>
      <c r="I29" s="93">
        <f t="shared" si="1"/>
        <v>1200000</v>
      </c>
      <c r="J29" s="94"/>
      <c r="K29" s="38">
        <v>0</v>
      </c>
      <c r="L29" s="38">
        <v>0</v>
      </c>
      <c r="M29" s="38">
        <v>148525.96</v>
      </c>
      <c r="N29" s="38">
        <v>148525.96</v>
      </c>
      <c r="O29" s="38">
        <v>375109.89</v>
      </c>
      <c r="P29" s="38">
        <v>375109.89</v>
      </c>
      <c r="Q29" s="38">
        <v>594261.68999999994</v>
      </c>
      <c r="R29" s="38">
        <v>579014.82999999996</v>
      </c>
      <c r="S29" s="38">
        <v>82102.460000000006</v>
      </c>
      <c r="T29" s="38">
        <v>0</v>
      </c>
      <c r="U29" s="93">
        <f t="shared" si="2"/>
        <v>1102650.68</v>
      </c>
      <c r="V29" s="94"/>
      <c r="W29" s="19">
        <f t="shared" si="3"/>
        <v>0.91887556666666659</v>
      </c>
      <c r="X29" s="88">
        <v>197505</v>
      </c>
      <c r="Y29" s="89"/>
      <c r="Z29" s="90"/>
      <c r="AA29" s="84">
        <v>67479.88</v>
      </c>
      <c r="AB29" s="85"/>
      <c r="AC29" s="86"/>
      <c r="AD29" s="87">
        <v>34982.550000000003</v>
      </c>
      <c r="AE29" s="160"/>
      <c r="AF29" s="161"/>
      <c r="AG29" s="84">
        <v>279047.40000000002</v>
      </c>
      <c r="AH29" s="85"/>
      <c r="AI29" s="86"/>
      <c r="AJ29" s="44">
        <f t="shared" si="6"/>
        <v>579014.83000000007</v>
      </c>
      <c r="AK29" s="42">
        <f t="shared" si="4"/>
        <v>0.97434318877260984</v>
      </c>
      <c r="AL29" s="52" t="s">
        <v>2444</v>
      </c>
      <c r="AM29" s="52" t="s">
        <v>2343</v>
      </c>
      <c r="AN29" s="52" t="s">
        <v>2398</v>
      </c>
      <c r="AO29" s="170">
        <v>36804791297</v>
      </c>
      <c r="AP29" s="171">
        <v>36783414753</v>
      </c>
    </row>
    <row r="30" spans="2:42" s="17" customFormat="1" ht="45" customHeight="1" x14ac:dyDescent="0.2">
      <c r="B30" s="108"/>
      <c r="C30" s="67" t="s">
        <v>2337</v>
      </c>
      <c r="D30" s="67" t="s">
        <v>2321</v>
      </c>
      <c r="E30" s="67" t="s">
        <v>2325</v>
      </c>
      <c r="F30" s="67" t="s">
        <v>2293</v>
      </c>
      <c r="G30" s="5" t="s">
        <v>2306</v>
      </c>
      <c r="H30" s="18" t="s">
        <v>2263</v>
      </c>
      <c r="I30" s="153">
        <f>+J30+J31</f>
        <v>104.53999999999999</v>
      </c>
      <c r="J30" s="38">
        <f>+K30+M30+O30+Q30+S30</f>
        <v>84.5</v>
      </c>
      <c r="K30" s="38">
        <v>0</v>
      </c>
      <c r="L30" s="38">
        <v>0</v>
      </c>
      <c r="M30" s="38">
        <v>14</v>
      </c>
      <c r="N30" s="38">
        <v>14</v>
      </c>
      <c r="O30" s="38">
        <v>19.3</v>
      </c>
      <c r="P30" s="38">
        <v>19.3</v>
      </c>
      <c r="Q30" s="38">
        <v>37.29</v>
      </c>
      <c r="R30" s="38">
        <v>26.82</v>
      </c>
      <c r="S30" s="38">
        <v>13.91</v>
      </c>
      <c r="T30" s="38">
        <v>0</v>
      </c>
      <c r="U30" s="153">
        <f>+V30+V31</f>
        <v>77.66</v>
      </c>
      <c r="V30" s="39">
        <f>+L30+N30+P30+R30+T30</f>
        <v>60.12</v>
      </c>
      <c r="W30" s="19">
        <f>+V30/J30</f>
        <v>0.71147928994082832</v>
      </c>
      <c r="X30" s="81">
        <v>20.46</v>
      </c>
      <c r="Y30" s="82"/>
      <c r="Z30" s="83"/>
      <c r="AA30" s="84">
        <v>3.879999999999999</v>
      </c>
      <c r="AB30" s="85"/>
      <c r="AC30" s="86"/>
      <c r="AD30" s="87">
        <v>2.31</v>
      </c>
      <c r="AE30" s="160"/>
      <c r="AF30" s="161"/>
      <c r="AG30" s="84">
        <v>0</v>
      </c>
      <c r="AH30" s="85"/>
      <c r="AI30" s="86"/>
      <c r="AJ30" s="44">
        <f t="shared" si="6"/>
        <v>26.65</v>
      </c>
      <c r="AK30" s="42">
        <f t="shared" si="4"/>
        <v>0.71466881201394472</v>
      </c>
      <c r="AL30" s="56" t="s">
        <v>2445</v>
      </c>
      <c r="AM30" s="56" t="s">
        <v>2343</v>
      </c>
      <c r="AN30" s="61" t="s">
        <v>2399</v>
      </c>
      <c r="AO30" s="178">
        <v>4387719477</v>
      </c>
      <c r="AP30" s="184">
        <v>3580012463</v>
      </c>
    </row>
    <row r="31" spans="2:42" s="17" customFormat="1" ht="45" customHeight="1" x14ac:dyDescent="0.2">
      <c r="B31" s="108"/>
      <c r="C31" s="68" t="s">
        <v>2337</v>
      </c>
      <c r="D31" s="68"/>
      <c r="E31" s="68"/>
      <c r="F31" s="68"/>
      <c r="G31" s="5" t="s">
        <v>2307</v>
      </c>
      <c r="H31" s="18" t="s">
        <v>2263</v>
      </c>
      <c r="I31" s="154"/>
      <c r="J31" s="38">
        <f>+K31+M31+O31+Q31+S31</f>
        <v>20.04</v>
      </c>
      <c r="K31" s="38">
        <v>0</v>
      </c>
      <c r="L31" s="38">
        <v>0</v>
      </c>
      <c r="M31" s="38">
        <v>0</v>
      </c>
      <c r="N31" s="38">
        <v>0</v>
      </c>
      <c r="O31" s="38">
        <v>5.87</v>
      </c>
      <c r="P31" s="38">
        <v>5.87</v>
      </c>
      <c r="Q31" s="38">
        <v>11.67</v>
      </c>
      <c r="R31" s="38">
        <v>11.67</v>
      </c>
      <c r="S31" s="38">
        <v>2.5</v>
      </c>
      <c r="T31" s="38">
        <v>0</v>
      </c>
      <c r="U31" s="154"/>
      <c r="V31" s="39">
        <f>+L31+N31+P31+R31+T31</f>
        <v>17.54</v>
      </c>
      <c r="W31" s="19">
        <f>+V31/J31</f>
        <v>0.87524950099800403</v>
      </c>
      <c r="X31" s="81">
        <v>1.71</v>
      </c>
      <c r="Y31" s="82"/>
      <c r="Z31" s="83"/>
      <c r="AA31" s="84">
        <v>2.2200000000000002</v>
      </c>
      <c r="AB31" s="85"/>
      <c r="AC31" s="86"/>
      <c r="AD31" s="87">
        <v>0.61</v>
      </c>
      <c r="AE31" s="160"/>
      <c r="AF31" s="161"/>
      <c r="AG31" s="84">
        <v>7.13</v>
      </c>
      <c r="AH31" s="85"/>
      <c r="AI31" s="86"/>
      <c r="AJ31" s="44">
        <f t="shared" si="6"/>
        <v>11.67</v>
      </c>
      <c r="AK31" s="42">
        <f t="shared" si="4"/>
        <v>1</v>
      </c>
      <c r="AL31" s="56" t="s">
        <v>2446</v>
      </c>
      <c r="AM31" s="56" t="s">
        <v>2421</v>
      </c>
      <c r="AN31" s="62"/>
      <c r="AO31" s="179"/>
      <c r="AP31" s="185"/>
    </row>
    <row r="32" spans="2:42" s="20" customFormat="1" ht="45" customHeight="1" x14ac:dyDescent="0.2">
      <c r="B32" s="108"/>
      <c r="C32" s="67" t="s">
        <v>2337</v>
      </c>
      <c r="D32" s="67" t="s">
        <v>2321</v>
      </c>
      <c r="E32" s="67" t="s">
        <v>2326</v>
      </c>
      <c r="F32" s="67" t="s">
        <v>2294</v>
      </c>
      <c r="G32" s="5" t="s">
        <v>2306</v>
      </c>
      <c r="H32" s="18" t="s">
        <v>2263</v>
      </c>
      <c r="I32" s="153">
        <f>+J32+J33</f>
        <v>1502</v>
      </c>
      <c r="J32" s="38">
        <f>+K32+M32+O32+Q32+S32</f>
        <v>0</v>
      </c>
      <c r="K32" s="38">
        <v>0</v>
      </c>
      <c r="L32" s="38">
        <v>0</v>
      </c>
      <c r="M32" s="38">
        <v>0</v>
      </c>
      <c r="N32" s="38">
        <v>0</v>
      </c>
      <c r="O32" s="38">
        <v>0</v>
      </c>
      <c r="P32" s="38">
        <v>0</v>
      </c>
      <c r="Q32" s="38">
        <v>0</v>
      </c>
      <c r="R32" s="38">
        <v>0</v>
      </c>
      <c r="S32" s="38">
        <v>0</v>
      </c>
      <c r="T32" s="38">
        <v>0</v>
      </c>
      <c r="U32" s="153">
        <f>+V32+V33</f>
        <v>1502</v>
      </c>
      <c r="V32" s="39">
        <f>+L32+N32+P32+R32+T32</f>
        <v>0</v>
      </c>
      <c r="W32" s="19">
        <f>IFERROR(+V32/J32,)</f>
        <v>0</v>
      </c>
      <c r="X32" s="81">
        <v>0</v>
      </c>
      <c r="Y32" s="82"/>
      <c r="Z32" s="83"/>
      <c r="AA32" s="84">
        <v>0</v>
      </c>
      <c r="AB32" s="85"/>
      <c r="AC32" s="86"/>
      <c r="AD32" s="87">
        <f t="shared" ref="AD18:AD37" si="7">+R32-AA32-X32</f>
        <v>0</v>
      </c>
      <c r="AE32" s="160"/>
      <c r="AF32" s="161"/>
      <c r="AG32" s="84">
        <v>0</v>
      </c>
      <c r="AH32" s="85"/>
      <c r="AI32" s="86"/>
      <c r="AJ32" s="44">
        <f t="shared" si="6"/>
        <v>0</v>
      </c>
      <c r="AK32" s="42">
        <f>IFERROR(+AJ32/Q32,0)</f>
        <v>0</v>
      </c>
      <c r="AL32" s="61" t="s">
        <v>2447</v>
      </c>
      <c r="AM32" s="57" t="s">
        <v>2343</v>
      </c>
      <c r="AN32" s="61" t="s">
        <v>2400</v>
      </c>
      <c r="AO32" s="172">
        <v>0</v>
      </c>
      <c r="AP32" s="173">
        <v>0</v>
      </c>
    </row>
    <row r="33" spans="2:42" s="20" customFormat="1" ht="45" customHeight="1" x14ac:dyDescent="0.2">
      <c r="B33" s="108"/>
      <c r="C33" s="68"/>
      <c r="D33" s="68"/>
      <c r="E33" s="68"/>
      <c r="F33" s="68"/>
      <c r="G33" s="5" t="s">
        <v>2237</v>
      </c>
      <c r="H33" s="18" t="s">
        <v>2263</v>
      </c>
      <c r="I33" s="154"/>
      <c r="J33" s="38">
        <f>+K33+M33+O33+Q33+S33</f>
        <v>1502</v>
      </c>
      <c r="K33" s="38">
        <v>0</v>
      </c>
      <c r="L33" s="38">
        <v>0</v>
      </c>
      <c r="M33" s="38">
        <v>553</v>
      </c>
      <c r="N33" s="38">
        <v>553</v>
      </c>
      <c r="O33" s="38">
        <v>949</v>
      </c>
      <c r="P33" s="38">
        <v>949</v>
      </c>
      <c r="Q33" s="38">
        <v>0</v>
      </c>
      <c r="R33" s="38">
        <v>0</v>
      </c>
      <c r="S33" s="38">
        <v>0</v>
      </c>
      <c r="T33" s="38">
        <v>0</v>
      </c>
      <c r="U33" s="154"/>
      <c r="V33" s="39">
        <f>+L33+N33+P33+R33+T33</f>
        <v>1502</v>
      </c>
      <c r="W33" s="19">
        <f>+V33/J33</f>
        <v>1</v>
      </c>
      <c r="X33" s="81">
        <v>0</v>
      </c>
      <c r="Y33" s="82"/>
      <c r="Z33" s="83"/>
      <c r="AA33" s="84">
        <v>0</v>
      </c>
      <c r="AB33" s="85"/>
      <c r="AC33" s="86"/>
      <c r="AD33" s="87">
        <f t="shared" si="7"/>
        <v>0</v>
      </c>
      <c r="AE33" s="160"/>
      <c r="AF33" s="161"/>
      <c r="AG33" s="84">
        <v>0</v>
      </c>
      <c r="AH33" s="85"/>
      <c r="AI33" s="86"/>
      <c r="AJ33" s="44">
        <f t="shared" si="6"/>
        <v>0</v>
      </c>
      <c r="AK33" s="42">
        <f>IFERROR(+AJ33/Q33,0)</f>
        <v>0</v>
      </c>
      <c r="AL33" s="62"/>
      <c r="AM33" s="58"/>
      <c r="AN33" s="62"/>
      <c r="AO33" s="174"/>
      <c r="AP33" s="175"/>
    </row>
    <row r="34" spans="2:42" s="17" customFormat="1" ht="45" customHeight="1" x14ac:dyDescent="0.2">
      <c r="B34" s="108"/>
      <c r="C34" s="40" t="s">
        <v>2336</v>
      </c>
      <c r="D34" s="40" t="s">
        <v>2327</v>
      </c>
      <c r="E34" s="41" t="s">
        <v>2349</v>
      </c>
      <c r="F34" s="41" t="s">
        <v>2295</v>
      </c>
      <c r="G34" s="5" t="s">
        <v>2236</v>
      </c>
      <c r="H34" s="18" t="s">
        <v>2263</v>
      </c>
      <c r="I34" s="93">
        <f t="shared" si="1"/>
        <v>52</v>
      </c>
      <c r="J34" s="94"/>
      <c r="K34" s="38">
        <v>7</v>
      </c>
      <c r="L34" s="38">
        <v>7</v>
      </c>
      <c r="M34" s="38">
        <v>17</v>
      </c>
      <c r="N34" s="38">
        <v>17</v>
      </c>
      <c r="O34" s="38">
        <v>14</v>
      </c>
      <c r="P34" s="38">
        <v>14</v>
      </c>
      <c r="Q34" s="38">
        <v>14</v>
      </c>
      <c r="R34" s="38">
        <v>14</v>
      </c>
      <c r="S34" s="38">
        <v>0</v>
      </c>
      <c r="T34" s="38">
        <v>0</v>
      </c>
      <c r="U34" s="93">
        <f t="shared" si="2"/>
        <v>52</v>
      </c>
      <c r="V34" s="94"/>
      <c r="W34" s="19">
        <f t="shared" si="3"/>
        <v>1</v>
      </c>
      <c r="X34" s="81">
        <v>14</v>
      </c>
      <c r="Y34" s="82"/>
      <c r="Z34" s="83"/>
      <c r="AA34" s="84">
        <v>0</v>
      </c>
      <c r="AB34" s="85"/>
      <c r="AC34" s="86"/>
      <c r="AD34" s="87">
        <f t="shared" si="7"/>
        <v>0</v>
      </c>
      <c r="AE34" s="160"/>
      <c r="AF34" s="161"/>
      <c r="AG34" s="84">
        <v>0</v>
      </c>
      <c r="AH34" s="85"/>
      <c r="AI34" s="86"/>
      <c r="AJ34" s="44">
        <f t="shared" si="6"/>
        <v>14</v>
      </c>
      <c r="AK34" s="42">
        <f t="shared" ref="AK34:AK35" si="8">IFERROR(+AJ34/Q34,0)</f>
        <v>1</v>
      </c>
      <c r="AL34" s="52" t="s">
        <v>2448</v>
      </c>
      <c r="AM34" s="52" t="s">
        <v>2422</v>
      </c>
      <c r="AN34" s="52" t="s">
        <v>2401</v>
      </c>
      <c r="AO34" s="170">
        <v>58610184633</v>
      </c>
      <c r="AP34" s="171">
        <v>58191890980</v>
      </c>
    </row>
    <row r="35" spans="2:42" s="17" customFormat="1" ht="45" customHeight="1" x14ac:dyDescent="0.2">
      <c r="B35" s="108"/>
      <c r="C35" s="40" t="s">
        <v>2336</v>
      </c>
      <c r="D35" s="40" t="s">
        <v>2327</v>
      </c>
      <c r="E35" s="41" t="s">
        <v>2329</v>
      </c>
      <c r="F35" s="41" t="s">
        <v>2296</v>
      </c>
      <c r="G35" s="5" t="s">
        <v>2236</v>
      </c>
      <c r="H35" s="18" t="s">
        <v>2263</v>
      </c>
      <c r="I35" s="93">
        <f t="shared" si="1"/>
        <v>1</v>
      </c>
      <c r="J35" s="94"/>
      <c r="K35" s="38">
        <v>0.8</v>
      </c>
      <c r="L35" s="38">
        <v>0.8</v>
      </c>
      <c r="M35" s="38">
        <v>0.2</v>
      </c>
      <c r="N35" s="38">
        <v>0.2</v>
      </c>
      <c r="O35" s="38">
        <v>0</v>
      </c>
      <c r="P35" s="38">
        <v>0</v>
      </c>
      <c r="Q35" s="38">
        <v>0</v>
      </c>
      <c r="R35" s="38">
        <v>0</v>
      </c>
      <c r="S35" s="38">
        <v>0</v>
      </c>
      <c r="T35" s="38">
        <v>0</v>
      </c>
      <c r="U35" s="93">
        <f t="shared" si="2"/>
        <v>1</v>
      </c>
      <c r="V35" s="94"/>
      <c r="W35" s="19">
        <f t="shared" si="3"/>
        <v>1</v>
      </c>
      <c r="X35" s="81">
        <v>0</v>
      </c>
      <c r="Y35" s="82"/>
      <c r="Z35" s="83"/>
      <c r="AA35" s="84">
        <v>0</v>
      </c>
      <c r="AB35" s="85"/>
      <c r="AC35" s="86"/>
      <c r="AD35" s="87">
        <f t="shared" si="7"/>
        <v>0</v>
      </c>
      <c r="AE35" s="160"/>
      <c r="AF35" s="161"/>
      <c r="AG35" s="84">
        <v>0</v>
      </c>
      <c r="AH35" s="85"/>
      <c r="AI35" s="86"/>
      <c r="AJ35" s="44">
        <f t="shared" si="6"/>
        <v>0</v>
      </c>
      <c r="AK35" s="42">
        <f t="shared" si="8"/>
        <v>0</v>
      </c>
      <c r="AL35" s="52" t="s">
        <v>2449</v>
      </c>
      <c r="AM35" s="52" t="s">
        <v>2343</v>
      </c>
      <c r="AN35" s="52" t="s">
        <v>2402</v>
      </c>
      <c r="AO35" s="170">
        <v>3992729025</v>
      </c>
      <c r="AP35" s="171">
        <v>3992729025</v>
      </c>
    </row>
    <row r="36" spans="2:42" s="17" customFormat="1" ht="45" customHeight="1" x14ac:dyDescent="0.2">
      <c r="B36" s="108"/>
      <c r="C36" s="40" t="s">
        <v>2336</v>
      </c>
      <c r="D36" s="40" t="s">
        <v>2327</v>
      </c>
      <c r="E36" s="41" t="s">
        <v>2350</v>
      </c>
      <c r="F36" s="41" t="s">
        <v>2297</v>
      </c>
      <c r="G36" s="5" t="s">
        <v>2236</v>
      </c>
      <c r="H36" s="18" t="s">
        <v>2263</v>
      </c>
      <c r="I36" s="93">
        <f t="shared" si="1"/>
        <v>1</v>
      </c>
      <c r="J36" s="94"/>
      <c r="K36" s="38">
        <v>0.35</v>
      </c>
      <c r="L36" s="38">
        <v>0.35</v>
      </c>
      <c r="M36" s="38">
        <v>0.15</v>
      </c>
      <c r="N36" s="38">
        <v>0.15</v>
      </c>
      <c r="O36" s="38">
        <v>0.2</v>
      </c>
      <c r="P36" s="38">
        <v>0.2</v>
      </c>
      <c r="Q36" s="38">
        <v>0.3</v>
      </c>
      <c r="R36" s="38">
        <v>0.3</v>
      </c>
      <c r="S36" s="38">
        <v>0</v>
      </c>
      <c r="T36" s="38">
        <v>0</v>
      </c>
      <c r="U36" s="93">
        <f t="shared" si="2"/>
        <v>1</v>
      </c>
      <c r="V36" s="94"/>
      <c r="W36" s="19">
        <f t="shared" si="3"/>
        <v>1</v>
      </c>
      <c r="X36" s="81">
        <v>0.03</v>
      </c>
      <c r="Y36" s="82"/>
      <c r="Z36" s="83"/>
      <c r="AA36" s="84">
        <v>0.12</v>
      </c>
      <c r="AB36" s="85"/>
      <c r="AC36" s="86"/>
      <c r="AD36" s="87">
        <v>0.08</v>
      </c>
      <c r="AE36" s="160"/>
      <c r="AF36" s="161"/>
      <c r="AG36" s="84">
        <v>7.0000000000000007E-2</v>
      </c>
      <c r="AH36" s="85"/>
      <c r="AI36" s="86"/>
      <c r="AJ36" s="44">
        <f t="shared" si="6"/>
        <v>0.3</v>
      </c>
      <c r="AK36" s="42">
        <f t="shared" si="4"/>
        <v>1</v>
      </c>
      <c r="AL36" s="52" t="s">
        <v>2450</v>
      </c>
      <c r="AM36" s="52" t="s">
        <v>2423</v>
      </c>
      <c r="AN36" s="52" t="s">
        <v>2403</v>
      </c>
      <c r="AO36" s="170">
        <v>186656000</v>
      </c>
      <c r="AP36" s="171">
        <v>186656000</v>
      </c>
    </row>
    <row r="37" spans="2:42" s="17" customFormat="1" ht="45" customHeight="1" x14ac:dyDescent="0.2">
      <c r="B37" s="108"/>
      <c r="C37" s="40" t="s">
        <v>2334</v>
      </c>
      <c r="D37" s="40" t="s">
        <v>2327</v>
      </c>
      <c r="E37" s="41" t="s">
        <v>2330</v>
      </c>
      <c r="F37" s="41" t="s">
        <v>2298</v>
      </c>
      <c r="G37" s="5" t="s">
        <v>2237</v>
      </c>
      <c r="H37" s="18" t="s">
        <v>2263</v>
      </c>
      <c r="I37" s="93">
        <f t="shared" si="1"/>
        <v>1</v>
      </c>
      <c r="J37" s="94"/>
      <c r="K37" s="38">
        <v>0.05</v>
      </c>
      <c r="L37" s="38">
        <v>0.05</v>
      </c>
      <c r="M37" s="38">
        <v>0.2</v>
      </c>
      <c r="N37" s="38">
        <v>0.2</v>
      </c>
      <c r="O37" s="38">
        <v>0.25</v>
      </c>
      <c r="P37" s="38">
        <v>0.25</v>
      </c>
      <c r="Q37" s="38">
        <v>0.4</v>
      </c>
      <c r="R37" s="38">
        <v>0.4</v>
      </c>
      <c r="S37" s="38">
        <v>0.1</v>
      </c>
      <c r="T37" s="38">
        <v>0</v>
      </c>
      <c r="U37" s="93">
        <f t="shared" si="2"/>
        <v>0.9</v>
      </c>
      <c r="V37" s="94"/>
      <c r="W37" s="19">
        <f t="shared" si="3"/>
        <v>0.9</v>
      </c>
      <c r="X37" s="81">
        <v>0.32</v>
      </c>
      <c r="Y37" s="82"/>
      <c r="Z37" s="83"/>
      <c r="AA37" s="84">
        <v>2.9999999999999971E-2</v>
      </c>
      <c r="AB37" s="85"/>
      <c r="AC37" s="86"/>
      <c r="AD37" s="87">
        <v>0.01</v>
      </c>
      <c r="AE37" s="160"/>
      <c r="AF37" s="161"/>
      <c r="AG37" s="84">
        <v>0.04</v>
      </c>
      <c r="AH37" s="85"/>
      <c r="AI37" s="86"/>
      <c r="AJ37" s="44">
        <f t="shared" si="6"/>
        <v>0.39999999999999997</v>
      </c>
      <c r="AK37" s="42">
        <f t="shared" si="4"/>
        <v>0.99999999999999989</v>
      </c>
      <c r="AL37" s="52" t="s">
        <v>2451</v>
      </c>
      <c r="AM37" s="52" t="s">
        <v>2343</v>
      </c>
      <c r="AN37" s="52" t="s">
        <v>2404</v>
      </c>
      <c r="AO37" s="170">
        <v>7250680593</v>
      </c>
      <c r="AP37" s="171">
        <v>7074234900</v>
      </c>
    </row>
    <row r="38" spans="2:42" s="17" customFormat="1" ht="45" customHeight="1" x14ac:dyDescent="0.2">
      <c r="B38" s="108"/>
      <c r="C38" s="40" t="s">
        <v>2334</v>
      </c>
      <c r="D38" s="40" t="s">
        <v>2327</v>
      </c>
      <c r="E38" s="41" t="s">
        <v>2410</v>
      </c>
      <c r="F38" s="41" t="s">
        <v>2301</v>
      </c>
      <c r="G38" s="5" t="s">
        <v>2237</v>
      </c>
      <c r="H38" s="18" t="s">
        <v>2262</v>
      </c>
      <c r="I38" s="93">
        <v>80</v>
      </c>
      <c r="J38" s="94"/>
      <c r="K38" s="38">
        <v>86</v>
      </c>
      <c r="L38" s="38">
        <v>83</v>
      </c>
      <c r="M38" s="38">
        <v>82</v>
      </c>
      <c r="N38" s="38">
        <v>82</v>
      </c>
      <c r="O38" s="38">
        <v>81</v>
      </c>
      <c r="P38" s="38">
        <v>81</v>
      </c>
      <c r="Q38" s="38">
        <v>80.5</v>
      </c>
      <c r="R38" s="38">
        <v>82</v>
      </c>
      <c r="S38" s="38">
        <v>80</v>
      </c>
      <c r="T38" s="38">
        <v>0</v>
      </c>
      <c r="U38" s="93">
        <f>+R38</f>
        <v>82</v>
      </c>
      <c r="V38" s="94"/>
      <c r="W38" s="19">
        <f>+(86-R38)/6</f>
        <v>0.66666666666666663</v>
      </c>
      <c r="X38" s="92">
        <f>+R38</f>
        <v>82</v>
      </c>
      <c r="Y38" s="162"/>
      <c r="Z38" s="162"/>
      <c r="AA38" s="162"/>
      <c r="AB38" s="162"/>
      <c r="AC38" s="162"/>
      <c r="AD38" s="162"/>
      <c r="AE38" s="162"/>
      <c r="AF38" s="162"/>
      <c r="AG38" s="162"/>
      <c r="AH38" s="162"/>
      <c r="AI38" s="163"/>
      <c r="AJ38" s="44">
        <v>82</v>
      </c>
      <c r="AK38" s="42">
        <f>80.5/AJ38</f>
        <v>0.98170731707317072</v>
      </c>
      <c r="AL38" s="52" t="s">
        <v>2452</v>
      </c>
      <c r="AM38" s="52" t="s">
        <v>2453</v>
      </c>
      <c r="AN38" s="52" t="s">
        <v>2405</v>
      </c>
      <c r="AO38" s="170">
        <v>28662220654</v>
      </c>
      <c r="AP38" s="171">
        <v>28662220654</v>
      </c>
    </row>
    <row r="39" spans="2:42" s="17" customFormat="1" ht="45" customHeight="1" x14ac:dyDescent="0.2">
      <c r="B39" s="108"/>
      <c r="C39" s="40" t="s">
        <v>2334</v>
      </c>
      <c r="D39" s="40" t="s">
        <v>2328</v>
      </c>
      <c r="E39" s="41" t="s">
        <v>2331</v>
      </c>
      <c r="F39" s="41" t="s">
        <v>2299</v>
      </c>
      <c r="G39" s="5" t="s">
        <v>2237</v>
      </c>
      <c r="H39" s="18" t="s">
        <v>2261</v>
      </c>
      <c r="I39" s="93">
        <v>100</v>
      </c>
      <c r="J39" s="94"/>
      <c r="K39" s="38">
        <v>5</v>
      </c>
      <c r="L39" s="38">
        <v>5</v>
      </c>
      <c r="M39" s="38">
        <v>46</v>
      </c>
      <c r="N39" s="38">
        <v>46</v>
      </c>
      <c r="O39" s="38">
        <v>73</v>
      </c>
      <c r="P39" s="38">
        <v>80</v>
      </c>
      <c r="Q39" s="38">
        <v>95</v>
      </c>
      <c r="R39" s="38">
        <v>95</v>
      </c>
      <c r="S39" s="38">
        <v>100</v>
      </c>
      <c r="T39" s="38">
        <v>0</v>
      </c>
      <c r="U39" s="93">
        <f>+R39</f>
        <v>95</v>
      </c>
      <c r="V39" s="94"/>
      <c r="W39" s="19">
        <f>+R39/100</f>
        <v>0.95</v>
      </c>
      <c r="X39" s="92">
        <f>+R39</f>
        <v>95</v>
      </c>
      <c r="Y39" s="162"/>
      <c r="Z39" s="162"/>
      <c r="AA39" s="162"/>
      <c r="AB39" s="162"/>
      <c r="AC39" s="162"/>
      <c r="AD39" s="162"/>
      <c r="AE39" s="162"/>
      <c r="AF39" s="162"/>
      <c r="AG39" s="162"/>
      <c r="AH39" s="162"/>
      <c r="AI39" s="163"/>
      <c r="AJ39" s="44">
        <f>+X39</f>
        <v>95</v>
      </c>
      <c r="AK39" s="42">
        <f t="shared" si="4"/>
        <v>1</v>
      </c>
      <c r="AL39" s="52" t="s">
        <v>2454</v>
      </c>
      <c r="AM39" s="52" t="s">
        <v>2343</v>
      </c>
      <c r="AN39" s="52" t="s">
        <v>2406</v>
      </c>
      <c r="AO39" s="170">
        <v>729350478</v>
      </c>
      <c r="AP39" s="171">
        <v>641889216</v>
      </c>
    </row>
    <row r="40" spans="2:42" s="17" customFormat="1" ht="45" customHeight="1" x14ac:dyDescent="0.2">
      <c r="B40" s="108"/>
      <c r="C40" s="40" t="s">
        <v>2334</v>
      </c>
      <c r="D40" s="40" t="s">
        <v>2328</v>
      </c>
      <c r="E40" s="41" t="s">
        <v>2351</v>
      </c>
      <c r="F40" s="41" t="s">
        <v>2300</v>
      </c>
      <c r="G40" s="5" t="s">
        <v>2237</v>
      </c>
      <c r="H40" s="18" t="s">
        <v>2263</v>
      </c>
      <c r="I40" s="93">
        <f t="shared" si="1"/>
        <v>100</v>
      </c>
      <c r="J40" s="94"/>
      <c r="K40" s="38">
        <v>1</v>
      </c>
      <c r="L40" s="38">
        <v>1</v>
      </c>
      <c r="M40" s="38">
        <v>18</v>
      </c>
      <c r="N40" s="38">
        <v>18</v>
      </c>
      <c r="O40" s="38">
        <v>35</v>
      </c>
      <c r="P40" s="38">
        <v>35</v>
      </c>
      <c r="Q40" s="38">
        <v>36</v>
      </c>
      <c r="R40" s="38">
        <v>36</v>
      </c>
      <c r="S40" s="38">
        <v>10</v>
      </c>
      <c r="T40" s="38">
        <v>0</v>
      </c>
      <c r="U40" s="93">
        <f t="shared" si="2"/>
        <v>90</v>
      </c>
      <c r="V40" s="94"/>
      <c r="W40" s="19">
        <f t="shared" si="3"/>
        <v>0.9</v>
      </c>
      <c r="X40" s="81">
        <v>9</v>
      </c>
      <c r="Y40" s="82"/>
      <c r="Z40" s="83"/>
      <c r="AA40" s="84">
        <f>20-X40</f>
        <v>11</v>
      </c>
      <c r="AB40" s="85"/>
      <c r="AC40" s="86"/>
      <c r="AD40" s="87">
        <v>6</v>
      </c>
      <c r="AE40" s="160"/>
      <c r="AF40" s="161"/>
      <c r="AG40" s="84">
        <v>10</v>
      </c>
      <c r="AH40" s="85"/>
      <c r="AI40" s="86"/>
      <c r="AJ40" s="44">
        <f t="shared" si="6"/>
        <v>36</v>
      </c>
      <c r="AK40" s="42">
        <f t="shared" si="4"/>
        <v>1</v>
      </c>
      <c r="AL40" s="52" t="s">
        <v>2455</v>
      </c>
      <c r="AM40" s="52" t="s">
        <v>2343</v>
      </c>
      <c r="AN40" s="52" t="s">
        <v>2407</v>
      </c>
      <c r="AO40" s="170">
        <v>30420277908</v>
      </c>
      <c r="AP40" s="171">
        <v>30410161296</v>
      </c>
    </row>
    <row r="41" spans="2:42" s="17" customFormat="1" ht="45" customHeight="1" x14ac:dyDescent="0.2">
      <c r="B41" s="108"/>
      <c r="C41" s="40" t="s">
        <v>2334</v>
      </c>
      <c r="D41" s="40" t="s">
        <v>2328</v>
      </c>
      <c r="E41" s="41" t="s">
        <v>2353</v>
      </c>
      <c r="F41" s="41" t="s">
        <v>2302</v>
      </c>
      <c r="G41" s="5" t="s">
        <v>2238</v>
      </c>
      <c r="H41" s="18" t="s">
        <v>2261</v>
      </c>
      <c r="I41" s="93">
        <v>48</v>
      </c>
      <c r="J41" s="94"/>
      <c r="K41" s="38">
        <v>44</v>
      </c>
      <c r="L41" s="38">
        <v>46.08</v>
      </c>
      <c r="M41" s="38">
        <v>45</v>
      </c>
      <c r="N41" s="38">
        <v>48</v>
      </c>
      <c r="O41" s="38">
        <v>46</v>
      </c>
      <c r="P41" s="38">
        <v>47.25</v>
      </c>
      <c r="Q41" s="38">
        <v>47.26</v>
      </c>
      <c r="R41" s="38">
        <v>47.03</v>
      </c>
      <c r="S41" s="38">
        <v>48</v>
      </c>
      <c r="T41" s="38">
        <v>0</v>
      </c>
      <c r="U41" s="93">
        <f>+R41</f>
        <v>47.03</v>
      </c>
      <c r="V41" s="94"/>
      <c r="W41" s="19">
        <f>+(43-R41)/(43-48)</f>
        <v>0.80600000000000027</v>
      </c>
      <c r="X41" s="92">
        <f>+R41</f>
        <v>47.03</v>
      </c>
      <c r="Y41" s="162"/>
      <c r="Z41" s="162"/>
      <c r="AA41" s="162"/>
      <c r="AB41" s="162"/>
      <c r="AC41" s="162"/>
      <c r="AD41" s="162"/>
      <c r="AE41" s="162"/>
      <c r="AF41" s="162"/>
      <c r="AG41" s="162"/>
      <c r="AH41" s="162"/>
      <c r="AI41" s="163"/>
      <c r="AJ41" s="44">
        <f>+X41</f>
        <v>47.03</v>
      </c>
      <c r="AK41" s="42">
        <f t="shared" si="4"/>
        <v>0.99513330512060949</v>
      </c>
      <c r="AL41" s="52" t="s">
        <v>2456</v>
      </c>
      <c r="AM41" s="52" t="s">
        <v>2457</v>
      </c>
      <c r="AN41" s="52" t="s">
        <v>2408</v>
      </c>
      <c r="AO41" s="170">
        <v>1410323107666</v>
      </c>
      <c r="AP41" s="171">
        <v>1196033360638</v>
      </c>
    </row>
    <row r="42" spans="2:42" s="17" customFormat="1" ht="45" customHeight="1" x14ac:dyDescent="0.2">
      <c r="B42" s="108"/>
      <c r="C42" s="40" t="s">
        <v>2335</v>
      </c>
      <c r="D42" s="40" t="s">
        <v>2328</v>
      </c>
      <c r="E42" s="41" t="s">
        <v>2332</v>
      </c>
      <c r="F42" s="41" t="s">
        <v>2303</v>
      </c>
      <c r="G42" s="5" t="s">
        <v>2308</v>
      </c>
      <c r="H42" s="18" t="s">
        <v>2261</v>
      </c>
      <c r="I42" s="93">
        <v>57</v>
      </c>
      <c r="J42" s="94"/>
      <c r="K42" s="38">
        <v>0</v>
      </c>
      <c r="L42" s="38">
        <v>0</v>
      </c>
      <c r="M42" s="38">
        <v>0</v>
      </c>
      <c r="N42" s="38">
        <v>0</v>
      </c>
      <c r="O42" s="38">
        <v>0</v>
      </c>
      <c r="P42" s="38">
        <v>0</v>
      </c>
      <c r="Q42" s="38">
        <v>50</v>
      </c>
      <c r="R42" s="38">
        <v>42.51</v>
      </c>
      <c r="S42" s="38">
        <v>57</v>
      </c>
      <c r="T42" s="38">
        <v>0</v>
      </c>
      <c r="U42" s="93">
        <f t="shared" si="2"/>
        <v>42.51</v>
      </c>
      <c r="V42" s="94"/>
      <c r="W42" s="19">
        <f>+U42/I42</f>
        <v>0.74578947368421045</v>
      </c>
      <c r="X42" s="92">
        <f>+R42</f>
        <v>42.51</v>
      </c>
      <c r="Y42" s="162"/>
      <c r="Z42" s="162"/>
      <c r="AA42" s="162"/>
      <c r="AB42" s="162"/>
      <c r="AC42" s="162"/>
      <c r="AD42" s="162"/>
      <c r="AE42" s="162"/>
      <c r="AF42" s="162"/>
      <c r="AG42" s="162"/>
      <c r="AH42" s="162"/>
      <c r="AI42" s="163"/>
      <c r="AJ42" s="44">
        <f>+X42</f>
        <v>42.51</v>
      </c>
      <c r="AK42" s="42">
        <f t="shared" si="4"/>
        <v>0.85019999999999996</v>
      </c>
      <c r="AL42" s="52" t="s">
        <v>2458</v>
      </c>
      <c r="AM42" s="52" t="s">
        <v>2459</v>
      </c>
      <c r="AN42" s="52" t="s">
        <v>2409</v>
      </c>
      <c r="AO42" s="170">
        <v>807486786987</v>
      </c>
      <c r="AP42" s="171">
        <v>79300207961</v>
      </c>
    </row>
    <row r="43" spans="2:42" s="17" customFormat="1" ht="45" customHeight="1" x14ac:dyDescent="0.2">
      <c r="B43" s="108"/>
      <c r="C43" s="40" t="s">
        <v>2335</v>
      </c>
      <c r="D43" s="40" t="s">
        <v>2328</v>
      </c>
      <c r="E43" s="41" t="s">
        <v>2333</v>
      </c>
      <c r="F43" s="41" t="s">
        <v>2342</v>
      </c>
      <c r="G43" s="5" t="s">
        <v>2309</v>
      </c>
      <c r="H43" s="18" t="s">
        <v>2263</v>
      </c>
      <c r="I43" s="93">
        <f t="shared" si="1"/>
        <v>30</v>
      </c>
      <c r="J43" s="94"/>
      <c r="K43" s="38">
        <v>0</v>
      </c>
      <c r="L43" s="38">
        <v>0</v>
      </c>
      <c r="M43" s="38">
        <v>1.94</v>
      </c>
      <c r="N43" s="38">
        <v>1.94</v>
      </c>
      <c r="O43" s="38">
        <v>6.35</v>
      </c>
      <c r="P43" s="38">
        <v>6.35</v>
      </c>
      <c r="Q43" s="38">
        <v>9</v>
      </c>
      <c r="R43" s="38">
        <v>8.2799999999999994</v>
      </c>
      <c r="S43" s="38">
        <v>12.71</v>
      </c>
      <c r="T43" s="38">
        <v>0</v>
      </c>
      <c r="U43" s="93">
        <f t="shared" si="2"/>
        <v>16.57</v>
      </c>
      <c r="V43" s="94"/>
      <c r="W43" s="19">
        <f t="shared" si="3"/>
        <v>0.55233333333333334</v>
      </c>
      <c r="X43" s="81">
        <v>1.96</v>
      </c>
      <c r="Y43" s="82"/>
      <c r="Z43" s="83"/>
      <c r="AA43" s="84">
        <f>3.77-X43</f>
        <v>1.81</v>
      </c>
      <c r="AB43" s="85"/>
      <c r="AC43" s="86"/>
      <c r="AD43" s="87">
        <v>2.15</v>
      </c>
      <c r="AE43" s="160"/>
      <c r="AF43" s="161"/>
      <c r="AG43" s="84">
        <v>2.36</v>
      </c>
      <c r="AH43" s="85"/>
      <c r="AI43" s="86"/>
      <c r="AJ43" s="44">
        <f t="shared" si="6"/>
        <v>8.2799999999999994</v>
      </c>
      <c r="AK43" s="42">
        <f t="shared" si="4"/>
        <v>0.91999999999999993</v>
      </c>
      <c r="AL43" s="52" t="s">
        <v>2460</v>
      </c>
      <c r="AM43" s="52"/>
      <c r="AN43" s="52" t="s">
        <v>2461</v>
      </c>
      <c r="AO43" s="170">
        <v>394676474628</v>
      </c>
      <c r="AP43" s="171">
        <v>349583843583</v>
      </c>
    </row>
    <row r="44" spans="2:42" s="17" customFormat="1" ht="45" customHeight="1" thickBot="1" x14ac:dyDescent="0.25">
      <c r="B44" s="109"/>
      <c r="C44" s="45" t="s">
        <v>2335</v>
      </c>
      <c r="D44" s="45" t="s">
        <v>2328</v>
      </c>
      <c r="E44" s="46" t="s">
        <v>2352</v>
      </c>
      <c r="F44" s="46" t="s">
        <v>2304</v>
      </c>
      <c r="G44" s="47" t="s">
        <v>2306</v>
      </c>
      <c r="H44" s="48" t="s">
        <v>2263</v>
      </c>
      <c r="I44" s="143">
        <f t="shared" si="1"/>
        <v>8</v>
      </c>
      <c r="J44" s="144"/>
      <c r="K44" s="49">
        <v>0</v>
      </c>
      <c r="L44" s="49">
        <v>0</v>
      </c>
      <c r="M44" s="49">
        <v>0</v>
      </c>
      <c r="N44" s="49">
        <v>0</v>
      </c>
      <c r="O44" s="49">
        <v>0</v>
      </c>
      <c r="P44" s="49">
        <v>0</v>
      </c>
      <c r="Q44" s="49">
        <v>0</v>
      </c>
      <c r="R44" s="49">
        <v>0</v>
      </c>
      <c r="S44" s="49">
        <v>8</v>
      </c>
      <c r="T44" s="49">
        <v>0</v>
      </c>
      <c r="U44" s="143">
        <f t="shared" si="2"/>
        <v>0</v>
      </c>
      <c r="V44" s="144"/>
      <c r="W44" s="50">
        <f t="shared" si="3"/>
        <v>0</v>
      </c>
      <c r="X44" s="137">
        <v>0</v>
      </c>
      <c r="Y44" s="138"/>
      <c r="Z44" s="139"/>
      <c r="AA44" s="140">
        <v>0</v>
      </c>
      <c r="AB44" s="141"/>
      <c r="AC44" s="142"/>
      <c r="AD44" s="140">
        <v>0</v>
      </c>
      <c r="AE44" s="141"/>
      <c r="AF44" s="142"/>
      <c r="AG44" s="140">
        <v>0</v>
      </c>
      <c r="AH44" s="141"/>
      <c r="AI44" s="142"/>
      <c r="AJ44" s="51">
        <f t="shared" si="6"/>
        <v>0</v>
      </c>
      <c r="AK44" s="51">
        <f>IFERROR(+AJ44/Q44,0)</f>
        <v>0</v>
      </c>
      <c r="AL44" s="53" t="s">
        <v>2462</v>
      </c>
      <c r="AM44" s="53" t="s">
        <v>2343</v>
      </c>
      <c r="AN44" s="53"/>
      <c r="AO44" s="176">
        <v>0</v>
      </c>
      <c r="AP44" s="177">
        <v>0</v>
      </c>
    </row>
    <row r="45" spans="2:42" ht="24" customHeight="1" thickBot="1" x14ac:dyDescent="0.25">
      <c r="B45" s="21"/>
      <c r="C45" s="145" t="s">
        <v>2354</v>
      </c>
      <c r="D45" s="146"/>
      <c r="E45" s="146"/>
      <c r="F45" s="146"/>
      <c r="G45" s="146"/>
      <c r="H45" s="146"/>
      <c r="I45" s="146"/>
      <c r="J45" s="146"/>
      <c r="K45" s="146"/>
      <c r="L45" s="146"/>
      <c r="M45" s="146"/>
      <c r="N45" s="146"/>
      <c r="O45" s="146"/>
      <c r="P45" s="146"/>
      <c r="Q45" s="146"/>
      <c r="R45" s="146"/>
      <c r="S45" s="146"/>
      <c r="T45" s="146"/>
      <c r="U45" s="147"/>
      <c r="V45" s="35"/>
      <c r="W45" s="22"/>
      <c r="X45" s="22"/>
      <c r="Y45" s="22"/>
      <c r="Z45" s="22"/>
      <c r="AA45" s="22"/>
      <c r="AB45" s="22"/>
      <c r="AC45" s="22"/>
      <c r="AD45" s="22"/>
      <c r="AE45" s="22"/>
      <c r="AF45" s="22"/>
      <c r="AG45" s="22"/>
      <c r="AH45" s="22"/>
      <c r="AI45" s="22"/>
      <c r="AJ45" s="22"/>
      <c r="AK45" s="23"/>
      <c r="AL45" s="22"/>
      <c r="AM45" s="22"/>
      <c r="AN45" s="22"/>
      <c r="AO45" s="22"/>
      <c r="AP45" s="22"/>
    </row>
    <row r="46" spans="2:42" ht="64.5" customHeight="1" x14ac:dyDescent="0.2">
      <c r="C46" s="24" t="s">
        <v>2355</v>
      </c>
      <c r="D46" s="148" t="s">
        <v>2356</v>
      </c>
      <c r="E46" s="148"/>
      <c r="F46" s="148"/>
      <c r="G46" s="157" t="s">
        <v>2357</v>
      </c>
      <c r="H46" s="158"/>
      <c r="I46" s="158"/>
      <c r="J46" s="159"/>
      <c r="K46" s="148">
        <v>2016</v>
      </c>
      <c r="L46" s="148"/>
      <c r="M46" s="148">
        <v>2017</v>
      </c>
      <c r="N46" s="148"/>
      <c r="O46" s="148">
        <v>2018</v>
      </c>
      <c r="P46" s="148"/>
      <c r="Q46" s="148">
        <v>2019</v>
      </c>
      <c r="R46" s="148"/>
      <c r="S46" s="148">
        <v>2020</v>
      </c>
      <c r="T46" s="148"/>
      <c r="U46" s="25" t="s">
        <v>2241</v>
      </c>
      <c r="V46" s="36"/>
      <c r="W46" s="23"/>
      <c r="X46" s="26"/>
      <c r="Y46" s="26"/>
      <c r="Z46" s="26"/>
      <c r="AA46" s="26"/>
      <c r="AB46" s="26"/>
      <c r="AC46" s="26"/>
      <c r="AD46" s="26"/>
      <c r="AE46" s="26"/>
      <c r="AF46" s="26"/>
      <c r="AG46" s="26"/>
      <c r="AH46" s="26"/>
      <c r="AI46" s="26"/>
      <c r="AJ46" s="23"/>
      <c r="AK46" s="23"/>
      <c r="AM46" s="27"/>
      <c r="AN46" s="27"/>
      <c r="AO46" s="28"/>
      <c r="AP46" s="28"/>
    </row>
    <row r="47" spans="2:42" ht="22.5" customHeight="1" x14ac:dyDescent="0.2">
      <c r="C47" s="29" t="s">
        <v>2358</v>
      </c>
      <c r="D47" s="69" t="s">
        <v>2359</v>
      </c>
      <c r="E47" s="66"/>
      <c r="F47" s="66"/>
      <c r="G47" s="75" t="s">
        <v>2237</v>
      </c>
      <c r="H47" s="76"/>
      <c r="I47" s="76"/>
      <c r="J47" s="77"/>
      <c r="K47" s="63">
        <v>2</v>
      </c>
      <c r="L47" s="63"/>
      <c r="M47" s="64">
        <v>2.09</v>
      </c>
      <c r="N47" s="64"/>
      <c r="O47" s="65">
        <v>0.7</v>
      </c>
      <c r="P47" s="65"/>
      <c r="Q47" s="65" t="s">
        <v>2463</v>
      </c>
      <c r="R47" s="65"/>
      <c r="S47" s="65"/>
      <c r="T47" s="65"/>
      <c r="U47" s="30">
        <f>AVERAGE(K47:T47)</f>
        <v>1.5966666666666667</v>
      </c>
      <c r="V47" s="37"/>
      <c r="W47" s="31"/>
      <c r="X47" s="31"/>
      <c r="Y47" s="31"/>
      <c r="Z47" s="31"/>
      <c r="AA47" s="31"/>
      <c r="AB47" s="31"/>
      <c r="AC47" s="31"/>
      <c r="AD47" s="31"/>
      <c r="AE47" s="31"/>
      <c r="AF47" s="31"/>
      <c r="AG47" s="31"/>
      <c r="AH47" s="31"/>
      <c r="AI47" s="31"/>
      <c r="AJ47" s="31"/>
      <c r="AK47" s="32"/>
      <c r="AL47" s="31"/>
      <c r="AM47" s="31"/>
      <c r="AN47" s="31"/>
      <c r="AO47" s="31"/>
      <c r="AP47" s="31"/>
    </row>
    <row r="48" spans="2:42" ht="22.5" customHeight="1" x14ac:dyDescent="0.2">
      <c r="C48" s="29" t="s">
        <v>2360</v>
      </c>
      <c r="D48" s="66" t="s">
        <v>2361</v>
      </c>
      <c r="E48" s="66"/>
      <c r="F48" s="66"/>
      <c r="G48" s="75" t="s">
        <v>2237</v>
      </c>
      <c r="H48" s="76"/>
      <c r="I48" s="76"/>
      <c r="J48" s="77"/>
      <c r="K48" s="63">
        <v>12.2</v>
      </c>
      <c r="L48" s="63"/>
      <c r="M48" s="64">
        <v>14.1</v>
      </c>
      <c r="N48" s="64"/>
      <c r="O48" s="65">
        <v>0</v>
      </c>
      <c r="P48" s="65"/>
      <c r="Q48" s="65" t="s">
        <v>2463</v>
      </c>
      <c r="R48" s="65"/>
      <c r="S48" s="65"/>
      <c r="T48" s="65"/>
      <c r="U48" s="30">
        <f t="shared" ref="U48:U59" si="9">AVERAGE(K48:T48)</f>
        <v>8.7666666666666657</v>
      </c>
      <c r="V48" s="37"/>
      <c r="W48" s="31"/>
      <c r="X48" s="31"/>
      <c r="Y48" s="31"/>
      <c r="Z48" s="31"/>
      <c r="AA48" s="31"/>
      <c r="AB48" s="31"/>
      <c r="AC48" s="31"/>
      <c r="AD48" s="31"/>
      <c r="AE48" s="31"/>
      <c r="AF48" s="31"/>
      <c r="AG48" s="31"/>
      <c r="AH48" s="31"/>
      <c r="AI48" s="31"/>
      <c r="AJ48" s="31"/>
      <c r="AK48" s="32"/>
      <c r="AL48" s="31"/>
      <c r="AM48" s="31"/>
      <c r="AN48" s="31"/>
      <c r="AO48" s="31"/>
      <c r="AP48" s="31"/>
    </row>
    <row r="49" spans="3:42" ht="22.5" customHeight="1" x14ac:dyDescent="0.2">
      <c r="C49" s="29" t="s">
        <v>2362</v>
      </c>
      <c r="D49" s="66" t="s">
        <v>2363</v>
      </c>
      <c r="E49" s="66"/>
      <c r="F49" s="66"/>
      <c r="G49" s="75" t="s">
        <v>2236</v>
      </c>
      <c r="H49" s="76"/>
      <c r="I49" s="76"/>
      <c r="J49" s="77"/>
      <c r="K49" s="63">
        <v>64.7</v>
      </c>
      <c r="L49" s="63"/>
      <c r="M49" s="91">
        <v>0.64800000000000002</v>
      </c>
      <c r="N49" s="64"/>
      <c r="O49" s="65">
        <v>0.42</v>
      </c>
      <c r="P49" s="65"/>
      <c r="Q49" s="65" t="s">
        <v>2463</v>
      </c>
      <c r="R49" s="65"/>
      <c r="S49" s="65"/>
      <c r="T49" s="65"/>
      <c r="U49" s="30">
        <f t="shared" si="9"/>
        <v>21.922666666666668</v>
      </c>
      <c r="V49" s="37"/>
      <c r="W49" s="31"/>
      <c r="X49" s="31"/>
      <c r="Y49" s="31"/>
      <c r="Z49" s="31"/>
      <c r="AA49" s="31"/>
      <c r="AB49" s="31"/>
      <c r="AC49" s="31"/>
      <c r="AD49" s="31"/>
      <c r="AE49" s="31"/>
      <c r="AF49" s="31"/>
      <c r="AG49" s="31"/>
      <c r="AH49" s="31"/>
      <c r="AI49" s="31"/>
      <c r="AJ49" s="31"/>
      <c r="AK49" s="32"/>
      <c r="AL49" s="31"/>
      <c r="AM49" s="31"/>
      <c r="AN49" s="31"/>
      <c r="AO49" s="31"/>
      <c r="AP49" s="31"/>
    </row>
    <row r="50" spans="3:42" ht="22.5" customHeight="1" x14ac:dyDescent="0.2">
      <c r="C50" s="29" t="s">
        <v>2364</v>
      </c>
      <c r="D50" s="66" t="s">
        <v>2365</v>
      </c>
      <c r="E50" s="66"/>
      <c r="F50" s="66"/>
      <c r="G50" s="75" t="s">
        <v>2366</v>
      </c>
      <c r="H50" s="76"/>
      <c r="I50" s="76"/>
      <c r="J50" s="77"/>
      <c r="K50" s="63">
        <v>0.23</v>
      </c>
      <c r="L50" s="63"/>
      <c r="M50" s="64">
        <v>0</v>
      </c>
      <c r="N50" s="64"/>
      <c r="O50" s="65">
        <v>0.37019000000000002</v>
      </c>
      <c r="P50" s="65"/>
      <c r="Q50" s="65" t="s">
        <v>2463</v>
      </c>
      <c r="R50" s="65"/>
      <c r="S50" s="65"/>
      <c r="T50" s="65"/>
      <c r="U50" s="30">
        <f t="shared" si="9"/>
        <v>0.20006333333333334</v>
      </c>
      <c r="V50" s="37"/>
      <c r="W50" s="31"/>
      <c r="X50" s="31"/>
      <c r="Y50" s="31"/>
      <c r="Z50" s="31"/>
      <c r="AA50" s="31"/>
      <c r="AB50" s="31"/>
      <c r="AC50" s="31"/>
      <c r="AD50" s="31"/>
      <c r="AE50" s="31"/>
      <c r="AF50" s="31"/>
      <c r="AG50" s="31"/>
      <c r="AH50" s="31"/>
      <c r="AI50" s="31"/>
      <c r="AJ50" s="31"/>
      <c r="AK50" s="32"/>
      <c r="AL50" s="31"/>
      <c r="AM50" s="31"/>
      <c r="AN50" s="31"/>
      <c r="AO50" s="31"/>
      <c r="AP50" s="31"/>
    </row>
    <row r="51" spans="3:42" ht="22.5" customHeight="1" x14ac:dyDescent="0.2">
      <c r="C51" s="29" t="s">
        <v>2367</v>
      </c>
      <c r="D51" s="66" t="s">
        <v>2368</v>
      </c>
      <c r="E51" s="66"/>
      <c r="F51" s="66"/>
      <c r="G51" s="75" t="s">
        <v>2236</v>
      </c>
      <c r="H51" s="76"/>
      <c r="I51" s="76"/>
      <c r="J51" s="77"/>
      <c r="K51" s="63">
        <v>437.73</v>
      </c>
      <c r="L51" s="63"/>
      <c r="M51" s="64">
        <v>435.6</v>
      </c>
      <c r="N51" s="64"/>
      <c r="O51" s="65">
        <v>0.47</v>
      </c>
      <c r="P51" s="65"/>
      <c r="Q51" s="65" t="s">
        <v>2463</v>
      </c>
      <c r="R51" s="65"/>
      <c r="S51" s="65"/>
      <c r="T51" s="65"/>
      <c r="U51" s="30">
        <f t="shared" si="9"/>
        <v>291.26666666666671</v>
      </c>
      <c r="V51" s="37"/>
      <c r="W51" s="31"/>
      <c r="X51" s="31"/>
      <c r="Y51" s="31"/>
      <c r="Z51" s="31"/>
      <c r="AA51" s="31"/>
      <c r="AB51" s="31"/>
      <c r="AC51" s="31"/>
      <c r="AD51" s="31"/>
      <c r="AE51" s="31"/>
      <c r="AF51" s="31"/>
      <c r="AG51" s="31"/>
      <c r="AH51" s="31"/>
      <c r="AI51" s="31"/>
      <c r="AJ51" s="31"/>
      <c r="AK51" s="32"/>
      <c r="AL51" s="31"/>
      <c r="AM51" s="31"/>
      <c r="AN51" s="31"/>
      <c r="AO51" s="31"/>
      <c r="AP51" s="31"/>
    </row>
    <row r="52" spans="3:42" ht="22.5" customHeight="1" x14ac:dyDescent="0.2">
      <c r="C52" s="29" t="s">
        <v>2369</v>
      </c>
      <c r="D52" s="66" t="s">
        <v>2370</v>
      </c>
      <c r="E52" s="66"/>
      <c r="F52" s="66"/>
      <c r="G52" s="75" t="s">
        <v>2236</v>
      </c>
      <c r="H52" s="76"/>
      <c r="I52" s="76"/>
      <c r="J52" s="77"/>
      <c r="K52" s="63">
        <v>17.8</v>
      </c>
      <c r="L52" s="63"/>
      <c r="M52" s="64">
        <v>0</v>
      </c>
      <c r="N52" s="64"/>
      <c r="O52" s="65" t="s">
        <v>2377</v>
      </c>
      <c r="P52" s="65"/>
      <c r="Q52" s="65" t="s">
        <v>2463</v>
      </c>
      <c r="R52" s="65"/>
      <c r="S52" s="65"/>
      <c r="T52" s="65"/>
      <c r="U52" s="30">
        <f t="shared" si="9"/>
        <v>8.9</v>
      </c>
      <c r="V52" s="37"/>
      <c r="W52" s="31"/>
      <c r="X52" s="31"/>
      <c r="Y52" s="31"/>
      <c r="Z52" s="31"/>
      <c r="AA52" s="31"/>
      <c r="AB52" s="31"/>
      <c r="AC52" s="31"/>
      <c r="AD52" s="31"/>
      <c r="AE52" s="31"/>
      <c r="AF52" s="31"/>
      <c r="AG52" s="31"/>
      <c r="AH52" s="31"/>
      <c r="AI52" s="31"/>
      <c r="AJ52" s="31"/>
      <c r="AK52" s="32"/>
      <c r="AL52" s="31"/>
      <c r="AM52" s="31"/>
      <c r="AN52" s="31"/>
      <c r="AO52" s="31"/>
      <c r="AP52" s="31"/>
    </row>
    <row r="53" spans="3:42" ht="22.5" customHeight="1" x14ac:dyDescent="0.2">
      <c r="C53" s="29" t="s">
        <v>2371</v>
      </c>
      <c r="D53" s="66" t="s">
        <v>2372</v>
      </c>
      <c r="E53" s="66"/>
      <c r="F53" s="66"/>
      <c r="G53" s="75" t="s">
        <v>2236</v>
      </c>
      <c r="H53" s="76"/>
      <c r="I53" s="76"/>
      <c r="J53" s="77"/>
      <c r="K53" s="63">
        <v>21.82</v>
      </c>
      <c r="L53" s="63"/>
      <c r="M53" s="64">
        <v>21.6</v>
      </c>
      <c r="N53" s="64"/>
      <c r="O53" s="65">
        <v>0</v>
      </c>
      <c r="P53" s="65"/>
      <c r="Q53" s="65" t="s">
        <v>2463</v>
      </c>
      <c r="R53" s="65"/>
      <c r="S53" s="65"/>
      <c r="T53" s="65"/>
      <c r="U53" s="30">
        <f t="shared" si="9"/>
        <v>14.473333333333334</v>
      </c>
      <c r="V53" s="37"/>
      <c r="W53" s="31"/>
      <c r="X53" s="31"/>
      <c r="Y53" s="31"/>
      <c r="Z53" s="31"/>
      <c r="AA53" s="31"/>
      <c r="AB53" s="31"/>
      <c r="AC53" s="31"/>
      <c r="AD53" s="31"/>
      <c r="AE53" s="31"/>
      <c r="AF53" s="31"/>
      <c r="AG53" s="31"/>
      <c r="AH53" s="31"/>
      <c r="AI53" s="31"/>
      <c r="AJ53" s="31"/>
      <c r="AK53" s="32"/>
      <c r="AL53" s="31"/>
      <c r="AM53" s="31"/>
      <c r="AN53" s="31"/>
      <c r="AO53" s="31"/>
      <c r="AP53" s="31"/>
    </row>
    <row r="54" spans="3:42" ht="22.5" customHeight="1" x14ac:dyDescent="0.2">
      <c r="C54" s="29" t="s">
        <v>2373</v>
      </c>
      <c r="D54" s="66" t="s">
        <v>2374</v>
      </c>
      <c r="E54" s="66"/>
      <c r="F54" s="66"/>
      <c r="G54" s="75" t="s">
        <v>2236</v>
      </c>
      <c r="H54" s="76"/>
      <c r="I54" s="76"/>
      <c r="J54" s="77"/>
      <c r="K54" s="63">
        <v>54</v>
      </c>
      <c r="L54" s="63"/>
      <c r="M54" s="74">
        <v>0.59</v>
      </c>
      <c r="N54" s="64"/>
      <c r="O54" s="65">
        <v>62</v>
      </c>
      <c r="P54" s="65"/>
      <c r="Q54" s="65" t="s">
        <v>2463</v>
      </c>
      <c r="R54" s="65"/>
      <c r="S54" s="65"/>
      <c r="T54" s="65"/>
      <c r="U54" s="30">
        <f t="shared" si="9"/>
        <v>38.863333333333337</v>
      </c>
      <c r="V54" s="37"/>
      <c r="W54" s="31"/>
      <c r="X54" s="31"/>
      <c r="Y54" s="31"/>
      <c r="Z54" s="31"/>
      <c r="AA54" s="31"/>
      <c r="AB54" s="31"/>
      <c r="AC54" s="31"/>
      <c r="AD54" s="31"/>
      <c r="AE54" s="31"/>
      <c r="AF54" s="31"/>
      <c r="AG54" s="31"/>
      <c r="AH54" s="31"/>
      <c r="AI54" s="31"/>
      <c r="AJ54" s="31"/>
      <c r="AK54" s="32"/>
      <c r="AL54" s="31"/>
      <c r="AM54" s="31"/>
      <c r="AN54" s="31"/>
      <c r="AO54" s="31"/>
      <c r="AP54" s="31"/>
    </row>
    <row r="55" spans="3:42" ht="22.5" customHeight="1" x14ac:dyDescent="0.2">
      <c r="C55" s="29" t="s">
        <v>2375</v>
      </c>
      <c r="D55" s="66" t="s">
        <v>2376</v>
      </c>
      <c r="E55" s="66"/>
      <c r="F55" s="66"/>
      <c r="G55" s="75" t="s">
        <v>2238</v>
      </c>
      <c r="H55" s="76"/>
      <c r="I55" s="76"/>
      <c r="J55" s="77"/>
      <c r="K55" s="63" t="s">
        <v>2377</v>
      </c>
      <c r="L55" s="63"/>
      <c r="M55" s="64" t="s">
        <v>2377</v>
      </c>
      <c r="N55" s="64"/>
      <c r="O55" s="65" t="s">
        <v>2419</v>
      </c>
      <c r="P55" s="65"/>
      <c r="Q55" s="65" t="s">
        <v>2463</v>
      </c>
      <c r="R55" s="65"/>
      <c r="S55" s="65"/>
      <c r="T55" s="65"/>
      <c r="U55" s="30" t="s">
        <v>2377</v>
      </c>
      <c r="V55" s="37"/>
      <c r="W55" s="31"/>
      <c r="X55" s="31"/>
      <c r="Y55" s="31"/>
      <c r="Z55" s="31"/>
      <c r="AA55" s="31"/>
      <c r="AB55" s="31"/>
      <c r="AC55" s="31"/>
      <c r="AD55" s="31"/>
      <c r="AE55" s="31"/>
      <c r="AF55" s="31"/>
      <c r="AG55" s="31"/>
      <c r="AH55" s="31"/>
      <c r="AI55" s="31"/>
      <c r="AJ55" s="31"/>
      <c r="AK55" s="32"/>
      <c r="AL55" s="31"/>
      <c r="AM55" s="31"/>
      <c r="AN55" s="31"/>
      <c r="AO55" s="31"/>
      <c r="AP55" s="31"/>
    </row>
    <row r="56" spans="3:42" ht="22.5" customHeight="1" x14ac:dyDescent="0.2">
      <c r="C56" s="29" t="s">
        <v>2378</v>
      </c>
      <c r="D56" s="66" t="s">
        <v>2379</v>
      </c>
      <c r="E56" s="66"/>
      <c r="F56" s="66"/>
      <c r="G56" s="75" t="s">
        <v>2236</v>
      </c>
      <c r="H56" s="76"/>
      <c r="I56" s="76"/>
      <c r="J56" s="77"/>
      <c r="K56" s="63">
        <v>3.33</v>
      </c>
      <c r="L56" s="63"/>
      <c r="M56" s="64">
        <v>0</v>
      </c>
      <c r="N56" s="64"/>
      <c r="O56" s="65" t="s">
        <v>2377</v>
      </c>
      <c r="P56" s="65"/>
      <c r="Q56" s="65" t="s">
        <v>2463</v>
      </c>
      <c r="R56" s="65"/>
      <c r="S56" s="65"/>
      <c r="T56" s="65"/>
      <c r="U56" s="30">
        <f t="shared" si="9"/>
        <v>1.665</v>
      </c>
      <c r="V56" s="37"/>
      <c r="W56" s="31"/>
      <c r="X56" s="31"/>
      <c r="Y56" s="31"/>
      <c r="Z56" s="31"/>
      <c r="AA56" s="31"/>
      <c r="AB56" s="31"/>
      <c r="AC56" s="31"/>
      <c r="AD56" s="31"/>
      <c r="AE56" s="31"/>
      <c r="AF56" s="31"/>
      <c r="AG56" s="31"/>
      <c r="AH56" s="31"/>
      <c r="AI56" s="31"/>
      <c r="AJ56" s="31"/>
      <c r="AK56" s="32"/>
      <c r="AL56" s="31"/>
      <c r="AM56" s="31"/>
      <c r="AN56" s="31"/>
      <c r="AO56" s="31"/>
      <c r="AP56" s="31"/>
    </row>
    <row r="57" spans="3:42" ht="22.5" customHeight="1" x14ac:dyDescent="0.2">
      <c r="C57" s="29" t="s">
        <v>2380</v>
      </c>
      <c r="D57" s="66" t="s">
        <v>2381</v>
      </c>
      <c r="E57" s="66"/>
      <c r="F57" s="66"/>
      <c r="G57" s="75" t="s">
        <v>2236</v>
      </c>
      <c r="H57" s="76"/>
      <c r="I57" s="76"/>
      <c r="J57" s="77"/>
      <c r="K57" s="63">
        <v>10.63</v>
      </c>
      <c r="L57" s="63"/>
      <c r="M57" s="64">
        <v>0</v>
      </c>
      <c r="N57" s="64"/>
      <c r="O57" s="65" t="s">
        <v>2377</v>
      </c>
      <c r="P57" s="65"/>
      <c r="Q57" s="65" t="s">
        <v>2463</v>
      </c>
      <c r="R57" s="65"/>
      <c r="S57" s="65"/>
      <c r="T57" s="65"/>
      <c r="U57" s="30">
        <f t="shared" si="9"/>
        <v>5.3150000000000004</v>
      </c>
      <c r="V57" s="37"/>
      <c r="W57" s="31"/>
      <c r="X57" s="31"/>
      <c r="Y57" s="31"/>
      <c r="Z57" s="31"/>
      <c r="AA57" s="31"/>
      <c r="AB57" s="31"/>
      <c r="AC57" s="31"/>
      <c r="AD57" s="31"/>
      <c r="AE57" s="31"/>
      <c r="AF57" s="31"/>
      <c r="AG57" s="31"/>
      <c r="AH57" s="31"/>
      <c r="AI57" s="31"/>
      <c r="AJ57" s="31"/>
      <c r="AK57" s="32"/>
      <c r="AL57" s="31"/>
      <c r="AM57" s="31"/>
      <c r="AN57" s="31"/>
      <c r="AO57" s="31"/>
      <c r="AP57" s="31"/>
    </row>
    <row r="58" spans="3:42" ht="22.5" customHeight="1" x14ac:dyDescent="0.2">
      <c r="C58" s="29" t="s">
        <v>2382</v>
      </c>
      <c r="D58" s="66" t="s">
        <v>2383</v>
      </c>
      <c r="E58" s="66"/>
      <c r="F58" s="66"/>
      <c r="G58" s="75" t="s">
        <v>2384</v>
      </c>
      <c r="H58" s="76"/>
      <c r="I58" s="76"/>
      <c r="J58" s="77"/>
      <c r="K58" s="63">
        <v>0.92</v>
      </c>
      <c r="L58" s="63"/>
      <c r="M58" s="64">
        <v>0.98</v>
      </c>
      <c r="N58" s="64"/>
      <c r="O58" s="65">
        <v>0.98</v>
      </c>
      <c r="P58" s="65"/>
      <c r="Q58" s="65" t="s">
        <v>2463</v>
      </c>
      <c r="R58" s="65"/>
      <c r="S58" s="65"/>
      <c r="T58" s="65"/>
      <c r="U58" s="30">
        <f t="shared" si="9"/>
        <v>0.96</v>
      </c>
      <c r="V58" s="37"/>
      <c r="W58" s="31"/>
      <c r="X58" s="31"/>
      <c r="Y58" s="31"/>
      <c r="Z58" s="31"/>
      <c r="AA58" s="31"/>
      <c r="AB58" s="31"/>
      <c r="AC58" s="31"/>
      <c r="AD58" s="31"/>
      <c r="AE58" s="31"/>
      <c r="AF58" s="31"/>
      <c r="AG58" s="31"/>
      <c r="AH58" s="31"/>
      <c r="AI58" s="31"/>
      <c r="AJ58" s="31"/>
      <c r="AK58" s="32"/>
      <c r="AL58" s="31"/>
      <c r="AM58" s="31"/>
      <c r="AN58" s="31"/>
      <c r="AO58" s="31"/>
      <c r="AP58" s="31"/>
    </row>
    <row r="59" spans="3:42" ht="22.5" customHeight="1" x14ac:dyDescent="0.2">
      <c r="C59" s="29" t="s">
        <v>2385</v>
      </c>
      <c r="D59" s="66" t="s">
        <v>2386</v>
      </c>
      <c r="E59" s="66"/>
      <c r="F59" s="66"/>
      <c r="G59" s="75" t="s">
        <v>2236</v>
      </c>
      <c r="H59" s="76"/>
      <c r="I59" s="76"/>
      <c r="J59" s="77"/>
      <c r="K59" s="63">
        <v>89</v>
      </c>
      <c r="L59" s="63"/>
      <c r="M59" s="74">
        <v>0.9</v>
      </c>
      <c r="N59" s="64"/>
      <c r="O59" s="65">
        <v>0.91</v>
      </c>
      <c r="P59" s="65"/>
      <c r="Q59" s="65" t="s">
        <v>2463</v>
      </c>
      <c r="R59" s="65"/>
      <c r="S59" s="65"/>
      <c r="T59" s="65"/>
      <c r="U59" s="30">
        <f t="shared" si="9"/>
        <v>30.27</v>
      </c>
      <c r="V59" s="37"/>
      <c r="W59" s="31"/>
      <c r="X59" s="31"/>
      <c r="Y59" s="31"/>
      <c r="Z59" s="31"/>
      <c r="AA59" s="31"/>
      <c r="AB59" s="31"/>
      <c r="AC59" s="31"/>
      <c r="AD59" s="31"/>
      <c r="AE59" s="31"/>
      <c r="AF59" s="31"/>
      <c r="AG59" s="31"/>
      <c r="AH59" s="31"/>
      <c r="AI59" s="31"/>
      <c r="AJ59" s="31"/>
      <c r="AK59" s="32"/>
      <c r="AL59" s="31"/>
      <c r="AM59" s="31"/>
      <c r="AN59" s="31"/>
      <c r="AO59" s="31"/>
      <c r="AP59" s="31"/>
    </row>
    <row r="60" spans="3:42" ht="22.5" customHeight="1" thickBot="1" x14ac:dyDescent="0.25">
      <c r="C60" s="33" t="s">
        <v>2387</v>
      </c>
      <c r="D60" s="70" t="s">
        <v>2388</v>
      </c>
      <c r="E60" s="70"/>
      <c r="F60" s="70"/>
      <c r="G60" s="78" t="s">
        <v>2389</v>
      </c>
      <c r="H60" s="79"/>
      <c r="I60" s="79"/>
      <c r="J60" s="80"/>
      <c r="K60" s="71">
        <v>15.39</v>
      </c>
      <c r="L60" s="71"/>
      <c r="M60" s="72">
        <v>0</v>
      </c>
      <c r="N60" s="72"/>
      <c r="O60" s="73" t="s">
        <v>2377</v>
      </c>
      <c r="P60" s="73"/>
      <c r="Q60" s="65" t="s">
        <v>2463</v>
      </c>
      <c r="R60" s="65"/>
      <c r="S60" s="73"/>
      <c r="T60" s="73"/>
      <c r="U60" s="34">
        <f>AVERAGE(K60:T60)</f>
        <v>7.6950000000000003</v>
      </c>
      <c r="V60" s="37"/>
      <c r="W60" s="31"/>
      <c r="X60" s="31"/>
      <c r="Y60" s="31"/>
      <c r="Z60" s="31"/>
      <c r="AA60" s="31"/>
      <c r="AB60" s="31"/>
      <c r="AC60" s="31"/>
      <c r="AD60" s="31"/>
      <c r="AE60" s="31"/>
      <c r="AF60" s="31"/>
      <c r="AG60" s="31"/>
      <c r="AH60" s="31"/>
      <c r="AI60" s="31"/>
      <c r="AJ60" s="31"/>
      <c r="AK60" s="32"/>
      <c r="AL60" s="31"/>
      <c r="AM60" s="31"/>
      <c r="AN60" s="31"/>
      <c r="AO60" s="31"/>
      <c r="AP60" s="31"/>
    </row>
  </sheetData>
  <sheetProtection selectLockedCells="1"/>
  <autoFilter ref="B11:AV60"/>
  <mergeCells count="343">
    <mergeCell ref="AO18:AO19"/>
    <mergeCell ref="AP18:AP19"/>
    <mergeCell ref="AO30:AO31"/>
    <mergeCell ref="AP30:AP31"/>
    <mergeCell ref="G50:J50"/>
    <mergeCell ref="G51:J51"/>
    <mergeCell ref="G52:J52"/>
    <mergeCell ref="G53:J53"/>
    <mergeCell ref="G54:J54"/>
    <mergeCell ref="K48:L48"/>
    <mergeCell ref="M48:N48"/>
    <mergeCell ref="O48:P48"/>
    <mergeCell ref="Q48:R48"/>
    <mergeCell ref="S48:T48"/>
    <mergeCell ref="I25:J25"/>
    <mergeCell ref="X32:Z32"/>
    <mergeCell ref="U25:V25"/>
    <mergeCell ref="U26:V26"/>
    <mergeCell ref="U29:V29"/>
    <mergeCell ref="X25:Z25"/>
    <mergeCell ref="I37:J37"/>
    <mergeCell ref="K47:L47"/>
    <mergeCell ref="M47:N47"/>
    <mergeCell ref="O47:P47"/>
    <mergeCell ref="AA19:AC19"/>
    <mergeCell ref="AD19:AF19"/>
    <mergeCell ref="AG19:AI19"/>
    <mergeCell ref="AN18:AN19"/>
    <mergeCell ref="G46:J46"/>
    <mergeCell ref="G47:J47"/>
    <mergeCell ref="G48:J48"/>
    <mergeCell ref="G49:J49"/>
    <mergeCell ref="AD25:AF25"/>
    <mergeCell ref="AG25:AI25"/>
    <mergeCell ref="I26:J26"/>
    <mergeCell ref="I27:I28"/>
    <mergeCell ref="I30:I31"/>
    <mergeCell ref="I32:I33"/>
    <mergeCell ref="I39:J39"/>
    <mergeCell ref="I20:J20"/>
    <mergeCell ref="I21:J21"/>
    <mergeCell ref="I22:J22"/>
    <mergeCell ref="I34:J34"/>
    <mergeCell ref="AP15:AP16"/>
    <mergeCell ref="AM15:AM16"/>
    <mergeCell ref="AN15:AN16"/>
    <mergeCell ref="U44:V44"/>
    <mergeCell ref="U30:U31"/>
    <mergeCell ref="U32:U33"/>
    <mergeCell ref="U27:U28"/>
    <mergeCell ref="X42:AI42"/>
    <mergeCell ref="AO15:AO16"/>
    <mergeCell ref="U35:V35"/>
    <mergeCell ref="U36:V36"/>
    <mergeCell ref="U37:V37"/>
    <mergeCell ref="U38:V38"/>
    <mergeCell ref="U39:V39"/>
    <mergeCell ref="U40:V40"/>
    <mergeCell ref="U41:V41"/>
    <mergeCell ref="U42:V42"/>
    <mergeCell ref="U43:V43"/>
    <mergeCell ref="X39:AI39"/>
    <mergeCell ref="AD37:AF37"/>
    <mergeCell ref="AG37:AI37"/>
    <mergeCell ref="X33:Z33"/>
    <mergeCell ref="AA33:AC33"/>
    <mergeCell ref="AA25:AC25"/>
    <mergeCell ref="X16:Z16"/>
    <mergeCell ref="I15:I16"/>
    <mergeCell ref="U20:V20"/>
    <mergeCell ref="U21:V21"/>
    <mergeCell ref="U22:V22"/>
    <mergeCell ref="U23:V23"/>
    <mergeCell ref="U24:V24"/>
    <mergeCell ref="X24:Z24"/>
    <mergeCell ref="U10:V11"/>
    <mergeCell ref="U12:V12"/>
    <mergeCell ref="U13:V13"/>
    <mergeCell ref="U14:V14"/>
    <mergeCell ref="U15:U16"/>
    <mergeCell ref="U17:V17"/>
    <mergeCell ref="I11:J11"/>
    <mergeCell ref="I12:J12"/>
    <mergeCell ref="I13:J13"/>
    <mergeCell ref="I14:J14"/>
    <mergeCell ref="I17:J17"/>
    <mergeCell ref="X19:Z19"/>
    <mergeCell ref="I24:J24"/>
    <mergeCell ref="I38:J38"/>
    <mergeCell ref="I35:J35"/>
    <mergeCell ref="I36:J36"/>
    <mergeCell ref="I40:J40"/>
    <mergeCell ref="I41:J41"/>
    <mergeCell ref="I42:J42"/>
    <mergeCell ref="I43:J43"/>
    <mergeCell ref="I44:J44"/>
    <mergeCell ref="AD44:AF44"/>
    <mergeCell ref="C32:C33"/>
    <mergeCell ref="D32:D33"/>
    <mergeCell ref="AG44:AI44"/>
    <mergeCell ref="X43:Z43"/>
    <mergeCell ref="AA43:AC43"/>
    <mergeCell ref="AD43:AF43"/>
    <mergeCell ref="AG43:AI43"/>
    <mergeCell ref="AD33:AF33"/>
    <mergeCell ref="AG33:AI33"/>
    <mergeCell ref="X41:AI41"/>
    <mergeCell ref="X40:Z40"/>
    <mergeCell ref="AA40:AC40"/>
    <mergeCell ref="AD40:AF40"/>
    <mergeCell ref="AG40:AI40"/>
    <mergeCell ref="X35:Z35"/>
    <mergeCell ref="AA35:AC35"/>
    <mergeCell ref="AD35:AF35"/>
    <mergeCell ref="AG35:AI35"/>
    <mergeCell ref="X36:Z36"/>
    <mergeCell ref="AA36:AC36"/>
    <mergeCell ref="AD36:AF36"/>
    <mergeCell ref="U34:V34"/>
    <mergeCell ref="AD32:AF32"/>
    <mergeCell ref="AA24:AC24"/>
    <mergeCell ref="AD24:AF24"/>
    <mergeCell ref="AG24:AI24"/>
    <mergeCell ref="AG32:AI32"/>
    <mergeCell ref="X34:Z34"/>
    <mergeCell ref="AA34:AC34"/>
    <mergeCell ref="AD34:AF34"/>
    <mergeCell ref="AG34:AI34"/>
    <mergeCell ref="C7:AP7"/>
    <mergeCell ref="X12:Z12"/>
    <mergeCell ref="AA12:AC12"/>
    <mergeCell ref="AD12:AF12"/>
    <mergeCell ref="AG12:AI12"/>
    <mergeCell ref="X13:Z13"/>
    <mergeCell ref="AA13:AC13"/>
    <mergeCell ref="AD13:AF13"/>
    <mergeCell ref="AG13:AI13"/>
    <mergeCell ref="AO9:AP10"/>
    <mergeCell ref="H10:J10"/>
    <mergeCell ref="C2:AP2"/>
    <mergeCell ref="C3:AP3"/>
    <mergeCell ref="C4:AP4"/>
    <mergeCell ref="AI5:AP5"/>
    <mergeCell ref="AA20:AC20"/>
    <mergeCell ref="AD20:AF20"/>
    <mergeCell ref="AG20:AI20"/>
    <mergeCell ref="B11:B44"/>
    <mergeCell ref="C5:AH5"/>
    <mergeCell ref="C6:AP6"/>
    <mergeCell ref="C8:AP8"/>
    <mergeCell ref="B9:C10"/>
    <mergeCell ref="B2:B5"/>
    <mergeCell ref="Q10:R10"/>
    <mergeCell ref="M10:N10"/>
    <mergeCell ref="H9:W9"/>
    <mergeCell ref="S10:T10"/>
    <mergeCell ref="O10:P10"/>
    <mergeCell ref="K10:L10"/>
    <mergeCell ref="D9:G10"/>
    <mergeCell ref="X9:AN10"/>
    <mergeCell ref="W10:W11"/>
    <mergeCell ref="X21:Z21"/>
    <mergeCell ref="AA21:AC21"/>
    <mergeCell ref="C15:C16"/>
    <mergeCell ref="D15:D16"/>
    <mergeCell ref="AD21:AF21"/>
    <mergeCell ref="AG21:AI21"/>
    <mergeCell ref="X22:Z22"/>
    <mergeCell ref="AA22:AC22"/>
    <mergeCell ref="AD22:AF22"/>
    <mergeCell ref="AG22:AI22"/>
    <mergeCell ref="X23:Z23"/>
    <mergeCell ref="AA23:AC23"/>
    <mergeCell ref="AA16:AC16"/>
    <mergeCell ref="AD16:AF16"/>
    <mergeCell ref="AG16:AI16"/>
    <mergeCell ref="AD23:AF23"/>
    <mergeCell ref="AG23:AI23"/>
    <mergeCell ref="I23:J23"/>
    <mergeCell ref="E18:E19"/>
    <mergeCell ref="F18:F19"/>
    <mergeCell ref="U18:U19"/>
    <mergeCell ref="I18:I19"/>
    <mergeCell ref="C18:C19"/>
    <mergeCell ref="D18:D19"/>
    <mergeCell ref="E15:E16"/>
    <mergeCell ref="F15:F16"/>
    <mergeCell ref="AG26:AI26"/>
    <mergeCell ref="E32:E33"/>
    <mergeCell ref="F32:F33"/>
    <mergeCell ref="X38:AI38"/>
    <mergeCell ref="X14:Z14"/>
    <mergeCell ref="AA14:AC14"/>
    <mergeCell ref="AD14:AF14"/>
    <mergeCell ref="AG14:AI14"/>
    <mergeCell ref="X15:Z15"/>
    <mergeCell ref="AA15:AC15"/>
    <mergeCell ref="AD15:AF15"/>
    <mergeCell ref="AG15:AI15"/>
    <mergeCell ref="X17:Z17"/>
    <mergeCell ref="AA17:AC17"/>
    <mergeCell ref="AD17:AF17"/>
    <mergeCell ref="AG17:AI17"/>
    <mergeCell ref="X18:Z18"/>
    <mergeCell ref="AA18:AC18"/>
    <mergeCell ref="AD18:AF18"/>
    <mergeCell ref="AG18:AI18"/>
    <mergeCell ref="X20:Z20"/>
    <mergeCell ref="AG36:AI36"/>
    <mergeCell ref="X37:Z37"/>
    <mergeCell ref="AA37:AC37"/>
    <mergeCell ref="AG27:AI27"/>
    <mergeCell ref="AD28:AF28"/>
    <mergeCell ref="AG28:AI28"/>
    <mergeCell ref="AD29:AF29"/>
    <mergeCell ref="AG29:AI29"/>
    <mergeCell ref="AD31:AF31"/>
    <mergeCell ref="AG31:AI31"/>
    <mergeCell ref="AD30:AF30"/>
    <mergeCell ref="AG30:AI30"/>
    <mergeCell ref="AD27:AF27"/>
    <mergeCell ref="AD26:AF26"/>
    <mergeCell ref="D50:F50"/>
    <mergeCell ref="K50:L50"/>
    <mergeCell ref="M50:N50"/>
    <mergeCell ref="O50:P50"/>
    <mergeCell ref="Q50:R50"/>
    <mergeCell ref="S50:T50"/>
    <mergeCell ref="X28:Z28"/>
    <mergeCell ref="AA28:AC28"/>
    <mergeCell ref="X29:Z29"/>
    <mergeCell ref="AA29:AC29"/>
    <mergeCell ref="X31:Z31"/>
    <mergeCell ref="AA31:AC31"/>
    <mergeCell ref="X30:Z30"/>
    <mergeCell ref="AA30:AC30"/>
    <mergeCell ref="K49:L49"/>
    <mergeCell ref="M49:N49"/>
    <mergeCell ref="O49:P49"/>
    <mergeCell ref="Q49:R49"/>
    <mergeCell ref="S49:T49"/>
    <mergeCell ref="D27:D28"/>
    <mergeCell ref="E27:E28"/>
    <mergeCell ref="X27:Z27"/>
    <mergeCell ref="AA27:AC27"/>
    <mergeCell ref="S51:T51"/>
    <mergeCell ref="D52:F52"/>
    <mergeCell ref="K52:L52"/>
    <mergeCell ref="M52:N52"/>
    <mergeCell ref="O52:P52"/>
    <mergeCell ref="Q52:R52"/>
    <mergeCell ref="S52:T52"/>
    <mergeCell ref="X26:Z26"/>
    <mergeCell ref="AA26:AC26"/>
    <mergeCell ref="AA32:AC32"/>
    <mergeCell ref="X44:Z44"/>
    <mergeCell ref="AA44:AC44"/>
    <mergeCell ref="Q47:R47"/>
    <mergeCell ref="S47:T47"/>
    <mergeCell ref="I29:J29"/>
    <mergeCell ref="C45:U45"/>
    <mergeCell ref="D46:F46"/>
    <mergeCell ref="K46:L46"/>
    <mergeCell ref="M46:N46"/>
    <mergeCell ref="O46:P46"/>
    <mergeCell ref="Q46:R46"/>
    <mergeCell ref="S46:T46"/>
    <mergeCell ref="C27:C28"/>
    <mergeCell ref="F27:F28"/>
    <mergeCell ref="D60:F60"/>
    <mergeCell ref="K60:L60"/>
    <mergeCell ref="M60:N60"/>
    <mergeCell ref="O60:P60"/>
    <mergeCell ref="Q60:R60"/>
    <mergeCell ref="S60:T60"/>
    <mergeCell ref="D58:F58"/>
    <mergeCell ref="K58:L58"/>
    <mergeCell ref="O58:P58"/>
    <mergeCell ref="Q58:R58"/>
    <mergeCell ref="S58:T58"/>
    <mergeCell ref="D59:F59"/>
    <mergeCell ref="K59:L59"/>
    <mergeCell ref="M59:N59"/>
    <mergeCell ref="O59:P59"/>
    <mergeCell ref="Q59:R59"/>
    <mergeCell ref="S59:T59"/>
    <mergeCell ref="G59:J59"/>
    <mergeCell ref="G60:J60"/>
    <mergeCell ref="G58:J58"/>
    <mergeCell ref="F30:F31"/>
    <mergeCell ref="C30:C31"/>
    <mergeCell ref="D57:F57"/>
    <mergeCell ref="D56:F56"/>
    <mergeCell ref="D53:F53"/>
    <mergeCell ref="D51:F51"/>
    <mergeCell ref="D49:F49"/>
    <mergeCell ref="D47:F47"/>
    <mergeCell ref="D48:F48"/>
    <mergeCell ref="D54:F54"/>
    <mergeCell ref="D30:D31"/>
    <mergeCell ref="E30:E31"/>
    <mergeCell ref="M58:N58"/>
    <mergeCell ref="O57:P57"/>
    <mergeCell ref="Q57:R57"/>
    <mergeCell ref="S57:T57"/>
    <mergeCell ref="D55:F55"/>
    <mergeCell ref="K55:L55"/>
    <mergeCell ref="M55:N55"/>
    <mergeCell ref="O55:P55"/>
    <mergeCell ref="Q55:R55"/>
    <mergeCell ref="S55:T55"/>
    <mergeCell ref="K56:L56"/>
    <mergeCell ref="M56:N56"/>
    <mergeCell ref="O56:P56"/>
    <mergeCell ref="Q56:R56"/>
    <mergeCell ref="S56:T56"/>
    <mergeCell ref="G55:J55"/>
    <mergeCell ref="G56:J56"/>
    <mergeCell ref="G57:J57"/>
    <mergeCell ref="AN30:AN31"/>
    <mergeCell ref="AL32:AL33"/>
    <mergeCell ref="AN32:AN33"/>
    <mergeCell ref="AO32:AO33"/>
    <mergeCell ref="AP32:AP33"/>
    <mergeCell ref="AO27:AO28"/>
    <mergeCell ref="AP27:AP28"/>
    <mergeCell ref="AN27:AN28"/>
    <mergeCell ref="K57:L57"/>
    <mergeCell ref="M57:N57"/>
    <mergeCell ref="K53:L53"/>
    <mergeCell ref="M53:N53"/>
    <mergeCell ref="O53:P53"/>
    <mergeCell ref="Q53:R53"/>
    <mergeCell ref="S53:T53"/>
    <mergeCell ref="K54:L54"/>
    <mergeCell ref="M54:N54"/>
    <mergeCell ref="O54:P54"/>
    <mergeCell ref="Q54:R54"/>
    <mergeCell ref="S54:T54"/>
    <mergeCell ref="K51:L51"/>
    <mergeCell ref="M51:N51"/>
    <mergeCell ref="O51:P51"/>
    <mergeCell ref="Q51:R51"/>
  </mergeCells>
  <phoneticPr fontId="4" type="noConversion"/>
  <dataValidations count="1">
    <dataValidation type="list" allowBlank="1" showInputMessage="1" showErrorMessage="1" sqref="H12:H44">
      <formula1>$AV$2:$AV$5</formula1>
    </dataValidation>
  </dataValidations>
  <printOptions horizontalCentered="1" verticalCentered="1"/>
  <pageMargins left="0.15748031496062992" right="7.874015748031496E-2" top="3.937007874015748E-2" bottom="3.937007874015748E-2" header="0" footer="0"/>
  <pageSetup scale="2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Luz Dary Guerrero Tibata</cp:lastModifiedBy>
  <cp:lastPrinted>2018-02-19T15:51:42Z</cp:lastPrinted>
  <dcterms:created xsi:type="dcterms:W3CDTF">2007-03-15T17:15:41Z</dcterms:created>
  <dcterms:modified xsi:type="dcterms:W3CDTF">2020-02-24T18:37:49Z</dcterms:modified>
</cp:coreProperties>
</file>