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orage_admin\OAPLANEACION-SDM\6. PLAN ANUAL DE ADQUISICIONES PAA\EJECUCION PPTAL - 2019\AGOSTO 2019\"/>
    </mc:Choice>
  </mc:AlternateContent>
  <bookViews>
    <workbookView xWindow="0" yWindow="0" windowWidth="28800" windowHeight="11205" firstSheet="1" activeTab="1"/>
  </bookViews>
  <sheets>
    <sheet name="EJECUCION BMT  CONCEJO" sheetId="11" state="hidden" r:id="rId1"/>
    <sheet name="EJECUCION BMT" sheetId="13" r:id="rId2"/>
    <sheet name="FUNCIONAMIENTO" sheetId="5" r:id="rId3"/>
    <sheet name="RESERVAS" sheetId="7" r:id="rId4"/>
  </sheets>
  <definedNames>
    <definedName name="_xlnm._FilterDatabase" localSheetId="1" hidden="1">'EJECUCION BMT'!$A$5:$S$46</definedName>
    <definedName name="_xlnm._FilterDatabase" localSheetId="0" hidden="1">'EJECUCION BMT  CONCEJO'!$B$5:$E$20</definedName>
    <definedName name="_xlnm._FilterDatabase" localSheetId="3" hidden="1">RESERVAS!$A$4:$P$17</definedName>
    <definedName name="_xlnm.Print_Area" localSheetId="1">'EJECUCION BMT'!$A$1:$L$47</definedName>
    <definedName name="_xlnm.Print_Area" localSheetId="0">'EJECUCION BMT  CONCEJO'!$B$1:$D$24</definedName>
    <definedName name="_xlnm.Print_Area" localSheetId="3">RESERVAS!$A$4:$D$20</definedName>
  </definedNames>
  <calcPr calcId="162913"/>
</workbook>
</file>

<file path=xl/calcChain.xml><?xml version="1.0" encoding="utf-8"?>
<calcChain xmlns="http://schemas.openxmlformats.org/spreadsheetml/2006/main">
  <c r="P5" i="7" l="1"/>
  <c r="D17" i="7"/>
  <c r="E17" i="7"/>
  <c r="F17" i="7"/>
  <c r="G17" i="7"/>
  <c r="H17" i="7"/>
  <c r="I17" i="7"/>
  <c r="J17" i="7"/>
  <c r="K17" i="7"/>
  <c r="L17" i="7"/>
  <c r="M17" i="7"/>
  <c r="N17" i="7"/>
  <c r="O17" i="7"/>
  <c r="D12" i="7"/>
  <c r="D19" i="7" s="1"/>
  <c r="E12" i="7"/>
  <c r="E19" i="7" s="1"/>
  <c r="F12" i="7"/>
  <c r="F19" i="7" s="1"/>
  <c r="G12" i="7"/>
  <c r="G19" i="7" s="1"/>
  <c r="H12" i="7"/>
  <c r="H19" i="7" s="1"/>
  <c r="I12" i="7"/>
  <c r="J12" i="7"/>
  <c r="K12" i="7"/>
  <c r="K19" i="7" s="1"/>
  <c r="L12" i="7"/>
  <c r="M12" i="7"/>
  <c r="M19" i="7" s="1"/>
  <c r="N12" i="7"/>
  <c r="N19" i="7" s="1"/>
  <c r="O12" i="7"/>
  <c r="P14" i="7"/>
  <c r="P15" i="7"/>
  <c r="P16" i="7"/>
  <c r="P13" i="7"/>
  <c r="P6" i="7"/>
  <c r="P7" i="7"/>
  <c r="P8" i="7"/>
  <c r="P9" i="7"/>
  <c r="P10" i="7"/>
  <c r="P11" i="7"/>
  <c r="G8" i="13"/>
  <c r="G9" i="13"/>
  <c r="G11" i="13"/>
  <c r="G12" i="13"/>
  <c r="G15" i="13"/>
  <c r="G16" i="13"/>
  <c r="G20" i="13"/>
  <c r="G21" i="13"/>
  <c r="G23" i="13"/>
  <c r="G24" i="13"/>
  <c r="G26" i="13"/>
  <c r="G27" i="13"/>
  <c r="G28" i="13"/>
  <c r="G31" i="13"/>
  <c r="G32" i="13"/>
  <c r="G34" i="13"/>
  <c r="G35" i="13"/>
  <c r="G38" i="13"/>
  <c r="G39" i="13"/>
  <c r="G41" i="13"/>
  <c r="G42" i="13"/>
  <c r="D6" i="5"/>
  <c r="D7" i="5"/>
  <c r="D8" i="5"/>
  <c r="F6" i="5"/>
  <c r="F7" i="5"/>
  <c r="F8" i="5"/>
  <c r="H6" i="5"/>
  <c r="H7" i="5"/>
  <c r="H8" i="5"/>
  <c r="L19" i="7" l="1"/>
  <c r="J19" i="7"/>
  <c r="I19" i="7"/>
  <c r="O19" i="7"/>
  <c r="H5" i="5"/>
  <c r="K8" i="13"/>
  <c r="K9" i="13"/>
  <c r="K11" i="13"/>
  <c r="K12" i="13"/>
  <c r="K15" i="13"/>
  <c r="K16" i="13"/>
  <c r="K20" i="13"/>
  <c r="K21" i="13"/>
  <c r="K23" i="13"/>
  <c r="K24" i="13"/>
  <c r="K26" i="13"/>
  <c r="K27" i="13"/>
  <c r="K28" i="13"/>
  <c r="K31" i="13"/>
  <c r="K32" i="13"/>
  <c r="K34" i="13"/>
  <c r="K35" i="13"/>
  <c r="K38" i="13"/>
  <c r="K39" i="13"/>
  <c r="K41" i="13"/>
  <c r="K42" i="13"/>
  <c r="K6" i="13"/>
  <c r="L8" i="13"/>
  <c r="L9" i="13"/>
  <c r="L11" i="13"/>
  <c r="L12" i="13"/>
  <c r="L15" i="13"/>
  <c r="L16" i="13"/>
  <c r="L20" i="13"/>
  <c r="L21" i="13"/>
  <c r="L23" i="13"/>
  <c r="L24" i="13"/>
  <c r="L26" i="13"/>
  <c r="L27" i="13"/>
  <c r="L28" i="13"/>
  <c r="L31" i="13"/>
  <c r="L32" i="13"/>
  <c r="L34" i="13"/>
  <c r="L35" i="13"/>
  <c r="L38" i="13"/>
  <c r="L39" i="13"/>
  <c r="L41" i="13"/>
  <c r="L42" i="13"/>
  <c r="L6" i="13"/>
  <c r="J30" i="13"/>
  <c r="H30" i="13"/>
  <c r="F30" i="13"/>
  <c r="E30" i="13"/>
  <c r="I32" i="13"/>
  <c r="I31" i="13"/>
  <c r="J10" i="13"/>
  <c r="J14" i="13"/>
  <c r="H14" i="13"/>
  <c r="F14" i="13"/>
  <c r="I11" i="13"/>
  <c r="H10" i="13"/>
  <c r="F10" i="13"/>
  <c r="E10" i="13"/>
  <c r="I12" i="13"/>
  <c r="G30" i="13" l="1"/>
  <c r="G10" i="13"/>
  <c r="L14" i="13"/>
  <c r="K10" i="13"/>
  <c r="K30" i="13"/>
  <c r="L30" i="13"/>
  <c r="L10" i="13"/>
  <c r="I10" i="13"/>
  <c r="E7" i="13"/>
  <c r="J22" i="13" l="1"/>
  <c r="H22" i="13"/>
  <c r="F22" i="13"/>
  <c r="E22" i="13"/>
  <c r="G22" i="13" l="1"/>
  <c r="K22" i="13"/>
  <c r="L22" i="13"/>
  <c r="G9" i="5"/>
  <c r="E9" i="5"/>
  <c r="C9" i="5"/>
  <c r="B9" i="5"/>
  <c r="J37" i="13"/>
  <c r="H37" i="13"/>
  <c r="J40" i="13"/>
  <c r="H40" i="13"/>
  <c r="F40" i="13"/>
  <c r="E40" i="13"/>
  <c r="I41" i="13"/>
  <c r="I42" i="13"/>
  <c r="I38" i="13"/>
  <c r="I39" i="13"/>
  <c r="F37" i="13"/>
  <c r="E37" i="13"/>
  <c r="J33" i="13"/>
  <c r="H33" i="13"/>
  <c r="F33" i="13"/>
  <c r="E33" i="13"/>
  <c r="I34" i="13"/>
  <c r="I35" i="13"/>
  <c r="H9" i="5" l="1"/>
  <c r="G37" i="13"/>
  <c r="G33" i="13"/>
  <c r="G40" i="13"/>
  <c r="K40" i="13"/>
  <c r="L40" i="13"/>
  <c r="K33" i="13"/>
  <c r="L33" i="13"/>
  <c r="K37" i="13"/>
  <c r="L37" i="13"/>
  <c r="J25" i="13"/>
  <c r="H25" i="13"/>
  <c r="F25" i="13"/>
  <c r="E25" i="13"/>
  <c r="I26" i="13"/>
  <c r="I27" i="13"/>
  <c r="I23" i="13"/>
  <c r="I24" i="13"/>
  <c r="I20" i="13"/>
  <c r="I21" i="13"/>
  <c r="J19" i="13"/>
  <c r="H19" i="13"/>
  <c r="F19" i="13"/>
  <c r="E19" i="13"/>
  <c r="I16" i="13"/>
  <c r="I15" i="13"/>
  <c r="E14" i="13"/>
  <c r="G14" i="13" s="1"/>
  <c r="J7" i="13"/>
  <c r="H7" i="13"/>
  <c r="I8" i="13"/>
  <c r="I9" i="13"/>
  <c r="F7" i="13"/>
  <c r="G7" i="13" s="1"/>
  <c r="G25" i="13" l="1"/>
  <c r="G19" i="13"/>
  <c r="L7" i="13"/>
  <c r="K7" i="13"/>
  <c r="E17" i="13"/>
  <c r="K14" i="13"/>
  <c r="K19" i="13"/>
  <c r="L19" i="13"/>
  <c r="L25" i="13"/>
  <c r="K25" i="13"/>
  <c r="A10" i="5" l="1"/>
  <c r="I14" i="13" l="1"/>
  <c r="C17" i="7" l="1"/>
  <c r="P17" i="7" s="1"/>
  <c r="I33" i="13"/>
  <c r="I30" i="13"/>
  <c r="E43" i="13"/>
  <c r="I22" i="13"/>
  <c r="I25" i="13"/>
  <c r="I28" i="13"/>
  <c r="I19" i="13"/>
  <c r="J43" i="13"/>
  <c r="H43" i="13"/>
  <c r="F43" i="13"/>
  <c r="J36" i="13"/>
  <c r="H36" i="13"/>
  <c r="F36" i="13"/>
  <c r="E36" i="13"/>
  <c r="J29" i="13"/>
  <c r="H29" i="13"/>
  <c r="F29" i="13"/>
  <c r="E29" i="13"/>
  <c r="I7" i="13"/>
  <c r="I6" i="13"/>
  <c r="G6" i="13"/>
  <c r="J13" i="13"/>
  <c r="H13" i="13"/>
  <c r="F13" i="13"/>
  <c r="E13" i="13"/>
  <c r="E18" i="13" s="1"/>
  <c r="J17" i="13"/>
  <c r="H17" i="13"/>
  <c r="F17" i="13"/>
  <c r="G17" i="13" s="1"/>
  <c r="G36" i="13" l="1"/>
  <c r="G43" i="13"/>
  <c r="G29" i="13"/>
  <c r="G13" i="13"/>
  <c r="K13" i="13"/>
  <c r="L13" i="13"/>
  <c r="K43" i="13"/>
  <c r="L43" i="13"/>
  <c r="L17" i="13"/>
  <c r="K17" i="13"/>
  <c r="K36" i="13"/>
  <c r="L36" i="13"/>
  <c r="K29" i="13"/>
  <c r="L29" i="13"/>
  <c r="I17" i="13"/>
  <c r="E44" i="13"/>
  <c r="E45" i="13" s="1"/>
  <c r="I36" i="13"/>
  <c r="J18" i="13"/>
  <c r="H18" i="13"/>
  <c r="F18" i="13"/>
  <c r="G18" i="13" s="1"/>
  <c r="I13" i="13"/>
  <c r="J44" i="13"/>
  <c r="H44" i="13"/>
  <c r="I37" i="13"/>
  <c r="F44" i="13"/>
  <c r="A20" i="7"/>
  <c r="G44" i="13" l="1"/>
  <c r="K44" i="13"/>
  <c r="L44" i="13"/>
  <c r="K18" i="13"/>
  <c r="L18" i="13"/>
  <c r="F45" i="13"/>
  <c r="G45" i="13" s="1"/>
  <c r="J45" i="13"/>
  <c r="H45" i="13"/>
  <c r="I18" i="13"/>
  <c r="K45" i="13" l="1"/>
  <c r="L45" i="13"/>
  <c r="I40" i="13"/>
  <c r="I43" i="13" l="1"/>
  <c r="I29" i="13"/>
  <c r="H20" i="11"/>
  <c r="H15" i="11"/>
  <c r="H9" i="11"/>
  <c r="H10" i="11" s="1"/>
  <c r="I45" i="13" l="1"/>
  <c r="I44" i="13"/>
  <c r="H21" i="11"/>
  <c r="H22" i="11" s="1"/>
  <c r="D20" i="11"/>
  <c r="D14" i="11"/>
  <c r="D10" i="11"/>
  <c r="D15" i="11" l="1"/>
  <c r="D22" i="11" s="1"/>
  <c r="C12" i="7" l="1"/>
  <c r="P12" i="7" s="1"/>
  <c r="C19" i="7" l="1"/>
  <c r="P19" i="7" s="1"/>
  <c r="F5" i="5" l="1"/>
  <c r="D5" i="5"/>
  <c r="F9" i="5" l="1"/>
  <c r="D9" i="5"/>
</calcChain>
</file>

<file path=xl/comments1.xml><?xml version="1.0" encoding="utf-8"?>
<comments xmlns="http://schemas.openxmlformats.org/spreadsheetml/2006/main">
  <authors>
    <author>Nicol Angely Andrade Parada</author>
    <author>Nancy Haidy Muñoz Chavarro</author>
  </authors>
  <commentList>
    <comment ref="H11" authorId="0" shapeId="0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 shapeId="0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 shapeId="0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<sst xmlns="http://schemas.openxmlformats.org/spreadsheetml/2006/main" count="159" uniqueCount="76">
  <si>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</si>
  <si>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</si>
  <si>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</si>
  <si>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</si>
  <si>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</si>
  <si>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</si>
  <si>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% 
GIRADO</t>
  </si>
  <si>
    <t>SUB. POLÍTICA SECTORIAL</t>
  </si>
  <si>
    <t>SUB. GESTIÓN CORPORATIVA</t>
  </si>
  <si>
    <t>INFORME DE EJECUCION DEL PRESUPUESTO DE GASTOS E INVERSIONES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</si>
  <si>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</si>
  <si>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</si>
  <si>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</si>
  <si>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</si>
  <si>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</si>
  <si>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</si>
  <si>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</si>
  <si>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</si>
  <si>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</si>
  <si>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</si>
  <si>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</si>
  <si>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</si>
  <si>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</si>
  <si>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</si>
  <si>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</si>
  <si>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</si>
  <si>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</si>
  <si>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Articulación regional y planeción integral del transporte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</si>
  <si>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</si>
  <si>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</si>
  <si>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</si>
  <si>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</si>
  <si>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</si>
  <si>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</si>
  <si>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</si>
  <si>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</si>
  <si>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</si>
  <si>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</si>
  <si>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</si>
  <si>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>RESERVAS 2019</t>
  </si>
  <si>
    <t xml:space="preserve"> GASTOS DE PERSONAL </t>
  </si>
  <si>
    <t>ADQUISICIÓN DE BIENES Y SERVICIOS</t>
  </si>
  <si>
    <t>GASTOS DIVERSOS</t>
  </si>
  <si>
    <t>Movilidad Transparente y Contra la Corrupción</t>
  </si>
  <si>
    <t>Fortalecimiento de la gestión jurídica de la Secretaría Distrital de Movilidad</t>
  </si>
  <si>
    <t>Fortalecimiento de la gestión de investigaciones administrativas de Tránsito y Transporte</t>
  </si>
  <si>
    <t>GIROS 11 - FEBRERO - 2019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</si>
  <si>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</si>
  <si>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</si>
  <si>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</si>
  <si>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</si>
  <si>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</si>
  <si>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GIROS - 20 FEBRERO 2019</t>
  </si>
  <si>
    <t>Gestión y control de Tránsito y Transporte</t>
  </si>
  <si>
    <t>GIROS - 28 FEBRERO 2019</t>
  </si>
  <si>
    <t>GIROS - 26 ABRIL 2019</t>
  </si>
  <si>
    <t>PRESUPUESTO  ASIGNADO</t>
  </si>
  <si>
    <t>GIROS - 30 ABRIL 2019</t>
  </si>
  <si>
    <t>GIROS - 17 MAYO 2019</t>
  </si>
  <si>
    <t>%GIRO</t>
  </si>
  <si>
    <t>GIROS - 21 MAYO 2019</t>
  </si>
  <si>
    <t>GIROS - 31 MAYO 2019</t>
  </si>
  <si>
    <t>GIROS - 30 JUNIO 2019</t>
  </si>
  <si>
    <t>INVERSION</t>
  </si>
  <si>
    <t>TOTAL</t>
  </si>
  <si>
    <t>PASIVOS</t>
  </si>
  <si>
    <t xml:space="preserve">TRANSFERENCIAS CORRIENTES DE FUNCIONAMIENTO
</t>
  </si>
  <si>
    <t>GIROS - 19 JULIO 2019</t>
  </si>
  <si>
    <t>GIROS - 31 JULIO 2019</t>
  </si>
  <si>
    <t>% 
GIRO RP</t>
  </si>
  <si>
    <t>% 
GIRO APROP.</t>
  </si>
  <si>
    <t>RESERVAS - 30 DE AGOSTO DE 2019</t>
  </si>
  <si>
    <t>EJECUCION PRESUPUESTAL -31 DE AGOSTO DE 2019</t>
  </si>
  <si>
    <t>FUENTE: PREDIS -02 DE SEPTIEMBRE DE 2019 10:00</t>
  </si>
  <si>
    <t>GASTOS DE FUNCIONAMIENTO - 31 DE AGOSTO DE 2019</t>
  </si>
  <si>
    <t>GIROS - 31 AGOSTO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</si>
</sst>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_-;\-* #,##0_-;_-* &quot;-&quot;_-;_-@_-"/>
    <numFmt numFmtId="165" formatCode="_-* #,##0.00_-;\-* #,##0.00_-;_-* &quot;-&quot;??_-;_-@_-"/>
    <numFmt numFmtId="166" formatCode="_(* #,##0.00_);_(* \(#,##0.00\);_(* &quot;-&quot;??_);_(@_)"/>
    <numFmt numFmtId="167" formatCode="#,##0,,"/>
    <numFmt numFmtId="168" formatCode="#,###,,"/>
    <numFmt numFmtId="169" formatCode="_(* #,##0_);_(* \(#,##0\);_(* &quot;-&quot;??_);_(@_)"/>
    <numFmt numFmtId="170" formatCode="_-[$$-240A]\ * #,##0.00_-;\-[$$-240A]\ * #,##0.00_-;_-[$$-240A]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Arial"/>
      <family val="2"/>
    </font>
    <font>
      <b/>
      <sz val="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57">
    <xf numFmtId="0" fontId="0" fillId="0" borderId="0" xfId="0"/>
    <xf numFmtId="0" fontId="2" fillId="0" borderId="0" xfId="0" applyFont="1"/>
    <xf numFmtId="0" fontId="2" fillId="0" borderId="1" xfId="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2" fillId="0" borderId="0" xfId="4" applyFont="1" applyAlignment="1">
      <alignment horizontal="center"/>
    </xf>
    <xf numFmtId="164" fontId="4" fillId="2" borderId="1" xfId="4" applyFont="1" applyFill="1" applyBorder="1" applyAlignment="1">
      <alignment horizontal="center" vertical="center" wrapText="1"/>
    </xf>
    <xf numFmtId="164" fontId="2" fillId="0" borderId="1" xfId="4" applyFont="1" applyFill="1" applyBorder="1" applyAlignment="1">
      <alignment horizontal="center" vertical="center" wrapText="1"/>
    </xf>
    <xf numFmtId="164" fontId="4" fillId="4" borderId="1" xfId="4" applyFont="1" applyFill="1" applyBorder="1" applyAlignment="1">
      <alignment horizontal="center" vertical="center"/>
    </xf>
    <xf numFmtId="164" fontId="4" fillId="2" borderId="1" xfId="4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164" fontId="3" fillId="0" borderId="1" xfId="4" applyFont="1" applyBorder="1" applyAlignment="1">
      <alignment horizontal="center" vertical="center" wrapText="1"/>
    </xf>
    <xf numFmtId="10" fontId="2" fillId="0" borderId="1" xfId="2" applyNumberFormat="1" applyFont="1" applyBorder="1" applyAlignment="1">
      <alignment horizontal="center" vertical="center"/>
    </xf>
    <xf numFmtId="0" fontId="2" fillId="0" borderId="0" xfId="0" applyFont="1" applyFill="1"/>
    <xf numFmtId="164" fontId="2" fillId="0" borderId="0" xfId="0" applyNumberFormat="1" applyFont="1" applyFill="1"/>
    <xf numFmtId="0" fontId="7" fillId="0" borderId="0" xfId="0" applyFont="1"/>
    <xf numFmtId="0" fontId="8" fillId="0" borderId="1" xfId="3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7" fillId="0" borderId="1" xfId="4" applyFont="1" applyBorder="1" applyAlignment="1">
      <alignment horizontal="center" vertical="center"/>
    </xf>
    <xf numFmtId="164" fontId="8" fillId="0" borderId="1" xfId="4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0" xfId="0" applyFont="1"/>
    <xf numFmtId="164" fontId="6" fillId="0" borderId="0" xfId="4" applyFont="1"/>
    <xf numFmtId="168" fontId="6" fillId="3" borderId="10" xfId="5" applyNumberFormat="1" applyFont="1" applyFill="1" applyBorder="1"/>
    <xf numFmtId="0" fontId="7" fillId="3" borderId="12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center"/>
    </xf>
    <xf numFmtId="164" fontId="7" fillId="0" borderId="0" xfId="4" applyFont="1"/>
    <xf numFmtId="0" fontId="4" fillId="0" borderId="12" xfId="0" applyFont="1" applyFill="1" applyBorder="1" applyAlignment="1">
      <alignment horizontal="center" vertical="center" wrapText="1"/>
    </xf>
    <xf numFmtId="164" fontId="4" fillId="0" borderId="12" xfId="4" applyFont="1" applyFill="1" applyBorder="1" applyAlignment="1">
      <alignment horizontal="center" vertical="center"/>
    </xf>
    <xf numFmtId="0" fontId="2" fillId="0" borderId="0" xfId="0" applyFont="1" applyFill="1" applyBorder="1"/>
    <xf numFmtId="164" fontId="2" fillId="0" borderId="0" xfId="0" applyNumberFormat="1" applyFont="1" applyFill="1" applyBorder="1"/>
    <xf numFmtId="2" fontId="11" fillId="3" borderId="0" xfId="4" applyNumberFormat="1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3" borderId="0" xfId="0" applyNumberFormat="1" applyFont="1" applyFill="1" applyBorder="1" applyAlignment="1"/>
    <xf numFmtId="0" fontId="8" fillId="0" borderId="0" xfId="0" applyFont="1"/>
    <xf numFmtId="164" fontId="8" fillId="0" borderId="0" xfId="4" applyFont="1" applyAlignment="1">
      <alignment horizontal="center"/>
    </xf>
    <xf numFmtId="0" fontId="8" fillId="0" borderId="0" xfId="0" applyFont="1" applyFill="1"/>
    <xf numFmtId="10" fontId="8" fillId="0" borderId="1" xfId="2" applyNumberFormat="1" applyFont="1" applyFill="1" applyBorder="1" applyAlignment="1">
      <alignment horizontal="center" vertical="center"/>
    </xf>
    <xf numFmtId="164" fontId="8" fillId="0" borderId="1" xfId="4" applyFont="1" applyFill="1" applyBorder="1" applyAlignment="1">
      <alignment vertical="center"/>
    </xf>
    <xf numFmtId="164" fontId="8" fillId="0" borderId="1" xfId="4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4" fillId="0" borderId="0" xfId="0" applyFont="1" applyAlignment="1">
      <alignment vertical="center"/>
    </xf>
    <xf numFmtId="164" fontId="9" fillId="5" borderId="1" xfId="4" applyFont="1" applyFill="1" applyBorder="1" applyAlignment="1">
      <alignment horizontal="center" vertical="center"/>
    </xf>
    <xf numFmtId="164" fontId="9" fillId="6" borderId="1" xfId="4" applyFont="1" applyFill="1" applyBorder="1" applyAlignment="1">
      <alignment horizontal="center" vertical="center"/>
    </xf>
    <xf numFmtId="164" fontId="9" fillId="6" borderId="14" xfId="4" applyFont="1" applyFill="1" applyBorder="1" applyAlignment="1">
      <alignment horizontal="center" vertical="center" wrapText="1"/>
    </xf>
    <xf numFmtId="168" fontId="9" fillId="6" borderId="14" xfId="1" applyNumberFormat="1" applyFont="1" applyFill="1" applyBorder="1" applyAlignment="1">
      <alignment horizontal="center" vertical="center" wrapText="1"/>
    </xf>
    <xf numFmtId="168" fontId="9" fillId="6" borderId="15" xfId="1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10" fontId="8" fillId="0" borderId="18" xfId="2" applyNumberFormat="1" applyFont="1" applyFill="1" applyBorder="1" applyAlignment="1">
      <alignment horizontal="center" vertical="center"/>
    </xf>
    <xf numFmtId="164" fontId="9" fillId="6" borderId="20" xfId="4" applyFont="1" applyFill="1" applyBorder="1" applyAlignment="1">
      <alignment horizontal="center" vertical="center"/>
    </xf>
    <xf numFmtId="0" fontId="9" fillId="0" borderId="0" xfId="0" applyFont="1" applyFill="1"/>
    <xf numFmtId="10" fontId="9" fillId="5" borderId="1" xfId="2" applyNumberFormat="1" applyFont="1" applyFill="1" applyBorder="1" applyAlignment="1">
      <alignment horizontal="center" vertical="center"/>
    </xf>
    <xf numFmtId="0" fontId="9" fillId="0" borderId="0" xfId="0" applyFont="1"/>
    <xf numFmtId="0" fontId="9" fillId="0" borderId="0" xfId="0" applyFont="1" applyFill="1" applyBorder="1"/>
    <xf numFmtId="10" fontId="9" fillId="6" borderId="20" xfId="2" applyNumberFormat="1" applyFont="1" applyFill="1" applyBorder="1" applyAlignment="1">
      <alignment horizontal="center" vertical="center"/>
    </xf>
    <xf numFmtId="10" fontId="9" fillId="6" borderId="21" xfId="2" applyNumberFormat="1" applyFont="1" applyFill="1" applyBorder="1" applyAlignment="1">
      <alignment horizontal="center" vertical="center"/>
    </xf>
    <xf numFmtId="164" fontId="7" fillId="0" borderId="0" xfId="4" applyFont="1" applyAlignment="1">
      <alignment vertical="center"/>
    </xf>
    <xf numFmtId="164" fontId="7" fillId="0" borderId="1" xfId="4" applyFont="1" applyBorder="1" applyAlignment="1">
      <alignment vertical="center"/>
    </xf>
    <xf numFmtId="164" fontId="4" fillId="6" borderId="1" xfId="4" applyFont="1" applyFill="1" applyBorder="1" applyAlignment="1">
      <alignment horizontal="center" vertical="center" wrapText="1"/>
    </xf>
    <xf numFmtId="168" fontId="4" fillId="6" borderId="1" xfId="1" applyNumberFormat="1" applyFont="1" applyFill="1" applyBorder="1" applyAlignment="1">
      <alignment horizontal="center" vertical="center" wrapText="1"/>
    </xf>
    <xf numFmtId="167" fontId="4" fillId="6" borderId="1" xfId="1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164" fontId="5" fillId="6" borderId="1" xfId="4" applyFont="1" applyFill="1" applyBorder="1" applyAlignment="1">
      <alignment horizontal="center" vertical="center" wrapText="1"/>
    </xf>
    <xf numFmtId="10" fontId="4" fillId="6" borderId="1" xfId="2" applyNumberFormat="1" applyFont="1" applyFill="1" applyBorder="1" applyAlignment="1">
      <alignment horizontal="center" vertical="center"/>
    </xf>
    <xf numFmtId="170" fontId="0" fillId="0" borderId="0" xfId="0" applyNumberFormat="1"/>
    <xf numFmtId="164" fontId="8" fillId="0" borderId="0" xfId="4" applyFont="1"/>
    <xf numFmtId="164" fontId="8" fillId="0" borderId="0" xfId="4" applyFont="1" applyFill="1"/>
    <xf numFmtId="164" fontId="3" fillId="0" borderId="0" xfId="0" applyNumberFormat="1" applyFont="1"/>
    <xf numFmtId="9" fontId="3" fillId="0" borderId="0" xfId="2" applyFont="1"/>
    <xf numFmtId="10" fontId="3" fillId="0" borderId="0" xfId="2" applyNumberFormat="1" applyFont="1"/>
    <xf numFmtId="164" fontId="6" fillId="6" borderId="8" xfId="4" applyFont="1" applyFill="1" applyBorder="1" applyAlignment="1">
      <alignment horizontal="center" vertical="center" wrapText="1"/>
    </xf>
    <xf numFmtId="169" fontId="9" fillId="5" borderId="9" xfId="0" applyNumberFormat="1" applyFont="1" applyFill="1" applyBorder="1" applyAlignment="1">
      <alignment horizontal="center" vertical="center"/>
    </xf>
    <xf numFmtId="164" fontId="7" fillId="0" borderId="1" xfId="4" applyFont="1" applyFill="1" applyBorder="1" applyAlignment="1">
      <alignment horizontal="center" vertical="center"/>
    </xf>
    <xf numFmtId="164" fontId="7" fillId="0" borderId="1" xfId="4" applyFont="1" applyFill="1" applyBorder="1" applyAlignment="1">
      <alignment vertical="center"/>
    </xf>
    <xf numFmtId="10" fontId="14" fillId="0" borderId="0" xfId="2" applyNumberFormat="1" applyFont="1" applyAlignment="1">
      <alignment vertical="center"/>
    </xf>
    <xf numFmtId="10" fontId="7" fillId="0" borderId="0" xfId="2" applyNumberFormat="1" applyFont="1"/>
    <xf numFmtId="10" fontId="6" fillId="6" borderId="8" xfId="2" applyNumberFormat="1" applyFont="1" applyFill="1" applyBorder="1" applyAlignment="1">
      <alignment horizontal="center" vertical="center" wrapText="1"/>
    </xf>
    <xf numFmtId="10" fontId="9" fillId="5" borderId="9" xfId="2" applyNumberFormat="1" applyFont="1" applyFill="1" applyBorder="1" applyAlignment="1">
      <alignment horizontal="center" vertical="center"/>
    </xf>
    <xf numFmtId="10" fontId="7" fillId="0" borderId="0" xfId="2" applyNumberFormat="1" applyFont="1" applyAlignment="1">
      <alignment vertical="center"/>
    </xf>
    <xf numFmtId="10" fontId="9" fillId="6" borderId="1" xfId="2" applyNumberFormat="1" applyFont="1" applyFill="1" applyBorder="1" applyAlignment="1">
      <alignment horizontal="center" vertical="center"/>
    </xf>
    <xf numFmtId="164" fontId="9" fillId="7" borderId="1" xfId="4" applyFont="1" applyFill="1" applyBorder="1" applyAlignment="1">
      <alignment horizontal="center" vertical="center" wrapText="1"/>
    </xf>
    <xf numFmtId="10" fontId="9" fillId="7" borderId="1" xfId="2" applyNumberFormat="1" applyFont="1" applyFill="1" applyBorder="1" applyAlignment="1">
      <alignment horizontal="center" vertical="center"/>
    </xf>
    <xf numFmtId="10" fontId="9" fillId="7" borderId="18" xfId="2" applyNumberFormat="1" applyFont="1" applyFill="1" applyBorder="1" applyAlignment="1">
      <alignment horizontal="center" vertical="center"/>
    </xf>
    <xf numFmtId="164" fontId="9" fillId="2" borderId="1" xfId="4" applyFont="1" applyFill="1" applyBorder="1" applyAlignment="1">
      <alignment horizontal="center" vertical="center" wrapText="1"/>
    </xf>
    <xf numFmtId="10" fontId="9" fillId="2" borderId="1" xfId="2" applyNumberFormat="1" applyFont="1" applyFill="1" applyBorder="1" applyAlignment="1">
      <alignment horizontal="center" vertical="center"/>
    </xf>
    <xf numFmtId="10" fontId="9" fillId="2" borderId="18" xfId="2" applyNumberFormat="1" applyFont="1" applyFill="1" applyBorder="1" applyAlignment="1">
      <alignment horizontal="center" vertical="center"/>
    </xf>
    <xf numFmtId="164" fontId="9" fillId="2" borderId="1" xfId="4" applyFont="1" applyFill="1" applyBorder="1" applyAlignment="1">
      <alignment horizontal="center" vertical="center"/>
    </xf>
    <xf numFmtId="164" fontId="9" fillId="8" borderId="1" xfId="4" applyFont="1" applyFill="1" applyBorder="1" applyAlignment="1">
      <alignment horizontal="center" vertical="center"/>
    </xf>
    <xf numFmtId="10" fontId="9" fillId="8" borderId="1" xfId="2" applyNumberFormat="1" applyFont="1" applyFill="1" applyBorder="1" applyAlignment="1">
      <alignment horizontal="center" vertical="center"/>
    </xf>
    <xf numFmtId="10" fontId="9" fillId="8" borderId="18" xfId="2" applyNumberFormat="1" applyFont="1" applyFill="1" applyBorder="1" applyAlignment="1">
      <alignment horizontal="center" vertical="center"/>
    </xf>
    <xf numFmtId="9" fontId="9" fillId="2" borderId="18" xfId="2" applyFont="1" applyFill="1" applyBorder="1" applyAlignment="1">
      <alignment horizontal="center" vertical="center"/>
    </xf>
    <xf numFmtId="0" fontId="15" fillId="0" borderId="0" xfId="0" applyFont="1"/>
    <xf numFmtId="0" fontId="15" fillId="7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5" fillId="6" borderId="20" xfId="0" applyFont="1" applyFill="1" applyBorder="1" applyAlignment="1">
      <alignment horizontal="center" vertical="center" wrapText="1"/>
    </xf>
    <xf numFmtId="164" fontId="9" fillId="6" borderId="26" xfId="4" applyFont="1" applyFill="1" applyBorder="1" applyAlignment="1">
      <alignment horizontal="center" vertical="center" wrapText="1"/>
    </xf>
    <xf numFmtId="0" fontId="15" fillId="7" borderId="9" xfId="0" applyFont="1" applyFill="1" applyBorder="1" applyAlignment="1">
      <alignment horizontal="center" vertical="center"/>
    </xf>
    <xf numFmtId="164" fontId="9" fillId="7" borderId="9" xfId="4" applyFont="1" applyFill="1" applyBorder="1" applyAlignment="1">
      <alignment horizontal="center" vertical="center" wrapText="1"/>
    </xf>
    <xf numFmtId="164" fontId="8" fillId="3" borderId="1" xfId="4" applyFont="1" applyFill="1" applyBorder="1" applyAlignment="1">
      <alignment horizontal="center" vertical="center" wrapText="1"/>
    </xf>
    <xf numFmtId="164" fontId="9" fillId="7" borderId="1" xfId="4" applyFont="1" applyFill="1" applyBorder="1" applyAlignment="1">
      <alignment vertical="center"/>
    </xf>
    <xf numFmtId="0" fontId="8" fillId="0" borderId="0" xfId="0" applyFont="1" applyAlignment="1">
      <alignment wrapText="1"/>
    </xf>
    <xf numFmtId="0" fontId="8" fillId="0" borderId="0" xfId="0" applyFont="1" applyFill="1" applyAlignment="1">
      <alignment wrapText="1"/>
    </xf>
    <xf numFmtId="10" fontId="7" fillId="0" borderId="1" xfId="2" applyNumberFormat="1" applyFont="1" applyFill="1" applyBorder="1" applyAlignment="1">
      <alignment vertical="center"/>
    </xf>
    <xf numFmtId="0" fontId="4" fillId="3" borderId="0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8" borderId="17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9" fillId="6" borderId="20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8" xfId="3" applyFont="1" applyFill="1" applyBorder="1" applyAlignment="1">
      <alignment horizontal="center" vertical="center" wrapText="1"/>
    </xf>
    <xf numFmtId="0" fontId="8" fillId="0" borderId="24" xfId="3" applyFont="1" applyFill="1" applyBorder="1" applyAlignment="1">
      <alignment horizontal="center" vertical="center" wrapText="1"/>
    </xf>
    <xf numFmtId="0" fontId="8" fillId="0" borderId="9" xfId="3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6" borderId="13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164" fontId="9" fillId="6" borderId="27" xfId="4" applyFont="1" applyFill="1" applyBorder="1" applyAlignment="1">
      <alignment horizontal="center" vertical="center" wrapText="1"/>
    </xf>
    <xf numFmtId="164" fontId="9" fillId="6" borderId="28" xfId="4" applyFont="1" applyFill="1" applyBorder="1" applyAlignment="1">
      <alignment horizontal="center" vertical="center" wrapText="1"/>
    </xf>
    <xf numFmtId="0" fontId="8" fillId="0" borderId="22" xfId="3" applyFont="1" applyFill="1" applyBorder="1" applyAlignment="1">
      <alignment horizontal="center" vertical="center" wrapText="1"/>
    </xf>
    <xf numFmtId="0" fontId="8" fillId="0" borderId="23" xfId="3" applyFont="1" applyFill="1" applyBorder="1" applyAlignment="1">
      <alignment horizontal="center" vertical="center" wrapText="1"/>
    </xf>
    <xf numFmtId="0" fontId="8" fillId="0" borderId="16" xfId="3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64" fontId="9" fillId="5" borderId="8" xfId="4" applyFont="1" applyFill="1" applyBorder="1" applyAlignment="1">
      <alignment horizontal="center" vertical="center" wrapText="1"/>
    </xf>
    <xf numFmtId="164" fontId="9" fillId="6" borderId="9" xfId="4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8" fillId="0" borderId="0" xfId="0" applyNumberFormat="1" applyFont="1"/>
  </cellXfs>
  <cellStyles count="6">
    <cellStyle name="Millares" xfId="1" builtinId="3"/>
    <cellStyle name="Millares [0]" xfId="4" builtinId="6"/>
    <cellStyle name="Millares 2" xfId="5"/>
    <cellStyle name="Normal" xfId="0" builtinId="0"/>
    <cellStyle name="Normal 17" xfId="3"/>
    <cellStyle name="Porcentaje" xfId="2" builtinId="5"/>
  </cellStyles>
  <dxfs count="9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30BD1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RowHeight="12.75" x14ac:dyDescent="0.2"/>
  <cols>
    <col min="1" max="1" width="4.140625" style="1" customWidth="1"/>
    <col min="2" max="2" width="13.28515625" style="1" customWidth="1"/>
    <col min="3" max="3" width="38.85546875" style="5" customWidth="1"/>
    <col min="4" max="4" width="20.7109375" style="6" customWidth="1"/>
    <col min="5" max="5" width="8.5703125" style="1" customWidth="1"/>
    <col min="6" max="6" width="11.42578125" style="1" customWidth="1"/>
    <col min="7" max="7" width="43.42578125" style="1" customWidth="1"/>
    <col min="8" max="8" width="21.42578125" style="1" customWidth="1"/>
    <col min="9" max="16384" width="11.42578125" style="1"/>
  </cols>
  <sheetData>
    <row r="1" spans="2:9" ht="15" customHeight="1" x14ac:dyDescent="0.2">
      <c r="B1" s="109" t="s">
        <v>34</v>
      </c>
      <c r="C1" s="109"/>
      <c r="D1" s="109"/>
      <c r="F1" s="109" t="s">
        <v>38</v>
      </c>
      <c r="G1" s="109"/>
      <c r="H1" s="109"/>
      <c r="I1" s="36"/>
    </row>
    <row r="2" spans="2:9" ht="13.5" customHeight="1" x14ac:dyDescent="0.2">
      <c r="B2" s="109" t="s">
        <v>26</v>
      </c>
      <c r="C2" s="109"/>
      <c r="D2" s="109"/>
      <c r="F2" s="109" t="s">
        <v>26</v>
      </c>
      <c r="G2" s="109"/>
      <c r="H2" s="109"/>
    </row>
    <row r="3" spans="2:9" x14ac:dyDescent="0.2">
      <c r="B3" s="109" t="s">
        <v>35</v>
      </c>
      <c r="C3" s="109"/>
      <c r="D3" s="109"/>
      <c r="F3" s="109" t="s">
        <v>31</v>
      </c>
      <c r="G3" s="109"/>
      <c r="H3" s="109"/>
    </row>
    <row r="4" spans="2:9" ht="7.5" customHeight="1" x14ac:dyDescent="0.2">
      <c r="G4" s="5"/>
      <c r="H4" s="6"/>
    </row>
    <row r="5" spans="2:9" ht="55.5" customHeight="1" x14ac:dyDescent="0.2">
      <c r="B5" s="113" t="s">
        <v>0</v>
      </c>
      <c r="C5" s="113"/>
      <c r="D5" s="7" t="s">
        <v>25</v>
      </c>
      <c r="F5" s="113" t="s">
        <v>0</v>
      </c>
      <c r="G5" s="113"/>
      <c r="H5" s="7" t="s">
        <v>32</v>
      </c>
    </row>
    <row r="6" spans="2:9" s="15" customFormat="1" ht="35.25" customHeight="1" x14ac:dyDescent="0.2">
      <c r="B6" s="2">
        <v>339</v>
      </c>
      <c r="C6" s="4" t="s">
        <v>20</v>
      </c>
      <c r="D6" s="8">
        <v>14890776746</v>
      </c>
      <c r="E6" s="16"/>
      <c r="F6" s="3">
        <v>967</v>
      </c>
      <c r="G6" s="4" t="s">
        <v>12</v>
      </c>
      <c r="H6" s="8">
        <v>7915698000</v>
      </c>
    </row>
    <row r="7" spans="2:9" s="15" customFormat="1" ht="35.25" customHeight="1" x14ac:dyDescent="0.2">
      <c r="B7" s="3">
        <v>1004</v>
      </c>
      <c r="C7" s="4" t="s">
        <v>11</v>
      </c>
      <c r="D7" s="8">
        <v>15354891000</v>
      </c>
      <c r="E7" s="16"/>
      <c r="F7" s="3">
        <v>965</v>
      </c>
      <c r="G7" s="4" t="s">
        <v>19</v>
      </c>
      <c r="H7" s="8">
        <v>169258000</v>
      </c>
    </row>
    <row r="8" spans="2:9" s="15" customFormat="1" ht="35.25" customHeight="1" x14ac:dyDescent="0.2">
      <c r="B8" s="3">
        <v>967</v>
      </c>
      <c r="C8" s="4" t="s">
        <v>12</v>
      </c>
      <c r="D8" s="8">
        <v>8438602037</v>
      </c>
      <c r="E8" s="16"/>
      <c r="F8" s="3">
        <v>6094</v>
      </c>
      <c r="G8" s="3" t="s">
        <v>13</v>
      </c>
      <c r="H8" s="8">
        <v>31105362000</v>
      </c>
    </row>
    <row r="9" spans="2:9" s="15" customFormat="1" ht="35.25" customHeight="1" x14ac:dyDescent="0.2">
      <c r="B9" s="3">
        <v>1183</v>
      </c>
      <c r="C9" s="4" t="s">
        <v>21</v>
      </c>
      <c r="D9" s="8">
        <v>3200912110</v>
      </c>
      <c r="E9" s="16"/>
      <c r="F9" s="114" t="s">
        <v>8</v>
      </c>
      <c r="G9" s="114"/>
      <c r="H9" s="9">
        <f>SUM(H6:H8)</f>
        <v>39190318000</v>
      </c>
    </row>
    <row r="10" spans="2:9" ht="35.25" customHeight="1" x14ac:dyDescent="0.2">
      <c r="B10" s="114" t="s">
        <v>7</v>
      </c>
      <c r="C10" s="114"/>
      <c r="D10" s="9">
        <f>+D9+D8+D7+D6</f>
        <v>41885181893</v>
      </c>
      <c r="E10" s="16"/>
      <c r="F10" s="113" t="s">
        <v>1</v>
      </c>
      <c r="G10" s="113"/>
      <c r="H10" s="10">
        <f>+H9</f>
        <v>39190318000</v>
      </c>
    </row>
    <row r="11" spans="2:9" s="15" customFormat="1" ht="35.25" customHeight="1" x14ac:dyDescent="0.2">
      <c r="B11" s="3">
        <v>585</v>
      </c>
      <c r="C11" s="4" t="s">
        <v>18</v>
      </c>
      <c r="D11" s="8">
        <v>2639057000</v>
      </c>
      <c r="E11" s="16"/>
      <c r="F11" s="2">
        <v>339</v>
      </c>
      <c r="G11" s="35" t="s">
        <v>20</v>
      </c>
      <c r="H11" s="8">
        <v>20379923000</v>
      </c>
    </row>
    <row r="12" spans="2:9" ht="35.25" customHeight="1" x14ac:dyDescent="0.2">
      <c r="B12" s="3">
        <v>965</v>
      </c>
      <c r="C12" s="4" t="s">
        <v>19</v>
      </c>
      <c r="D12" s="8">
        <v>315805000</v>
      </c>
      <c r="E12" s="16"/>
      <c r="F12" s="3">
        <v>1004</v>
      </c>
      <c r="G12" s="4" t="s">
        <v>11</v>
      </c>
      <c r="H12" s="8">
        <v>17489714000</v>
      </c>
    </row>
    <row r="13" spans="2:9" s="15" customFormat="1" ht="35.25" customHeight="1" x14ac:dyDescent="0.2">
      <c r="B13" s="3">
        <v>6094</v>
      </c>
      <c r="C13" s="3" t="s">
        <v>13</v>
      </c>
      <c r="D13" s="8">
        <v>19683713000</v>
      </c>
      <c r="E13" s="16"/>
      <c r="F13" s="3">
        <v>1183</v>
      </c>
      <c r="G13" s="4" t="s">
        <v>21</v>
      </c>
      <c r="H13" s="8">
        <v>1889555000</v>
      </c>
    </row>
    <row r="14" spans="2:9" ht="35.25" customHeight="1" x14ac:dyDescent="0.2">
      <c r="B14" s="114" t="s">
        <v>8</v>
      </c>
      <c r="C14" s="114"/>
      <c r="D14" s="9">
        <f>+D13+D12+D11</f>
        <v>22638575000</v>
      </c>
      <c r="E14" s="16"/>
      <c r="F14" s="3">
        <v>585</v>
      </c>
      <c r="G14" s="4" t="s">
        <v>18</v>
      </c>
      <c r="H14" s="8">
        <v>2843569000</v>
      </c>
    </row>
    <row r="15" spans="2:9" ht="21" customHeight="1" x14ac:dyDescent="0.2">
      <c r="B15" s="113" t="s">
        <v>1</v>
      </c>
      <c r="C15" s="113"/>
      <c r="D15" s="10">
        <f>+D10+D14</f>
        <v>64523756893</v>
      </c>
      <c r="E15" s="16"/>
      <c r="F15" s="114" t="s">
        <v>7</v>
      </c>
      <c r="G15" s="114"/>
      <c r="H15" s="9">
        <f>SUM(H11:H14)</f>
        <v>42602761000</v>
      </c>
    </row>
    <row r="16" spans="2:9" ht="35.25" customHeight="1" x14ac:dyDescent="0.2">
      <c r="B16" s="3">
        <v>6219</v>
      </c>
      <c r="C16" s="2" t="s">
        <v>14</v>
      </c>
      <c r="D16" s="8">
        <v>16626000000</v>
      </c>
      <c r="E16" s="16"/>
      <c r="F16" s="3">
        <v>6219</v>
      </c>
      <c r="G16" s="2" t="s">
        <v>14</v>
      </c>
      <c r="H16" s="8">
        <v>21522370000</v>
      </c>
    </row>
    <row r="17" spans="2:8" ht="35.25" customHeight="1" x14ac:dyDescent="0.2">
      <c r="B17" s="3">
        <v>1044</v>
      </c>
      <c r="C17" s="2" t="s">
        <v>15</v>
      </c>
      <c r="D17" s="8">
        <v>17829168607</v>
      </c>
      <c r="E17" s="16"/>
      <c r="F17" s="3">
        <v>1044</v>
      </c>
      <c r="G17" s="2" t="s">
        <v>15</v>
      </c>
      <c r="H17" s="8">
        <v>19786331000</v>
      </c>
    </row>
    <row r="18" spans="2:8" ht="35.25" customHeight="1" x14ac:dyDescent="0.2">
      <c r="B18" s="3">
        <v>7132</v>
      </c>
      <c r="C18" s="2" t="s">
        <v>16</v>
      </c>
      <c r="D18" s="8">
        <v>21318552000</v>
      </c>
      <c r="E18" s="16"/>
      <c r="F18" s="3">
        <v>7132</v>
      </c>
      <c r="G18" s="2" t="s">
        <v>16</v>
      </c>
      <c r="H18" s="8">
        <v>30883680000</v>
      </c>
    </row>
    <row r="19" spans="2:8" ht="35.25" customHeight="1" x14ac:dyDescent="0.2">
      <c r="B19" s="3">
        <v>1032</v>
      </c>
      <c r="C19" s="2" t="s">
        <v>17</v>
      </c>
      <c r="D19" s="8">
        <v>208359322463</v>
      </c>
      <c r="E19" s="16"/>
      <c r="F19" s="3">
        <v>1032</v>
      </c>
      <c r="G19" s="2" t="s">
        <v>17</v>
      </c>
      <c r="H19" s="8">
        <v>279416422000</v>
      </c>
    </row>
    <row r="20" spans="2:8" ht="30" customHeight="1" x14ac:dyDescent="0.2">
      <c r="B20" s="114" t="s">
        <v>22</v>
      </c>
      <c r="C20" s="114"/>
      <c r="D20" s="9">
        <f>SUM(D16:D19)</f>
        <v>264133043070</v>
      </c>
      <c r="E20" s="16"/>
      <c r="F20" s="114" t="s">
        <v>33</v>
      </c>
      <c r="G20" s="114"/>
      <c r="H20" s="9">
        <f>SUM(H16:H19)</f>
        <v>351608803000</v>
      </c>
    </row>
    <row r="21" spans="2:8" s="32" customFormat="1" ht="13.5" customHeight="1" x14ac:dyDescent="0.2">
      <c r="B21" s="30"/>
      <c r="C21" s="30"/>
      <c r="D21" s="31"/>
      <c r="E21" s="33"/>
      <c r="F21" s="113" t="s">
        <v>22</v>
      </c>
      <c r="G21" s="113"/>
      <c r="H21" s="10">
        <f>+H15+H20</f>
        <v>394211564000</v>
      </c>
    </row>
    <row r="22" spans="2:8" ht="26.25" customHeight="1" x14ac:dyDescent="0.2">
      <c r="B22" s="113" t="s">
        <v>10</v>
      </c>
      <c r="C22" s="113"/>
      <c r="D22" s="10">
        <f>+D15+D20</f>
        <v>328656799963</v>
      </c>
      <c r="F22" s="110" t="s">
        <v>10</v>
      </c>
      <c r="G22" s="111"/>
      <c r="H22" s="10">
        <f>+H21+H10</f>
        <v>433401882000</v>
      </c>
    </row>
    <row r="23" spans="2:8" ht="18.75" customHeight="1" x14ac:dyDescent="0.2">
      <c r="B23" s="112" t="s">
        <v>36</v>
      </c>
      <c r="C23" s="112"/>
      <c r="D23" s="112"/>
      <c r="F23" s="112" t="s">
        <v>37</v>
      </c>
      <c r="G23" s="112"/>
      <c r="H23" s="112"/>
    </row>
    <row r="24" spans="2:8" x14ac:dyDescent="0.2">
      <c r="D24" s="34">
        <v>12</v>
      </c>
    </row>
    <row r="25" spans="2:8" x14ac:dyDescent="0.2">
      <c r="G25" s="5"/>
      <c r="H25" s="6"/>
    </row>
  </sheetData>
  <autoFilter ref="B5:E20">
    <filterColumn colId="0" showButton="0"/>
  </autoFilter>
  <mergeCells count="21">
    <mergeCell ref="F9:G9"/>
    <mergeCell ref="F10:G10"/>
    <mergeCell ref="F15:G15"/>
    <mergeCell ref="F20:G20"/>
    <mergeCell ref="B14:C14"/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59"/>
  <sheetViews>
    <sheetView showGridLines="0" tabSelected="1" view="pageBreakPreview" zoomScale="85" zoomScaleNormal="100" zoomScaleSheetLayoutView="85" workbookViewId="0">
      <pane ySplit="5" topLeftCell="A27" activePane="bottomLeft" state="frozen"/>
      <selection pane="bottomLeft" activeCell="E49" sqref="E49"/>
    </sheetView>
  </sheetViews>
  <sheetFormatPr baseColWidth="10" defaultRowHeight="12" x14ac:dyDescent="0.2"/>
  <cols>
    <col min="1" max="1" width="11.42578125" style="37"/>
    <col min="2" max="2" width="7.85546875" style="37" customWidth="1"/>
    <col min="3" max="3" width="17.85546875" style="106" customWidth="1"/>
    <col min="4" max="4" width="11.42578125" style="95" customWidth="1"/>
    <col min="5" max="5" width="19.7109375" style="37" customWidth="1"/>
    <col min="6" max="10" width="20.7109375" style="37" customWidth="1"/>
    <col min="11" max="11" width="16.28515625" style="37" customWidth="1"/>
    <col min="12" max="12" width="11" style="37" customWidth="1"/>
    <col min="13" max="13" width="9.7109375" style="37" customWidth="1"/>
    <col min="14" max="14" width="17" style="37" bestFit="1" customWidth="1"/>
    <col min="15" max="15" width="20.42578125" style="37" customWidth="1"/>
    <col min="16" max="16" width="21.42578125" style="37" bestFit="1" customWidth="1"/>
    <col min="17" max="17" width="16.42578125" style="37" customWidth="1"/>
    <col min="18" max="18" width="19.140625" style="37" customWidth="1"/>
    <col min="19" max="19" width="15.5703125" style="37" customWidth="1"/>
    <col min="20" max="16384" width="11.42578125" style="37"/>
  </cols>
  <sheetData>
    <row r="1" spans="2:17" x14ac:dyDescent="0.2">
      <c r="B1" s="133" t="s">
        <v>9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</row>
    <row r="2" spans="2:17" ht="13.5" customHeight="1" x14ac:dyDescent="0.2">
      <c r="B2" s="133" t="s">
        <v>26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</row>
    <row r="3" spans="2:17" x14ac:dyDescent="0.2">
      <c r="B3" s="133" t="s">
        <v>72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</row>
    <row r="4" spans="2:17" ht="7.5" customHeight="1" thickBot="1" x14ac:dyDescent="0.25"/>
    <row r="5" spans="2:17" ht="38.25" customHeight="1" thickBot="1" x14ac:dyDescent="0.25">
      <c r="B5" s="134" t="s">
        <v>0</v>
      </c>
      <c r="C5" s="135"/>
      <c r="D5" s="136" t="s">
        <v>32</v>
      </c>
      <c r="E5" s="137"/>
      <c r="F5" s="101" t="s">
        <v>2</v>
      </c>
      <c r="G5" s="49" t="s">
        <v>3</v>
      </c>
      <c r="H5" s="49" t="s">
        <v>4</v>
      </c>
      <c r="I5" s="49" t="s">
        <v>51</v>
      </c>
      <c r="J5" s="48" t="s">
        <v>5</v>
      </c>
      <c r="K5" s="50" t="s">
        <v>70</v>
      </c>
      <c r="L5" s="50" t="s">
        <v>69</v>
      </c>
    </row>
    <row r="6" spans="2:17" ht="36" customHeight="1" x14ac:dyDescent="0.25">
      <c r="B6" s="51">
        <v>965</v>
      </c>
      <c r="C6" s="23" t="s">
        <v>43</v>
      </c>
      <c r="D6" s="102" t="s">
        <v>64</v>
      </c>
      <c r="E6" s="103">
        <v>169258000</v>
      </c>
      <c r="F6" s="84">
        <v>169258000</v>
      </c>
      <c r="G6" s="85">
        <f>+F6/E6</f>
        <v>1</v>
      </c>
      <c r="H6" s="84">
        <v>126526304</v>
      </c>
      <c r="I6" s="85">
        <f>+H6/E6</f>
        <v>0.74753514752626171</v>
      </c>
      <c r="J6" s="84">
        <v>32366400</v>
      </c>
      <c r="K6" s="86">
        <f t="shared" ref="K6:K45" si="0">+J6/E6</f>
        <v>0.19122523012206219</v>
      </c>
      <c r="L6" s="86">
        <f>+J6/H6</f>
        <v>0.25580767774580693</v>
      </c>
      <c r="N6" s="68"/>
      <c r="O6" s="68"/>
      <c r="P6" s="68"/>
      <c r="Q6" s="68"/>
    </row>
    <row r="7" spans="2:17" ht="36" customHeight="1" x14ac:dyDescent="0.2">
      <c r="B7" s="121">
        <v>6094</v>
      </c>
      <c r="C7" s="124" t="s">
        <v>13</v>
      </c>
      <c r="D7" s="96" t="s">
        <v>64</v>
      </c>
      <c r="E7" s="84">
        <f>+E8+E9</f>
        <v>12215887000</v>
      </c>
      <c r="F7" s="84">
        <f>+F8+F9</f>
        <v>10187289384</v>
      </c>
      <c r="G7" s="85">
        <f>+F7/E7</f>
        <v>0.83393775531813608</v>
      </c>
      <c r="H7" s="84">
        <f>+H8+H9</f>
        <v>8318986753</v>
      </c>
      <c r="I7" s="85">
        <f t="shared" ref="I7:I9" si="1">+H7/E7</f>
        <v>0.6809973563933589</v>
      </c>
      <c r="J7" s="84">
        <f>+J8+J9</f>
        <v>2129190183</v>
      </c>
      <c r="K7" s="86">
        <f t="shared" si="0"/>
        <v>0.17429681389488949</v>
      </c>
      <c r="L7" s="86">
        <f t="shared" ref="L7:L45" si="2">+J7/H7</f>
        <v>0.25594345155462228</v>
      </c>
      <c r="N7" s="69"/>
      <c r="O7" s="69"/>
      <c r="P7" s="69"/>
      <c r="Q7" s="69"/>
    </row>
    <row r="8" spans="2:17" ht="25.5" customHeight="1" x14ac:dyDescent="0.2">
      <c r="B8" s="122"/>
      <c r="C8" s="125"/>
      <c r="D8" s="97" t="s">
        <v>63</v>
      </c>
      <c r="E8" s="21">
        <v>11965887000</v>
      </c>
      <c r="F8" s="21">
        <v>10100257720</v>
      </c>
      <c r="G8" s="40">
        <f t="shared" ref="G8:G9" si="3">+F8/E8</f>
        <v>0.84408767356736691</v>
      </c>
      <c r="H8" s="21">
        <v>8308122778</v>
      </c>
      <c r="I8" s="40">
        <f t="shared" si="1"/>
        <v>0.69431733543865159</v>
      </c>
      <c r="J8" s="21">
        <v>2118326208</v>
      </c>
      <c r="K8" s="52">
        <f t="shared" si="0"/>
        <v>0.17703043727556511</v>
      </c>
      <c r="L8" s="52">
        <f t="shared" si="2"/>
        <v>0.25497049870391308</v>
      </c>
      <c r="N8" s="69"/>
      <c r="O8" s="69"/>
      <c r="P8" s="69"/>
      <c r="Q8" s="69"/>
    </row>
    <row r="9" spans="2:17" ht="25.5" customHeight="1" x14ac:dyDescent="0.2">
      <c r="B9" s="123"/>
      <c r="C9" s="126"/>
      <c r="D9" s="97" t="s">
        <v>65</v>
      </c>
      <c r="E9" s="21">
        <v>250000000</v>
      </c>
      <c r="F9" s="21">
        <v>87031664</v>
      </c>
      <c r="G9" s="40">
        <f t="shared" si="3"/>
        <v>0.34812665599999998</v>
      </c>
      <c r="H9" s="21">
        <v>10863975</v>
      </c>
      <c r="I9" s="40">
        <f t="shared" si="1"/>
        <v>4.3455899999999999E-2</v>
      </c>
      <c r="J9" s="21">
        <v>10863975</v>
      </c>
      <c r="K9" s="52">
        <f t="shared" si="0"/>
        <v>4.3455899999999999E-2</v>
      </c>
      <c r="L9" s="52">
        <f t="shared" si="2"/>
        <v>1</v>
      </c>
      <c r="N9" s="69"/>
      <c r="O9" s="69"/>
      <c r="P9" s="69"/>
      <c r="Q9" s="69"/>
    </row>
    <row r="10" spans="2:17" s="39" customFormat="1" ht="25.5" customHeight="1" x14ac:dyDescent="0.2">
      <c r="B10" s="121">
        <v>967</v>
      </c>
      <c r="C10" s="124" t="s">
        <v>12</v>
      </c>
      <c r="D10" s="96" t="s">
        <v>64</v>
      </c>
      <c r="E10" s="84">
        <f>+E11+E12</f>
        <v>14617735689</v>
      </c>
      <c r="F10" s="84">
        <f>+F11+F12</f>
        <v>13709502814</v>
      </c>
      <c r="G10" s="85">
        <f t="shared" ref="G10" si="4">+F10/E10</f>
        <v>0.93786774543450979</v>
      </c>
      <c r="H10" s="84">
        <f>+H11+H12</f>
        <v>3573746093</v>
      </c>
      <c r="I10" s="85">
        <f>+H10/E10</f>
        <v>0.2444801417287413</v>
      </c>
      <c r="J10" s="84">
        <f>+J11+J12</f>
        <v>1213572988</v>
      </c>
      <c r="K10" s="86">
        <f t="shared" si="0"/>
        <v>8.3020586349308978E-2</v>
      </c>
      <c r="L10" s="86">
        <f t="shared" si="2"/>
        <v>0.33958008107432719</v>
      </c>
      <c r="N10" s="70"/>
      <c r="O10" s="70"/>
      <c r="P10" s="70"/>
      <c r="Q10" s="70"/>
    </row>
    <row r="11" spans="2:17" s="39" customFormat="1" ht="25.5" customHeight="1" x14ac:dyDescent="0.2">
      <c r="B11" s="122"/>
      <c r="C11" s="125"/>
      <c r="D11" s="97" t="s">
        <v>63</v>
      </c>
      <c r="E11" s="21">
        <v>14541568000</v>
      </c>
      <c r="F11" s="21">
        <v>13633335125</v>
      </c>
      <c r="G11" s="40">
        <f>+F11/E11</f>
        <v>0.93754230114661641</v>
      </c>
      <c r="H11" s="21">
        <v>3573746093</v>
      </c>
      <c r="I11" s="40">
        <f>+H11/E11</f>
        <v>0.24576071115577083</v>
      </c>
      <c r="J11" s="21">
        <v>1213572988</v>
      </c>
      <c r="K11" s="52">
        <f t="shared" si="0"/>
        <v>8.3455442219160958E-2</v>
      </c>
      <c r="L11" s="52">
        <f t="shared" si="2"/>
        <v>0.33958008107432719</v>
      </c>
      <c r="N11" s="70"/>
      <c r="O11" s="70"/>
      <c r="P11" s="70"/>
      <c r="Q11" s="70"/>
    </row>
    <row r="12" spans="2:17" s="39" customFormat="1" ht="25.5" customHeight="1" x14ac:dyDescent="0.2">
      <c r="B12" s="123"/>
      <c r="C12" s="126"/>
      <c r="D12" s="97" t="s">
        <v>65</v>
      </c>
      <c r="E12" s="21">
        <v>76167689</v>
      </c>
      <c r="F12" s="21">
        <v>76167689</v>
      </c>
      <c r="G12" s="40">
        <f>+F12/E12</f>
        <v>1</v>
      </c>
      <c r="H12" s="21"/>
      <c r="I12" s="40">
        <f t="shared" ref="I12" si="5">+H12/E12</f>
        <v>0</v>
      </c>
      <c r="J12" s="21"/>
      <c r="K12" s="52">
        <f t="shared" si="0"/>
        <v>0</v>
      </c>
      <c r="L12" s="52" t="e">
        <f t="shared" si="2"/>
        <v>#DIV/0!</v>
      </c>
      <c r="N12" s="70"/>
      <c r="O12" s="70"/>
      <c r="P12" s="70"/>
      <c r="Q12" s="70"/>
    </row>
    <row r="13" spans="2:17" s="54" customFormat="1" ht="19.5" customHeight="1" x14ac:dyDescent="0.2">
      <c r="B13" s="115" t="s">
        <v>8</v>
      </c>
      <c r="C13" s="116"/>
      <c r="D13" s="98"/>
      <c r="E13" s="87">
        <f>+E6+E7+E10</f>
        <v>27002880689</v>
      </c>
      <c r="F13" s="87">
        <f>+F6+F7+F10</f>
        <v>24066050198</v>
      </c>
      <c r="G13" s="88">
        <f t="shared" ref="G13:G19" si="6">+F13/E13</f>
        <v>0.89124010416428057</v>
      </c>
      <c r="H13" s="87">
        <f>+H6+H7+H10</f>
        <v>12019259150</v>
      </c>
      <c r="I13" s="88">
        <f t="shared" ref="I13:I45" si="7">+H13/E13</f>
        <v>0.44511025651038089</v>
      </c>
      <c r="J13" s="87">
        <f>+J6+J7+J10</f>
        <v>3375129571</v>
      </c>
      <c r="K13" s="89">
        <f t="shared" si="0"/>
        <v>0.12499146331357551</v>
      </c>
      <c r="L13" s="89">
        <f t="shared" si="2"/>
        <v>0.28081011723588639</v>
      </c>
    </row>
    <row r="14" spans="2:17" s="39" customFormat="1" ht="32.25" customHeight="1" x14ac:dyDescent="0.2">
      <c r="B14" s="121">
        <v>7544</v>
      </c>
      <c r="C14" s="124" t="s">
        <v>44</v>
      </c>
      <c r="D14" s="96" t="s">
        <v>64</v>
      </c>
      <c r="E14" s="84">
        <f>+E15+E16</f>
        <v>15804311000</v>
      </c>
      <c r="F14" s="84">
        <f>+F15+F16</f>
        <v>13631950100</v>
      </c>
      <c r="G14" s="85">
        <f t="shared" si="6"/>
        <v>0.86254630777640351</v>
      </c>
      <c r="H14" s="84">
        <f>+H15+H16</f>
        <v>13262542456</v>
      </c>
      <c r="I14" s="85">
        <f t="shared" ref="I14:I19" si="8">+H14/E14</f>
        <v>0.83917245465493562</v>
      </c>
      <c r="J14" s="84">
        <f>+J15+J16</f>
        <v>4061196200</v>
      </c>
      <c r="K14" s="86">
        <f t="shared" si="0"/>
        <v>0.25696762104972498</v>
      </c>
      <c r="L14" s="86">
        <f t="shared" si="2"/>
        <v>0.30621550984462309</v>
      </c>
      <c r="N14" s="70"/>
      <c r="O14" s="70"/>
      <c r="P14" s="70"/>
      <c r="Q14" s="70"/>
    </row>
    <row r="15" spans="2:17" s="39" customFormat="1" ht="32.25" customHeight="1" x14ac:dyDescent="0.2">
      <c r="B15" s="122"/>
      <c r="C15" s="125"/>
      <c r="D15" s="97" t="s">
        <v>63</v>
      </c>
      <c r="E15" s="21">
        <v>15732311000</v>
      </c>
      <c r="F15" s="21">
        <v>13631950100</v>
      </c>
      <c r="G15" s="40">
        <f t="shared" si="6"/>
        <v>0.86649381009566873</v>
      </c>
      <c r="H15" s="21">
        <v>13262542456</v>
      </c>
      <c r="I15" s="40">
        <f t="shared" si="8"/>
        <v>0.84301298493272858</v>
      </c>
      <c r="J15" s="21">
        <v>4061196200</v>
      </c>
      <c r="K15" s="52">
        <f t="shared" si="0"/>
        <v>0.25814365098681308</v>
      </c>
      <c r="L15" s="52">
        <f t="shared" si="2"/>
        <v>0.30621550984462309</v>
      </c>
      <c r="N15" s="70"/>
      <c r="O15" s="70"/>
      <c r="P15" s="70"/>
      <c r="Q15" s="70"/>
    </row>
    <row r="16" spans="2:17" s="39" customFormat="1" ht="32.25" customHeight="1" x14ac:dyDescent="0.2">
      <c r="B16" s="123"/>
      <c r="C16" s="126"/>
      <c r="D16" s="97" t="s">
        <v>65</v>
      </c>
      <c r="E16" s="21">
        <v>72000000</v>
      </c>
      <c r="F16" s="21">
        <v>0</v>
      </c>
      <c r="G16" s="40">
        <f t="shared" si="6"/>
        <v>0</v>
      </c>
      <c r="H16" s="21">
        <v>0</v>
      </c>
      <c r="I16" s="40">
        <f t="shared" si="8"/>
        <v>0</v>
      </c>
      <c r="J16" s="21">
        <v>0</v>
      </c>
      <c r="K16" s="52">
        <f t="shared" si="0"/>
        <v>0</v>
      </c>
      <c r="L16" s="52" t="e">
        <f t="shared" si="2"/>
        <v>#DIV/0!</v>
      </c>
      <c r="N16" s="70"/>
      <c r="O16" s="70"/>
      <c r="P16" s="70"/>
      <c r="Q16" s="70"/>
    </row>
    <row r="17" spans="2:17" s="54" customFormat="1" ht="19.5" customHeight="1" x14ac:dyDescent="0.2">
      <c r="B17" s="115" t="s">
        <v>47</v>
      </c>
      <c r="C17" s="116"/>
      <c r="D17" s="98"/>
      <c r="E17" s="90">
        <f>+E14</f>
        <v>15804311000</v>
      </c>
      <c r="F17" s="90">
        <f>+F14</f>
        <v>13631950100</v>
      </c>
      <c r="G17" s="88">
        <f t="shared" si="6"/>
        <v>0.86254630777640351</v>
      </c>
      <c r="H17" s="90">
        <f>+H14</f>
        <v>13262542456</v>
      </c>
      <c r="I17" s="88">
        <f t="shared" si="8"/>
        <v>0.83917245465493562</v>
      </c>
      <c r="J17" s="90">
        <f>+J14</f>
        <v>4061196200</v>
      </c>
      <c r="K17" s="89">
        <f t="shared" si="0"/>
        <v>0.25696762104972498</v>
      </c>
      <c r="L17" s="89">
        <f t="shared" si="2"/>
        <v>0.30621550984462309</v>
      </c>
    </row>
    <row r="18" spans="2:17" s="56" customFormat="1" ht="19.5" customHeight="1" x14ac:dyDescent="0.2">
      <c r="B18" s="117" t="s">
        <v>1</v>
      </c>
      <c r="C18" s="118"/>
      <c r="D18" s="99"/>
      <c r="E18" s="91">
        <f>+E17+E13</f>
        <v>42807191689</v>
      </c>
      <c r="F18" s="91">
        <f>+F13+F17</f>
        <v>37698000298</v>
      </c>
      <c r="G18" s="92">
        <f t="shared" si="6"/>
        <v>0.88064642436441609</v>
      </c>
      <c r="H18" s="91">
        <f>+H13+H17</f>
        <v>25281801606</v>
      </c>
      <c r="I18" s="92">
        <f t="shared" si="8"/>
        <v>0.59059706111243382</v>
      </c>
      <c r="J18" s="91">
        <f>+J13+J17</f>
        <v>7436325771</v>
      </c>
      <c r="K18" s="93">
        <f t="shared" si="0"/>
        <v>0.17371673958492551</v>
      </c>
      <c r="L18" s="93">
        <f t="shared" si="2"/>
        <v>0.29413749411098833</v>
      </c>
    </row>
    <row r="19" spans="2:17" s="39" customFormat="1" ht="28.5" customHeight="1" x14ac:dyDescent="0.2">
      <c r="B19" s="138">
        <v>339</v>
      </c>
      <c r="C19" s="141" t="s">
        <v>20</v>
      </c>
      <c r="D19" s="96" t="s">
        <v>64</v>
      </c>
      <c r="E19" s="84">
        <f>+E20+E21</f>
        <v>22007054774</v>
      </c>
      <c r="F19" s="84">
        <f>+F20+F21</f>
        <v>21010706637</v>
      </c>
      <c r="G19" s="85">
        <f t="shared" si="6"/>
        <v>0.95472596641250129</v>
      </c>
      <c r="H19" s="105">
        <f>+H20+H21</f>
        <v>12946381091</v>
      </c>
      <c r="I19" s="85">
        <f t="shared" si="8"/>
        <v>0.58828322208273698</v>
      </c>
      <c r="J19" s="105">
        <f>+J20+J21</f>
        <v>5371222598</v>
      </c>
      <c r="K19" s="86">
        <f t="shared" si="0"/>
        <v>0.24406821599525319</v>
      </c>
      <c r="L19" s="86">
        <f t="shared" si="2"/>
        <v>0.41488216361357844</v>
      </c>
      <c r="N19" s="70"/>
      <c r="O19" s="70"/>
      <c r="P19" s="70"/>
      <c r="Q19" s="70"/>
    </row>
    <row r="20" spans="2:17" s="39" customFormat="1" ht="28.5" customHeight="1" x14ac:dyDescent="0.2">
      <c r="B20" s="139"/>
      <c r="C20" s="142"/>
      <c r="D20" s="97" t="s">
        <v>63</v>
      </c>
      <c r="E20" s="21">
        <v>17283544292</v>
      </c>
      <c r="F20" s="41">
        <v>17253530454</v>
      </c>
      <c r="G20" s="40">
        <f t="shared" ref="G20:G21" si="9">+F20/E20</f>
        <v>0.99826344426276659</v>
      </c>
      <c r="H20" s="41">
        <v>9199538348</v>
      </c>
      <c r="I20" s="40">
        <f t="shared" ref="I20:I21" si="10">+H20/E20</f>
        <v>0.53227151749529589</v>
      </c>
      <c r="J20" s="41">
        <v>1624379855</v>
      </c>
      <c r="K20" s="52">
        <f t="shared" si="0"/>
        <v>9.3984186782329907E-2</v>
      </c>
      <c r="L20" s="52">
        <f t="shared" si="2"/>
        <v>0.17657188801796167</v>
      </c>
      <c r="N20" s="70"/>
      <c r="O20" s="70"/>
      <c r="P20" s="70"/>
      <c r="Q20" s="70"/>
    </row>
    <row r="21" spans="2:17" s="39" customFormat="1" ht="28.5" customHeight="1" x14ac:dyDescent="0.2">
      <c r="B21" s="140"/>
      <c r="C21" s="143"/>
      <c r="D21" s="97" t="s">
        <v>65</v>
      </c>
      <c r="E21" s="104">
        <v>4723510482</v>
      </c>
      <c r="F21" s="41">
        <v>3757176183</v>
      </c>
      <c r="G21" s="40">
        <f t="shared" si="9"/>
        <v>0.79542031235403532</v>
      </c>
      <c r="H21" s="41">
        <v>3746842743</v>
      </c>
      <c r="I21" s="40">
        <f t="shared" si="10"/>
        <v>0.7932326512830209</v>
      </c>
      <c r="J21" s="41">
        <v>3746842743</v>
      </c>
      <c r="K21" s="52">
        <f t="shared" si="0"/>
        <v>0.7932326512830209</v>
      </c>
      <c r="L21" s="52">
        <f t="shared" si="2"/>
        <v>1</v>
      </c>
      <c r="N21" s="70"/>
      <c r="O21" s="70"/>
      <c r="P21" s="70"/>
      <c r="Q21" s="70"/>
    </row>
    <row r="22" spans="2:17" ht="28.5" customHeight="1" x14ac:dyDescent="0.2">
      <c r="B22" s="127">
        <v>1004</v>
      </c>
      <c r="C22" s="124" t="s">
        <v>11</v>
      </c>
      <c r="D22" s="96" t="s">
        <v>64</v>
      </c>
      <c r="E22" s="84">
        <f>+E23+E24</f>
        <v>14023510600</v>
      </c>
      <c r="F22" s="105">
        <f>+F23+F24</f>
        <v>13905750286</v>
      </c>
      <c r="G22" s="85">
        <f t="shared" ref="G22:G28" si="11">+F22/E22</f>
        <v>0.99160265090825406</v>
      </c>
      <c r="H22" s="105">
        <f>+H23+H24</f>
        <v>10013067798</v>
      </c>
      <c r="I22" s="85">
        <f t="shared" ref="I22:I28" si="12">+H22/E22</f>
        <v>0.71402005415106262</v>
      </c>
      <c r="J22" s="105">
        <f>+J23+J24</f>
        <v>3262887318</v>
      </c>
      <c r="K22" s="86">
        <f t="shared" si="0"/>
        <v>0.23267264603486662</v>
      </c>
      <c r="L22" s="86">
        <f t="shared" si="2"/>
        <v>0.32586290074373869</v>
      </c>
      <c r="N22" s="69"/>
      <c r="O22" s="69"/>
      <c r="P22" s="69"/>
      <c r="Q22" s="69"/>
    </row>
    <row r="23" spans="2:17" ht="28.5" customHeight="1" x14ac:dyDescent="0.2">
      <c r="B23" s="128"/>
      <c r="C23" s="125"/>
      <c r="D23" s="97" t="s">
        <v>63</v>
      </c>
      <c r="E23" s="21">
        <v>13921545000</v>
      </c>
      <c r="F23" s="42">
        <v>13803784686</v>
      </c>
      <c r="G23" s="40">
        <f t="shared" si="11"/>
        <v>0.99154114618743827</v>
      </c>
      <c r="H23" s="41">
        <v>9911102198</v>
      </c>
      <c r="I23" s="40">
        <f t="shared" si="12"/>
        <v>0.71192545065939161</v>
      </c>
      <c r="J23" s="41">
        <v>3162887318</v>
      </c>
      <c r="K23" s="52">
        <f t="shared" si="0"/>
        <v>0.22719369998085701</v>
      </c>
      <c r="L23" s="52">
        <f t="shared" si="2"/>
        <v>0.31912568903166505</v>
      </c>
      <c r="N23" s="69"/>
      <c r="O23" s="69"/>
      <c r="P23" s="69"/>
      <c r="Q23" s="69"/>
    </row>
    <row r="24" spans="2:17" ht="28.5" customHeight="1" x14ac:dyDescent="0.2">
      <c r="B24" s="129"/>
      <c r="C24" s="126"/>
      <c r="D24" s="97" t="s">
        <v>65</v>
      </c>
      <c r="E24" s="104">
        <v>101965600</v>
      </c>
      <c r="F24" s="42">
        <v>101965600</v>
      </c>
      <c r="G24" s="40">
        <f t="shared" si="11"/>
        <v>1</v>
      </c>
      <c r="H24" s="41">
        <v>101965600</v>
      </c>
      <c r="I24" s="40">
        <f t="shared" si="12"/>
        <v>1</v>
      </c>
      <c r="J24" s="41">
        <v>100000000</v>
      </c>
      <c r="K24" s="52">
        <f t="shared" si="0"/>
        <v>0.98072291047176696</v>
      </c>
      <c r="L24" s="52">
        <f t="shared" si="2"/>
        <v>0.98072291047176696</v>
      </c>
      <c r="N24" s="69"/>
      <c r="O24" s="69"/>
      <c r="P24" s="69"/>
      <c r="Q24" s="69"/>
    </row>
    <row r="25" spans="2:17" s="39" customFormat="1" ht="28.5" customHeight="1" x14ac:dyDescent="0.2">
      <c r="B25" s="121">
        <v>1183</v>
      </c>
      <c r="C25" s="124" t="s">
        <v>21</v>
      </c>
      <c r="D25" s="96" t="s">
        <v>64</v>
      </c>
      <c r="E25" s="84">
        <f>+E26+E27</f>
        <v>1835623616</v>
      </c>
      <c r="F25" s="84">
        <f>+F26+F27</f>
        <v>1774001511</v>
      </c>
      <c r="G25" s="85">
        <f t="shared" si="11"/>
        <v>0.96642988003484043</v>
      </c>
      <c r="H25" s="105">
        <f>+H26+H27</f>
        <v>380533918</v>
      </c>
      <c r="I25" s="85">
        <f t="shared" si="12"/>
        <v>0.20730498054346236</v>
      </c>
      <c r="J25" s="105">
        <f>+J26</f>
        <v>123281886</v>
      </c>
      <c r="K25" s="86">
        <f t="shared" si="0"/>
        <v>6.7160764835137096E-2</v>
      </c>
      <c r="L25" s="86">
        <f t="shared" si="2"/>
        <v>0.32397082143936512</v>
      </c>
      <c r="N25" s="70"/>
      <c r="O25" s="70"/>
      <c r="P25" s="70"/>
      <c r="Q25" s="70"/>
    </row>
    <row r="26" spans="2:17" s="39" customFormat="1" ht="28.5" customHeight="1" x14ac:dyDescent="0.2">
      <c r="B26" s="122"/>
      <c r="C26" s="125"/>
      <c r="D26" s="97" t="s">
        <v>63</v>
      </c>
      <c r="E26" s="21">
        <v>1758562000</v>
      </c>
      <c r="F26" s="41">
        <v>1725523145</v>
      </c>
      <c r="G26" s="40">
        <f t="shared" si="11"/>
        <v>0.98121257311371446</v>
      </c>
      <c r="H26" s="41">
        <v>380533918</v>
      </c>
      <c r="I26" s="40">
        <f t="shared" si="12"/>
        <v>0.21638925326488348</v>
      </c>
      <c r="J26" s="41">
        <v>123281886</v>
      </c>
      <c r="K26" s="52">
        <f t="shared" si="0"/>
        <v>7.0103804130875108E-2</v>
      </c>
      <c r="L26" s="52">
        <f t="shared" si="2"/>
        <v>0.32397082143936512</v>
      </c>
      <c r="N26" s="70"/>
      <c r="O26" s="70"/>
      <c r="P26" s="70"/>
      <c r="Q26" s="70"/>
    </row>
    <row r="27" spans="2:17" s="39" customFormat="1" ht="28.5" customHeight="1" x14ac:dyDescent="0.2">
      <c r="B27" s="123"/>
      <c r="C27" s="126"/>
      <c r="D27" s="97" t="s">
        <v>65</v>
      </c>
      <c r="E27" s="104">
        <v>77061616</v>
      </c>
      <c r="F27" s="41">
        <v>48478366</v>
      </c>
      <c r="G27" s="40">
        <f t="shared" si="11"/>
        <v>0.62908576949645079</v>
      </c>
      <c r="H27" s="41">
        <v>0</v>
      </c>
      <c r="I27" s="40">
        <f t="shared" si="12"/>
        <v>0</v>
      </c>
      <c r="J27" s="41">
        <v>0</v>
      </c>
      <c r="K27" s="52">
        <f t="shared" si="0"/>
        <v>0</v>
      </c>
      <c r="L27" s="52" t="e">
        <f t="shared" si="2"/>
        <v>#DIV/0!</v>
      </c>
      <c r="N27" s="70"/>
      <c r="O27" s="70"/>
      <c r="P27" s="70"/>
      <c r="Q27" s="70"/>
    </row>
    <row r="28" spans="2:17" ht="28.5" customHeight="1" x14ac:dyDescent="0.2">
      <c r="B28" s="51">
        <v>585</v>
      </c>
      <c r="C28" s="23" t="s">
        <v>18</v>
      </c>
      <c r="D28" s="96" t="s">
        <v>64</v>
      </c>
      <c r="E28" s="84">
        <v>3043801000</v>
      </c>
      <c r="F28" s="105">
        <v>2977767251</v>
      </c>
      <c r="G28" s="85">
        <f t="shared" si="11"/>
        <v>0.97830549730419303</v>
      </c>
      <c r="H28" s="105">
        <v>2211987377</v>
      </c>
      <c r="I28" s="85">
        <f t="shared" si="12"/>
        <v>0.72671878910612098</v>
      </c>
      <c r="J28" s="105">
        <v>1187142986</v>
      </c>
      <c r="K28" s="86">
        <f t="shared" si="0"/>
        <v>0.3900199080031842</v>
      </c>
      <c r="L28" s="86">
        <f t="shared" si="2"/>
        <v>0.53668614854848695</v>
      </c>
      <c r="N28" s="69"/>
      <c r="O28" s="69"/>
      <c r="P28" s="69"/>
      <c r="Q28" s="69"/>
    </row>
    <row r="29" spans="2:17" ht="19.5" customHeight="1" x14ac:dyDescent="0.2">
      <c r="B29" s="115" t="s">
        <v>48</v>
      </c>
      <c r="C29" s="116"/>
      <c r="D29" s="98" t="s">
        <v>64</v>
      </c>
      <c r="E29" s="90">
        <f>+E19+E22+E25+E28</f>
        <v>40909989990</v>
      </c>
      <c r="F29" s="90">
        <f>+F19+F22+F25+F28</f>
        <v>39668225685</v>
      </c>
      <c r="G29" s="88">
        <f t="shared" ref="G29:G45" si="13">+F29/E29</f>
        <v>0.96964642852996208</v>
      </c>
      <c r="H29" s="90">
        <f>+H19+H22+H25+H28</f>
        <v>25551970184</v>
      </c>
      <c r="I29" s="88">
        <f t="shared" si="7"/>
        <v>0.62458998866159343</v>
      </c>
      <c r="J29" s="90">
        <f>+J19+J22+J25+J28</f>
        <v>9944534788</v>
      </c>
      <c r="K29" s="94">
        <f t="shared" si="0"/>
        <v>0.24308328578009511</v>
      </c>
      <c r="L29" s="94">
        <f t="shared" si="2"/>
        <v>0.38918857201183715</v>
      </c>
    </row>
    <row r="30" spans="2:17" ht="24.75" customHeight="1" x14ac:dyDescent="0.2">
      <c r="B30" s="127">
        <v>6219</v>
      </c>
      <c r="C30" s="130" t="s">
        <v>14</v>
      </c>
      <c r="D30" s="96" t="s">
        <v>64</v>
      </c>
      <c r="E30" s="84">
        <f>+E31+E32</f>
        <v>21523533851</v>
      </c>
      <c r="F30" s="105">
        <f>+F31+F32</f>
        <v>19753795715</v>
      </c>
      <c r="G30" s="85">
        <f>+F30/E30</f>
        <v>0.91777659987196869</v>
      </c>
      <c r="H30" s="105">
        <f>+H31+H32</f>
        <v>12984064365</v>
      </c>
      <c r="I30" s="85">
        <f>+H30/E30</f>
        <v>0.60324965476785541</v>
      </c>
      <c r="J30" s="105">
        <f>+J31+J32</f>
        <v>10360115745</v>
      </c>
      <c r="K30" s="86">
        <f t="shared" si="0"/>
        <v>0.48133897605846265</v>
      </c>
      <c r="L30" s="86">
        <f t="shared" si="2"/>
        <v>0.79791007297582817</v>
      </c>
      <c r="N30" s="69"/>
      <c r="O30" s="69"/>
      <c r="P30" s="69"/>
      <c r="Q30" s="69"/>
    </row>
    <row r="31" spans="2:17" ht="24.75" customHeight="1" x14ac:dyDescent="0.2">
      <c r="B31" s="128"/>
      <c r="C31" s="131"/>
      <c r="D31" s="97" t="s">
        <v>63</v>
      </c>
      <c r="E31" s="21">
        <v>21522370000</v>
      </c>
      <c r="F31" s="41">
        <v>19752631864</v>
      </c>
      <c r="G31" s="40">
        <f t="shared" ref="G31:G32" si="14">+F31/E31</f>
        <v>0.91777215353141872</v>
      </c>
      <c r="H31" s="41">
        <v>12984064365</v>
      </c>
      <c r="I31" s="40">
        <f t="shared" ref="I31:I32" si="15">+H31/E31</f>
        <v>0.60328227630135534</v>
      </c>
      <c r="J31" s="41">
        <v>10360115745</v>
      </c>
      <c r="K31" s="52">
        <f t="shared" si="0"/>
        <v>0.48136500510863811</v>
      </c>
      <c r="L31" s="52">
        <f t="shared" si="2"/>
        <v>0.79791007297582817</v>
      </c>
      <c r="N31" s="69"/>
      <c r="O31" s="69"/>
      <c r="P31" s="69"/>
      <c r="Q31" s="69"/>
    </row>
    <row r="32" spans="2:17" ht="24.75" customHeight="1" x14ac:dyDescent="0.2">
      <c r="B32" s="129"/>
      <c r="C32" s="132"/>
      <c r="D32" s="97" t="s">
        <v>65</v>
      </c>
      <c r="E32" s="104">
        <v>1163851</v>
      </c>
      <c r="F32" s="41">
        <v>1163851</v>
      </c>
      <c r="G32" s="40">
        <f t="shared" si="14"/>
        <v>1</v>
      </c>
      <c r="H32" s="41">
        <v>0</v>
      </c>
      <c r="I32" s="40">
        <f t="shared" si="15"/>
        <v>0</v>
      </c>
      <c r="J32" s="41">
        <v>0</v>
      </c>
      <c r="K32" s="40">
        <f t="shared" si="0"/>
        <v>0</v>
      </c>
      <c r="L32" s="40" t="e">
        <f t="shared" si="2"/>
        <v>#DIV/0!</v>
      </c>
      <c r="N32" s="69"/>
      <c r="O32" s="69"/>
      <c r="P32" s="69"/>
      <c r="Q32" s="69"/>
    </row>
    <row r="33" spans="1:19" ht="24.75" customHeight="1" x14ac:dyDescent="0.2">
      <c r="B33" s="121">
        <v>1032</v>
      </c>
      <c r="C33" s="130" t="s">
        <v>53</v>
      </c>
      <c r="D33" s="96" t="s">
        <v>64</v>
      </c>
      <c r="E33" s="84">
        <f>+E34+E35</f>
        <v>278232675964</v>
      </c>
      <c r="F33" s="105">
        <f>+F34+F35</f>
        <v>224728838177</v>
      </c>
      <c r="G33" s="85">
        <f t="shared" ref="G33:G36" si="16">+F33/E33</f>
        <v>0.80770109908326237</v>
      </c>
      <c r="H33" s="105">
        <f>+H34+H35</f>
        <v>173009085927</v>
      </c>
      <c r="I33" s="85">
        <f>+H33/E33</f>
        <v>0.62181440525477794</v>
      </c>
      <c r="J33" s="105">
        <f>+J34+J35</f>
        <v>60794398826</v>
      </c>
      <c r="K33" s="86">
        <f t="shared" si="0"/>
        <v>0.21850200956937951</v>
      </c>
      <c r="L33" s="86">
        <f t="shared" si="2"/>
        <v>0.35139425481764452</v>
      </c>
      <c r="N33" s="69"/>
      <c r="O33" s="69"/>
      <c r="P33" s="69"/>
      <c r="Q33" s="69"/>
    </row>
    <row r="34" spans="1:19" ht="24.75" customHeight="1" x14ac:dyDescent="0.2">
      <c r="B34" s="122"/>
      <c r="C34" s="131"/>
      <c r="D34" s="97" t="s">
        <v>63</v>
      </c>
      <c r="E34" s="21">
        <v>201452556585</v>
      </c>
      <c r="F34" s="42">
        <v>187383822326</v>
      </c>
      <c r="G34" s="40">
        <f t="shared" si="16"/>
        <v>0.93016353578484423</v>
      </c>
      <c r="H34" s="41">
        <v>136557830572</v>
      </c>
      <c r="I34" s="40">
        <f t="shared" ref="I34:I35" si="17">+H34/E34</f>
        <v>0.67786595954358808</v>
      </c>
      <c r="J34" s="41">
        <v>24343143471</v>
      </c>
      <c r="K34" s="52">
        <f t="shared" si="0"/>
        <v>0.12083809649111484</v>
      </c>
      <c r="L34" s="52">
        <f t="shared" si="2"/>
        <v>0.1782625234234744</v>
      </c>
      <c r="N34" s="69"/>
      <c r="O34" s="69"/>
      <c r="P34" s="69"/>
      <c r="Q34" s="69"/>
    </row>
    <row r="35" spans="1:19" ht="24.75" customHeight="1" x14ac:dyDescent="0.2">
      <c r="B35" s="123"/>
      <c r="C35" s="132"/>
      <c r="D35" s="97" t="s">
        <v>65</v>
      </c>
      <c r="E35" s="104">
        <v>76780119379</v>
      </c>
      <c r="F35" s="42">
        <v>37345015851</v>
      </c>
      <c r="G35" s="40">
        <f t="shared" si="16"/>
        <v>0.48638913501369435</v>
      </c>
      <c r="H35" s="41">
        <v>36451255355</v>
      </c>
      <c r="I35" s="40">
        <f t="shared" si="17"/>
        <v>0.47474861526419715</v>
      </c>
      <c r="J35" s="41">
        <v>36451255355</v>
      </c>
      <c r="K35" s="52">
        <f t="shared" si="0"/>
        <v>0.47474861526419715</v>
      </c>
      <c r="L35" s="52">
        <f t="shared" si="2"/>
        <v>1</v>
      </c>
      <c r="N35" s="69"/>
      <c r="O35" s="69"/>
      <c r="P35" s="69"/>
      <c r="Q35" s="69"/>
    </row>
    <row r="36" spans="1:19" s="56" customFormat="1" ht="19.5" customHeight="1" x14ac:dyDescent="0.2">
      <c r="B36" s="115" t="s">
        <v>49</v>
      </c>
      <c r="C36" s="116"/>
      <c r="D36" s="98" t="s">
        <v>64</v>
      </c>
      <c r="E36" s="87">
        <f>+E30+E33</f>
        <v>299756209815</v>
      </c>
      <c r="F36" s="87">
        <f>+F30+F33</f>
        <v>244482633892</v>
      </c>
      <c r="G36" s="88">
        <f t="shared" si="16"/>
        <v>0.81560490120583962</v>
      </c>
      <c r="H36" s="87">
        <f>+H30+H33</f>
        <v>185993150292</v>
      </c>
      <c r="I36" s="88">
        <f t="shared" ref="I36" si="18">+H36/E36</f>
        <v>0.62048139188438856</v>
      </c>
      <c r="J36" s="87">
        <f>+J30+J33</f>
        <v>71154514571</v>
      </c>
      <c r="K36" s="88">
        <f t="shared" si="0"/>
        <v>0.23737461390679548</v>
      </c>
      <c r="L36" s="88">
        <f t="shared" si="2"/>
        <v>0.38256524210322235</v>
      </c>
    </row>
    <row r="37" spans="1:19" ht="26.25" customHeight="1" x14ac:dyDescent="0.2">
      <c r="B37" s="121">
        <v>7545</v>
      </c>
      <c r="C37" s="130" t="s">
        <v>45</v>
      </c>
      <c r="D37" s="96" t="s">
        <v>64</v>
      </c>
      <c r="E37" s="84">
        <f>+E38+E39</f>
        <v>26922011889</v>
      </c>
      <c r="F37" s="84">
        <f>+F38+F39</f>
        <v>18981156785</v>
      </c>
      <c r="G37" s="85">
        <f>+F37/E37</f>
        <v>0.70504228522220758</v>
      </c>
      <c r="H37" s="105">
        <f>+H38+H39</f>
        <v>18362369902</v>
      </c>
      <c r="I37" s="85">
        <f t="shared" si="7"/>
        <v>0.6820578631979074</v>
      </c>
      <c r="J37" s="105">
        <f>+J38+J39</f>
        <v>5199459279</v>
      </c>
      <c r="K37" s="86">
        <f t="shared" si="0"/>
        <v>0.19313041315179102</v>
      </c>
      <c r="L37" s="86">
        <f t="shared" si="2"/>
        <v>0.28315839985522145</v>
      </c>
      <c r="N37" s="69"/>
      <c r="O37" s="69"/>
      <c r="P37" s="69"/>
      <c r="Q37" s="69"/>
      <c r="R37" s="69"/>
      <c r="S37" s="69"/>
    </row>
    <row r="38" spans="1:19" ht="26.25" customHeight="1" x14ac:dyDescent="0.2">
      <c r="B38" s="122"/>
      <c r="C38" s="131"/>
      <c r="D38" s="97" t="s">
        <v>63</v>
      </c>
      <c r="E38" s="21">
        <v>18761589506</v>
      </c>
      <c r="F38" s="42">
        <v>18730407918</v>
      </c>
      <c r="G38" s="40">
        <f t="shared" ref="G38:G39" si="19">+F38/E38</f>
        <v>0.99833800926142058</v>
      </c>
      <c r="H38" s="41">
        <v>18351751902</v>
      </c>
      <c r="I38" s="40">
        <f t="shared" si="7"/>
        <v>0.97815549669344737</v>
      </c>
      <c r="J38" s="41">
        <v>5196869279</v>
      </c>
      <c r="K38" s="52">
        <f t="shared" si="0"/>
        <v>0.27699514890985272</v>
      </c>
      <c r="L38" s="52">
        <f t="shared" si="2"/>
        <v>0.28318109937142499</v>
      </c>
      <c r="N38" s="69"/>
      <c r="O38" s="69"/>
      <c r="P38" s="69"/>
      <c r="Q38" s="69"/>
      <c r="R38" s="69"/>
      <c r="S38" s="69"/>
    </row>
    <row r="39" spans="1:19" ht="26.25" customHeight="1" x14ac:dyDescent="0.2">
      <c r="B39" s="123"/>
      <c r="C39" s="132"/>
      <c r="D39" s="97" t="s">
        <v>65</v>
      </c>
      <c r="E39" s="104">
        <v>8160422383</v>
      </c>
      <c r="F39" s="42">
        <v>250748867</v>
      </c>
      <c r="G39" s="40">
        <f t="shared" si="19"/>
        <v>3.0727437285889322E-2</v>
      </c>
      <c r="H39" s="41">
        <v>10618000</v>
      </c>
      <c r="I39" s="40">
        <f t="shared" si="7"/>
        <v>1.3011581388384611E-3</v>
      </c>
      <c r="J39" s="41">
        <v>2590000</v>
      </c>
      <c r="K39" s="52">
        <f t="shared" si="0"/>
        <v>3.173855320768143E-4</v>
      </c>
      <c r="L39" s="52">
        <f t="shared" si="2"/>
        <v>0.24392540968167264</v>
      </c>
      <c r="N39" s="69"/>
      <c r="O39" s="69"/>
      <c r="P39" s="69"/>
      <c r="Q39" s="69"/>
      <c r="R39" s="69"/>
      <c r="S39" s="69"/>
    </row>
    <row r="40" spans="1:19" ht="26.25" customHeight="1" x14ac:dyDescent="0.2">
      <c r="B40" s="121">
        <v>1044</v>
      </c>
      <c r="C40" s="130" t="s">
        <v>15</v>
      </c>
      <c r="D40" s="96" t="s">
        <v>64</v>
      </c>
      <c r="E40" s="84">
        <f>+E41+E42</f>
        <v>21283478617</v>
      </c>
      <c r="F40" s="84">
        <f>+F41+F42</f>
        <v>19960445176</v>
      </c>
      <c r="G40" s="85">
        <f>+F40/E40</f>
        <v>0.93783753751873822</v>
      </c>
      <c r="H40" s="105">
        <f>+H41+H42</f>
        <v>15006784825</v>
      </c>
      <c r="I40" s="85">
        <f>+H40/E40</f>
        <v>0.70509079342948466</v>
      </c>
      <c r="J40" s="105">
        <f>+J41+J42</f>
        <v>4766956059</v>
      </c>
      <c r="K40" s="86">
        <f t="shared" si="0"/>
        <v>0.22397448014876825</v>
      </c>
      <c r="L40" s="86">
        <f t="shared" si="2"/>
        <v>0.31765338908962465</v>
      </c>
      <c r="N40" s="69"/>
      <c r="O40" s="69"/>
      <c r="P40" s="69"/>
      <c r="Q40" s="69"/>
    </row>
    <row r="41" spans="1:19" ht="26.25" customHeight="1" x14ac:dyDescent="0.2">
      <c r="B41" s="122"/>
      <c r="C41" s="131"/>
      <c r="D41" s="97" t="s">
        <v>63</v>
      </c>
      <c r="E41" s="21">
        <v>20773505617</v>
      </c>
      <c r="F41" s="42">
        <v>19898894681</v>
      </c>
      <c r="G41" s="40">
        <f>+F41/E41</f>
        <v>0.95789776881547317</v>
      </c>
      <c r="H41" s="41">
        <v>14979255841</v>
      </c>
      <c r="I41" s="40">
        <f t="shared" ref="I41:I42" si="20">+H41/E41</f>
        <v>0.7210750133931042</v>
      </c>
      <c r="J41" s="41">
        <v>4739427075</v>
      </c>
      <c r="K41" s="52">
        <f t="shared" si="0"/>
        <v>0.22814767821958223</v>
      </c>
      <c r="L41" s="52">
        <f t="shared" si="2"/>
        <v>0.31639936758591342</v>
      </c>
      <c r="N41" s="69"/>
      <c r="O41" s="69"/>
      <c r="P41" s="69"/>
      <c r="Q41" s="69"/>
    </row>
    <row r="42" spans="1:19" ht="26.25" customHeight="1" x14ac:dyDescent="0.2">
      <c r="B42" s="123"/>
      <c r="C42" s="132"/>
      <c r="D42" s="97" t="s">
        <v>65</v>
      </c>
      <c r="E42" s="104">
        <v>509973000</v>
      </c>
      <c r="F42" s="42">
        <v>61550495</v>
      </c>
      <c r="G42" s="40">
        <f>+F42/E42</f>
        <v>0.12069363476105598</v>
      </c>
      <c r="H42" s="41">
        <v>27528984</v>
      </c>
      <c r="I42" s="40">
        <f t="shared" si="20"/>
        <v>5.3981257831296953E-2</v>
      </c>
      <c r="J42" s="41">
        <v>27528984</v>
      </c>
      <c r="K42" s="52">
        <f t="shared" si="0"/>
        <v>5.3981257831296953E-2</v>
      </c>
      <c r="L42" s="52">
        <f t="shared" si="2"/>
        <v>1</v>
      </c>
      <c r="N42" s="69"/>
      <c r="O42" s="69"/>
      <c r="P42" s="69"/>
      <c r="Q42" s="69"/>
    </row>
    <row r="43" spans="1:19" s="56" customFormat="1" ht="19.5" customHeight="1" x14ac:dyDescent="0.2">
      <c r="B43" s="115" t="s">
        <v>50</v>
      </c>
      <c r="C43" s="116"/>
      <c r="D43" s="98" t="s">
        <v>64</v>
      </c>
      <c r="E43" s="90">
        <f>+E37+E40</f>
        <v>48205490506</v>
      </c>
      <c r="F43" s="90">
        <f>+F37+F40</f>
        <v>38941601961</v>
      </c>
      <c r="G43" s="88">
        <f t="shared" si="13"/>
        <v>0.8078250330458322</v>
      </c>
      <c r="H43" s="90">
        <f>+H37+H40</f>
        <v>33369154727</v>
      </c>
      <c r="I43" s="88">
        <f t="shared" si="7"/>
        <v>0.69222726242867783</v>
      </c>
      <c r="J43" s="90">
        <f>+J37+J40</f>
        <v>9966415338</v>
      </c>
      <c r="K43" s="89">
        <f t="shared" si="0"/>
        <v>0.20674855153189467</v>
      </c>
      <c r="L43" s="89">
        <f t="shared" si="2"/>
        <v>0.29867149526373438</v>
      </c>
    </row>
    <row r="44" spans="1:19" s="57" customFormat="1" ht="19.5" customHeight="1" x14ac:dyDescent="0.2">
      <c r="B44" s="117" t="s">
        <v>22</v>
      </c>
      <c r="C44" s="118"/>
      <c r="D44" s="99"/>
      <c r="E44" s="91">
        <f>+E29+E36+E43</f>
        <v>388871690311</v>
      </c>
      <c r="F44" s="91">
        <f>+F29+F36+F43</f>
        <v>323092461538</v>
      </c>
      <c r="G44" s="92">
        <f t="shared" si="13"/>
        <v>0.83084593090231618</v>
      </c>
      <c r="H44" s="91">
        <f>+H29+H36+H43</f>
        <v>244914275203</v>
      </c>
      <c r="I44" s="92">
        <f t="shared" si="7"/>
        <v>0.62980741798697126</v>
      </c>
      <c r="J44" s="91">
        <f>+J29+J36+J43</f>
        <v>91065464697</v>
      </c>
      <c r="K44" s="93">
        <f t="shared" si="0"/>
        <v>0.23417869432503668</v>
      </c>
      <c r="L44" s="93">
        <f t="shared" si="2"/>
        <v>0.37182587508024734</v>
      </c>
    </row>
    <row r="45" spans="1:19" s="56" customFormat="1" ht="19.5" customHeight="1" thickBot="1" x14ac:dyDescent="0.25">
      <c r="B45" s="119" t="s">
        <v>10</v>
      </c>
      <c r="C45" s="120"/>
      <c r="D45" s="100"/>
      <c r="E45" s="53">
        <f>+E18+E44</f>
        <v>431678882000</v>
      </c>
      <c r="F45" s="53">
        <f>+F18+F44</f>
        <v>360790461836</v>
      </c>
      <c r="G45" s="58">
        <f t="shared" si="13"/>
        <v>0.83578436861314886</v>
      </c>
      <c r="H45" s="53">
        <f>+H18+H44</f>
        <v>270196076809</v>
      </c>
      <c r="I45" s="58">
        <f t="shared" si="7"/>
        <v>0.62591914516911673</v>
      </c>
      <c r="J45" s="53">
        <f>+J18+J44</f>
        <v>98501790468</v>
      </c>
      <c r="K45" s="59">
        <f t="shared" si="0"/>
        <v>0.22818301884871914</v>
      </c>
      <c r="L45" s="59">
        <f t="shared" si="2"/>
        <v>0.36455670130854761</v>
      </c>
    </row>
    <row r="46" spans="1:19" ht="13.5" customHeight="1" x14ac:dyDescent="0.2">
      <c r="B46" s="44" t="s">
        <v>73</v>
      </c>
    </row>
    <row r="47" spans="1:19" ht="13.5" customHeight="1" x14ac:dyDescent="0.2"/>
    <row r="48" spans="1:19" x14ac:dyDescent="0.2">
      <c r="A48" s="39"/>
      <c r="B48" s="39"/>
      <c r="C48" s="107"/>
    </row>
    <row r="49" spans="1:13" x14ac:dyDescent="0.2">
      <c r="A49" s="39"/>
      <c r="B49" s="39"/>
      <c r="C49" s="107"/>
      <c r="E49" s="156"/>
    </row>
    <row r="50" spans="1:13" x14ac:dyDescent="0.2">
      <c r="A50" s="39"/>
      <c r="B50" s="39"/>
      <c r="C50" s="107"/>
    </row>
    <row r="51" spans="1:13" x14ac:dyDescent="0.2">
      <c r="A51" s="39"/>
      <c r="B51" s="39"/>
      <c r="C51" s="107"/>
    </row>
    <row r="53" spans="1:13" s="38" customFormat="1" x14ac:dyDescent="0.2">
      <c r="B53" s="37"/>
      <c r="C53" s="106"/>
      <c r="D53" s="95"/>
      <c r="E53" s="37"/>
      <c r="F53" s="37"/>
      <c r="G53" s="37"/>
      <c r="H53" s="37"/>
      <c r="I53" s="37"/>
      <c r="J53" s="37"/>
      <c r="K53" s="37"/>
      <c r="L53" s="37"/>
      <c r="M53" s="37"/>
    </row>
    <row r="59" spans="1:13" s="38" customFormat="1" x14ac:dyDescent="0.2">
      <c r="B59" s="37"/>
      <c r="C59" s="106"/>
      <c r="D59" s="95"/>
      <c r="E59" s="37"/>
      <c r="F59" s="37"/>
      <c r="G59" s="37"/>
      <c r="H59" s="37"/>
      <c r="I59" s="37"/>
      <c r="J59" s="37"/>
      <c r="K59" s="37"/>
      <c r="L59" s="37"/>
      <c r="M59" s="37"/>
    </row>
  </sheetData>
  <autoFilter ref="A5:S46">
    <filterColumn colId="1" showButton="0"/>
    <filterColumn colId="3" showButton="0"/>
  </autoFilter>
  <mergeCells count="33">
    <mergeCell ref="B18:C18"/>
    <mergeCell ref="B29:C29"/>
    <mergeCell ref="B7:B9"/>
    <mergeCell ref="C7:C9"/>
    <mergeCell ref="D5:E5"/>
    <mergeCell ref="B14:B16"/>
    <mergeCell ref="C22:C24"/>
    <mergeCell ref="B19:B21"/>
    <mergeCell ref="C19:C21"/>
    <mergeCell ref="B22:B24"/>
    <mergeCell ref="B1:M1"/>
    <mergeCell ref="B2:M2"/>
    <mergeCell ref="B3:M3"/>
    <mergeCell ref="B5:C5"/>
    <mergeCell ref="B17:C17"/>
    <mergeCell ref="B13:C13"/>
    <mergeCell ref="C14:C16"/>
    <mergeCell ref="B43:C43"/>
    <mergeCell ref="B44:C44"/>
    <mergeCell ref="B45:C45"/>
    <mergeCell ref="B36:C36"/>
    <mergeCell ref="B10:B12"/>
    <mergeCell ref="C10:C12"/>
    <mergeCell ref="B30:B32"/>
    <mergeCell ref="C30:C32"/>
    <mergeCell ref="B40:B42"/>
    <mergeCell ref="C40:C42"/>
    <mergeCell ref="C25:C27"/>
    <mergeCell ref="B25:B27"/>
    <mergeCell ref="B33:B35"/>
    <mergeCell ref="C33:C35"/>
    <mergeCell ref="B37:B39"/>
    <mergeCell ref="C37:C39"/>
  </mergeCells>
  <conditionalFormatting sqref="G5 K5">
    <cfRule type="cellIs" dxfId="8" priority="9" operator="between">
      <formula>50</formula>
      <formula>100</formula>
    </cfRule>
    <cfRule type="cellIs" dxfId="7" priority="10" operator="between">
      <formula>21</formula>
      <formula>50</formula>
    </cfRule>
    <cfRule type="cellIs" dxfId="6" priority="11" operator="between">
      <formula>0</formula>
      <formula>19</formula>
    </cfRule>
  </conditionalFormatting>
  <conditionalFormatting sqref="B49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5">
    <cfRule type="cellIs" dxfId="5" priority="5" operator="between">
      <formula>50</formula>
      <formula>100</formula>
    </cfRule>
    <cfRule type="cellIs" dxfId="4" priority="6" operator="between">
      <formula>21</formula>
      <formula>50</formula>
    </cfRule>
    <cfRule type="cellIs" dxfId="3" priority="7" operator="between">
      <formula>0</formula>
      <formula>19</formula>
    </cfRule>
  </conditionalFormatting>
  <conditionalFormatting sqref="H5:I5">
    <cfRule type="cellIs" dxfId="2" priority="1" operator="between">
      <formula>50</formula>
      <formula>100</formula>
    </cfRule>
    <cfRule type="cellIs" dxfId="1" priority="2" operator="between">
      <formula>21</formula>
      <formula>50</formula>
    </cfRule>
    <cfRule type="cellIs" dxfId="0" priority="3" operator="between">
      <formula>0</formula>
      <formula>19</formula>
    </cfRule>
  </conditionalFormatting>
  <pageMargins left="0.70866141732283472" right="0.70866141732283472" top="0.74803149606299213" bottom="0.74803149606299213" header="0.31496062992125984" footer="0.31496062992125984"/>
  <pageSetup scale="60" orientation="landscape" r:id="rId1"/>
  <rowBreaks count="1" manualBreakCount="1">
    <brk id="29" max="16383" man="1"/>
  </rowBreaks>
  <ignoredErrors>
    <ignoredError sqref="L32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Normal="100" zoomScaleSheetLayoutView="85" workbookViewId="0">
      <selection activeCell="A30" sqref="A30"/>
    </sheetView>
  </sheetViews>
  <sheetFormatPr baseColWidth="10" defaultRowHeight="12.75" x14ac:dyDescent="0.2"/>
  <cols>
    <col min="1" max="1" width="31.28515625" style="11" customWidth="1"/>
    <col min="2" max="3" width="20.140625" style="11" customWidth="1"/>
    <col min="4" max="4" width="14.85546875" style="11" customWidth="1"/>
    <col min="5" max="5" width="17.42578125" style="11" customWidth="1"/>
    <col min="6" max="8" width="14.85546875" style="11" customWidth="1"/>
    <col min="9" max="16384" width="11.42578125" style="11"/>
  </cols>
  <sheetData>
    <row r="1" spans="1:8" x14ac:dyDescent="0.2">
      <c r="A1" s="144" t="s">
        <v>26</v>
      </c>
      <c r="B1" s="145"/>
      <c r="C1" s="145"/>
      <c r="D1" s="145"/>
      <c r="E1" s="145"/>
      <c r="F1" s="145"/>
      <c r="G1" s="145"/>
      <c r="H1" s="146"/>
    </row>
    <row r="2" spans="1:8" x14ac:dyDescent="0.2">
      <c r="A2" s="147" t="s">
        <v>74</v>
      </c>
      <c r="B2" s="148"/>
      <c r="C2" s="148"/>
      <c r="D2" s="148"/>
      <c r="E2" s="148"/>
      <c r="F2" s="148"/>
      <c r="G2" s="148"/>
      <c r="H2" s="149"/>
    </row>
    <row r="3" spans="1:8" ht="20.25" customHeight="1" x14ac:dyDescent="0.2"/>
    <row r="4" spans="1:8" ht="36" customHeight="1" x14ac:dyDescent="0.2">
      <c r="A4" s="62" t="s">
        <v>23</v>
      </c>
      <c r="B4" s="62" t="s">
        <v>56</v>
      </c>
      <c r="C4" s="62" t="s">
        <v>2</v>
      </c>
      <c r="D4" s="63" t="s">
        <v>3</v>
      </c>
      <c r="E4" s="62" t="s">
        <v>4</v>
      </c>
      <c r="F4" s="64" t="s">
        <v>51</v>
      </c>
      <c r="G4" s="62" t="s">
        <v>5</v>
      </c>
      <c r="H4" s="63" t="s">
        <v>6</v>
      </c>
    </row>
    <row r="5" spans="1:8" ht="37.5" customHeight="1" x14ac:dyDescent="0.2">
      <c r="A5" s="43" t="s">
        <v>40</v>
      </c>
      <c r="B5" s="13">
        <v>51032534595</v>
      </c>
      <c r="C5" s="13">
        <v>20683212738</v>
      </c>
      <c r="D5" s="14">
        <f>+C5/B5</f>
        <v>0.40529464002022103</v>
      </c>
      <c r="E5" s="13">
        <v>20629932732</v>
      </c>
      <c r="F5" s="14">
        <f>+E5/B5</f>
        <v>0.40425060004801827</v>
      </c>
      <c r="G5" s="13">
        <v>20418676161</v>
      </c>
      <c r="H5" s="14">
        <f>+G5/E5</f>
        <v>0.98975970626058751</v>
      </c>
    </row>
    <row r="6" spans="1:8" ht="42.75" customHeight="1" x14ac:dyDescent="0.2">
      <c r="A6" s="43" t="s">
        <v>41</v>
      </c>
      <c r="B6" s="13">
        <v>10941236468</v>
      </c>
      <c r="C6" s="13">
        <v>10533683903</v>
      </c>
      <c r="D6" s="14">
        <f t="shared" ref="D6:D8" si="0">+C6/B6</f>
        <v>0.96275077627725392</v>
      </c>
      <c r="E6" s="13">
        <v>7925683249</v>
      </c>
      <c r="F6" s="14">
        <f t="shared" ref="F6:F8" si="1">+E6/B6</f>
        <v>0.72438643220812982</v>
      </c>
      <c r="G6" s="13">
        <v>2607468759</v>
      </c>
      <c r="H6" s="14">
        <f t="shared" ref="H6:H8" si="2">+G6/E6</f>
        <v>0.32898977628572146</v>
      </c>
    </row>
    <row r="7" spans="1:8" ht="35.25" customHeight="1" x14ac:dyDescent="0.2">
      <c r="A7" s="43" t="s">
        <v>42</v>
      </c>
      <c r="B7" s="13">
        <v>2143000000</v>
      </c>
      <c r="C7" s="13">
        <v>2143000000</v>
      </c>
      <c r="D7" s="14">
        <f t="shared" si="0"/>
        <v>1</v>
      </c>
      <c r="E7" s="13">
        <v>1661820796</v>
      </c>
      <c r="F7" s="14">
        <f t="shared" si="1"/>
        <v>0.77546467382174522</v>
      </c>
      <c r="G7" s="13">
        <v>1661820796</v>
      </c>
      <c r="H7" s="14">
        <f t="shared" si="2"/>
        <v>1</v>
      </c>
    </row>
    <row r="8" spans="1:8" ht="45.75" customHeight="1" x14ac:dyDescent="0.2">
      <c r="A8" s="43" t="s">
        <v>66</v>
      </c>
      <c r="B8" s="13">
        <v>5168937</v>
      </c>
      <c r="C8" s="13">
        <v>5168937</v>
      </c>
      <c r="D8" s="14">
        <f t="shared" si="0"/>
        <v>1</v>
      </c>
      <c r="E8" s="13">
        <v>5135437</v>
      </c>
      <c r="F8" s="14">
        <f t="shared" si="1"/>
        <v>0.99351897691923896</v>
      </c>
      <c r="G8" s="13">
        <v>5135437</v>
      </c>
      <c r="H8" s="14">
        <f t="shared" si="2"/>
        <v>1</v>
      </c>
    </row>
    <row r="9" spans="1:8" s="12" customFormat="1" ht="21.75" customHeight="1" x14ac:dyDescent="0.2">
      <c r="A9" s="65" t="s">
        <v>24</v>
      </c>
      <c r="B9" s="66">
        <f>SUM(B5:B8)</f>
        <v>64121940000</v>
      </c>
      <c r="C9" s="66">
        <f>SUM(C5:C8)</f>
        <v>33365065578</v>
      </c>
      <c r="D9" s="67">
        <f>+C9/B9</f>
        <v>0.52033774364905361</v>
      </c>
      <c r="E9" s="66">
        <f>SUM(E5:E8)</f>
        <v>30222572214</v>
      </c>
      <c r="F9" s="67">
        <f>+E9/B9</f>
        <v>0.47132966054988357</v>
      </c>
      <c r="G9" s="66">
        <f>SUM(G5:G8)</f>
        <v>24693101153</v>
      </c>
      <c r="H9" s="67">
        <f>+G9/E9</f>
        <v>0.81704167925063031</v>
      </c>
    </row>
    <row r="10" spans="1:8" x14ac:dyDescent="0.2">
      <c r="A10" s="44" t="str">
        <f>+'EJECUCION BMT'!B46</f>
        <v>FUENTE: PREDIS -02 DE SEPTIEMBRE DE 2019 10:00</v>
      </c>
    </row>
    <row r="12" spans="1:8" x14ac:dyDescent="0.2">
      <c r="G12" s="73"/>
    </row>
    <row r="13" spans="1:8" x14ac:dyDescent="0.2">
      <c r="B13" s="71"/>
    </row>
    <row r="16" spans="1:8" x14ac:dyDescent="0.2">
      <c r="D16" s="72"/>
    </row>
  </sheetData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zoomScale="110" zoomScaleNormal="110" zoomScaleSheetLayoutView="85" workbookViewId="0">
      <pane xSplit="3" topLeftCell="D1" activePane="topRight" state="frozen"/>
      <selection pane="topRight" activeCell="T16" sqref="T16"/>
    </sheetView>
  </sheetViews>
  <sheetFormatPr baseColWidth="10" defaultRowHeight="12" x14ac:dyDescent="0.2"/>
  <cols>
    <col min="1" max="1" width="11.42578125" style="17"/>
    <col min="2" max="2" width="45.5703125" style="17" customWidth="1"/>
    <col min="3" max="3" width="19.140625" style="29" customWidth="1"/>
    <col min="4" max="4" width="18" style="29" hidden="1" customWidth="1"/>
    <col min="5" max="5" width="19.140625" style="29" hidden="1" customWidth="1"/>
    <col min="6" max="6" width="15.28515625" style="17" hidden="1" customWidth="1"/>
    <col min="7" max="7" width="14.42578125" style="17" hidden="1" customWidth="1"/>
    <col min="8" max="14" width="16.28515625" style="17" hidden="1" customWidth="1"/>
    <col min="15" max="15" width="16.28515625" style="17" customWidth="1"/>
    <col min="16" max="16" width="9.85546875" style="79" customWidth="1"/>
    <col min="17" max="16384" width="11.42578125" style="17"/>
  </cols>
  <sheetData>
    <row r="1" spans="1:16" ht="15" x14ac:dyDescent="0.2">
      <c r="A1" s="155" t="s">
        <v>26</v>
      </c>
      <c r="B1" s="155"/>
      <c r="C1" s="155"/>
      <c r="D1" s="155"/>
      <c r="E1" s="155"/>
      <c r="F1" s="45"/>
      <c r="G1" s="45"/>
      <c r="H1" s="45"/>
      <c r="I1" s="45"/>
      <c r="J1" s="45"/>
      <c r="K1" s="45"/>
      <c r="L1" s="45"/>
      <c r="M1" s="45"/>
      <c r="N1" s="45"/>
      <c r="O1" s="45"/>
      <c r="P1" s="78"/>
    </row>
    <row r="2" spans="1:16" ht="12.75" x14ac:dyDescent="0.2">
      <c r="A2" s="155" t="s">
        <v>71</v>
      </c>
      <c r="B2" s="155"/>
      <c r="C2" s="155"/>
      <c r="D2" s="155"/>
      <c r="E2" s="155"/>
    </row>
    <row r="4" spans="1:16" ht="25.5" customHeight="1" x14ac:dyDescent="0.2">
      <c r="A4" s="150" t="s">
        <v>0</v>
      </c>
      <c r="B4" s="151"/>
      <c r="C4" s="74" t="s">
        <v>39</v>
      </c>
      <c r="D4" s="74" t="s">
        <v>46</v>
      </c>
      <c r="E4" s="74" t="s">
        <v>52</v>
      </c>
      <c r="F4" s="74" t="s">
        <v>54</v>
      </c>
      <c r="G4" s="74" t="s">
        <v>55</v>
      </c>
      <c r="H4" s="74" t="s">
        <v>57</v>
      </c>
      <c r="I4" s="74" t="s">
        <v>58</v>
      </c>
      <c r="J4" s="74" t="s">
        <v>60</v>
      </c>
      <c r="K4" s="74" t="s">
        <v>61</v>
      </c>
      <c r="L4" s="74" t="s">
        <v>62</v>
      </c>
      <c r="M4" s="74" t="s">
        <v>67</v>
      </c>
      <c r="N4" s="74" t="s">
        <v>68</v>
      </c>
      <c r="O4" s="74" t="s">
        <v>75</v>
      </c>
      <c r="P4" s="80" t="s">
        <v>59</v>
      </c>
    </row>
    <row r="5" spans="1:16" ht="22.5" customHeight="1" x14ac:dyDescent="0.2">
      <c r="A5" s="18">
        <v>339</v>
      </c>
      <c r="B5" s="19" t="s">
        <v>20</v>
      </c>
      <c r="C5" s="76">
        <v>9551105170</v>
      </c>
      <c r="D5" s="76">
        <v>138116313</v>
      </c>
      <c r="E5" s="77">
        <v>527969883</v>
      </c>
      <c r="F5" s="77">
        <v>2730080704</v>
      </c>
      <c r="G5" s="77">
        <v>3741115142</v>
      </c>
      <c r="H5" s="77">
        <v>3741115142</v>
      </c>
      <c r="I5" s="77">
        <v>4079491920</v>
      </c>
      <c r="J5" s="77">
        <v>4081675570</v>
      </c>
      <c r="K5" s="77">
        <v>5336600227</v>
      </c>
      <c r="L5" s="77">
        <v>5674012552</v>
      </c>
      <c r="M5" s="77">
        <v>5713849589</v>
      </c>
      <c r="N5" s="77">
        <v>5830120800</v>
      </c>
      <c r="O5" s="77">
        <v>6119964681</v>
      </c>
      <c r="P5" s="108">
        <f>+O5/C5</f>
        <v>0.64075984632886207</v>
      </c>
    </row>
    <row r="6" spans="1:16" ht="22.5" customHeight="1" x14ac:dyDescent="0.2">
      <c r="A6" s="22">
        <v>1004</v>
      </c>
      <c r="B6" s="23" t="s">
        <v>11</v>
      </c>
      <c r="C6" s="76">
        <v>8090996814</v>
      </c>
      <c r="D6" s="76">
        <v>241637900</v>
      </c>
      <c r="E6" s="77">
        <v>590452261</v>
      </c>
      <c r="F6" s="77">
        <v>3532247179</v>
      </c>
      <c r="G6" s="77">
        <v>4973562650</v>
      </c>
      <c r="H6" s="77">
        <v>4970330983</v>
      </c>
      <c r="I6" s="77">
        <v>5078827100</v>
      </c>
      <c r="J6" s="77">
        <v>5091012476</v>
      </c>
      <c r="K6" s="77">
        <v>5282647815</v>
      </c>
      <c r="L6" s="77">
        <v>5422500626</v>
      </c>
      <c r="M6" s="77">
        <v>5698269310</v>
      </c>
      <c r="N6" s="77">
        <v>5957378314</v>
      </c>
      <c r="O6" s="77">
        <v>6251872729</v>
      </c>
      <c r="P6" s="108">
        <f t="shared" ref="P6:P11" si="0">+O6/C6</f>
        <v>0.77269499330197111</v>
      </c>
    </row>
    <row r="7" spans="1:16" ht="22.5" customHeight="1" x14ac:dyDescent="0.2">
      <c r="A7" s="22">
        <v>1183</v>
      </c>
      <c r="B7" s="23" t="s">
        <v>27</v>
      </c>
      <c r="C7" s="76">
        <v>2932605899</v>
      </c>
      <c r="D7" s="76">
        <v>19276800</v>
      </c>
      <c r="E7" s="77">
        <v>19276800</v>
      </c>
      <c r="F7" s="77">
        <v>109737311</v>
      </c>
      <c r="G7" s="77">
        <v>352485570</v>
      </c>
      <c r="H7" s="77">
        <v>352485570</v>
      </c>
      <c r="I7" s="77">
        <v>360191470</v>
      </c>
      <c r="J7" s="77">
        <v>360191470</v>
      </c>
      <c r="K7" s="77">
        <v>360191470</v>
      </c>
      <c r="L7" s="77">
        <v>437200581</v>
      </c>
      <c r="M7" s="77">
        <v>2307200581</v>
      </c>
      <c r="N7" s="77">
        <v>2307200581</v>
      </c>
      <c r="O7" s="77">
        <v>2307200581</v>
      </c>
      <c r="P7" s="108">
        <f t="shared" si="0"/>
        <v>0.78674075564900858</v>
      </c>
    </row>
    <row r="8" spans="1:16" ht="22.5" customHeight="1" x14ac:dyDescent="0.2">
      <c r="A8" s="22">
        <v>585</v>
      </c>
      <c r="B8" s="23" t="s">
        <v>18</v>
      </c>
      <c r="C8" s="76">
        <v>1701808967</v>
      </c>
      <c r="D8" s="76">
        <v>72824000</v>
      </c>
      <c r="E8" s="77">
        <v>102398933</v>
      </c>
      <c r="F8" s="77">
        <v>243879802</v>
      </c>
      <c r="G8" s="77">
        <v>1162237036</v>
      </c>
      <c r="H8" s="77">
        <v>1162237036</v>
      </c>
      <c r="I8" s="77">
        <v>1170659803</v>
      </c>
      <c r="J8" s="77">
        <v>1179027838</v>
      </c>
      <c r="K8" s="77">
        <v>1202468545</v>
      </c>
      <c r="L8" s="77">
        <v>1218002838</v>
      </c>
      <c r="M8" s="77">
        <v>1218002838</v>
      </c>
      <c r="N8" s="77">
        <v>1328921667</v>
      </c>
      <c r="O8" s="77">
        <v>1460888027</v>
      </c>
      <c r="P8" s="108">
        <f t="shared" si="0"/>
        <v>0.85843244178886735</v>
      </c>
    </row>
    <row r="9" spans="1:16" ht="22.5" customHeight="1" x14ac:dyDescent="0.2">
      <c r="A9" s="22">
        <v>965</v>
      </c>
      <c r="B9" s="23" t="s">
        <v>19</v>
      </c>
      <c r="C9" s="76">
        <v>66971256</v>
      </c>
      <c r="D9" s="76">
        <v>7412000</v>
      </c>
      <c r="E9" s="77">
        <v>18206000</v>
      </c>
      <c r="F9" s="77">
        <v>25282167</v>
      </c>
      <c r="G9" s="77">
        <v>37482575</v>
      </c>
      <c r="H9" s="77">
        <v>37482575</v>
      </c>
      <c r="I9" s="77">
        <v>37482575</v>
      </c>
      <c r="J9" s="77">
        <v>45622259</v>
      </c>
      <c r="K9" s="77">
        <v>45622259</v>
      </c>
      <c r="L9" s="77">
        <v>46428639</v>
      </c>
      <c r="M9" s="77">
        <v>46428639</v>
      </c>
      <c r="N9" s="77">
        <v>61491440</v>
      </c>
      <c r="O9" s="77">
        <v>61491440</v>
      </c>
      <c r="P9" s="108">
        <f t="shared" si="0"/>
        <v>0.91817659803184815</v>
      </c>
    </row>
    <row r="10" spans="1:16" ht="22.5" customHeight="1" x14ac:dyDescent="0.2">
      <c r="A10" s="22">
        <v>6094</v>
      </c>
      <c r="B10" s="22" t="s">
        <v>13</v>
      </c>
      <c r="C10" s="76">
        <v>11325355764</v>
      </c>
      <c r="D10" s="76">
        <v>391144400</v>
      </c>
      <c r="E10" s="77">
        <v>857756546</v>
      </c>
      <c r="F10" s="77">
        <v>3743874597</v>
      </c>
      <c r="G10" s="77">
        <v>5337459697</v>
      </c>
      <c r="H10" s="77">
        <v>5337459697</v>
      </c>
      <c r="I10" s="77">
        <v>5453007717</v>
      </c>
      <c r="J10" s="77">
        <v>5515923829</v>
      </c>
      <c r="K10" s="77">
        <v>6501294560</v>
      </c>
      <c r="L10" s="77">
        <v>7307407961</v>
      </c>
      <c r="M10" s="77">
        <v>7433981438</v>
      </c>
      <c r="N10" s="77">
        <v>8041997582</v>
      </c>
      <c r="O10" s="77">
        <v>9193978743</v>
      </c>
      <c r="P10" s="108">
        <f t="shared" si="0"/>
        <v>0.81180485051295026</v>
      </c>
    </row>
    <row r="11" spans="1:16" ht="30.75" customHeight="1" x14ac:dyDescent="0.2">
      <c r="A11" s="22">
        <v>967</v>
      </c>
      <c r="B11" s="23" t="s">
        <v>12</v>
      </c>
      <c r="C11" s="76">
        <v>1856630109</v>
      </c>
      <c r="D11" s="76">
        <v>77446776</v>
      </c>
      <c r="E11" s="77">
        <v>245816476</v>
      </c>
      <c r="F11" s="77">
        <v>782791614</v>
      </c>
      <c r="G11" s="77">
        <v>931415975</v>
      </c>
      <c r="H11" s="77">
        <v>931415975</v>
      </c>
      <c r="I11" s="77">
        <v>1047706925</v>
      </c>
      <c r="J11" s="77">
        <v>1047706925</v>
      </c>
      <c r="K11" s="77">
        <v>1347339934</v>
      </c>
      <c r="L11" s="77">
        <v>1591632728</v>
      </c>
      <c r="M11" s="77">
        <v>1591632728</v>
      </c>
      <c r="N11" s="77">
        <v>1683991301</v>
      </c>
      <c r="O11" s="77">
        <v>1719616593</v>
      </c>
      <c r="P11" s="108">
        <f t="shared" si="0"/>
        <v>0.92620311642269071</v>
      </c>
    </row>
    <row r="12" spans="1:16" s="24" customFormat="1" ht="24" customHeight="1" x14ac:dyDescent="0.2">
      <c r="A12" s="152" t="s">
        <v>28</v>
      </c>
      <c r="B12" s="152"/>
      <c r="C12" s="75">
        <f>+C5+C6+C7+C8+C9+C10+C11</f>
        <v>35525473979</v>
      </c>
      <c r="D12" s="75">
        <f t="shared" ref="D12:O12" si="1">+D5+D6+D7+D8+D9+D10+D11</f>
        <v>947858189</v>
      </c>
      <c r="E12" s="75">
        <f t="shared" si="1"/>
        <v>2361876899</v>
      </c>
      <c r="F12" s="75">
        <f t="shared" si="1"/>
        <v>11167893374</v>
      </c>
      <c r="G12" s="75">
        <f t="shared" si="1"/>
        <v>16535758645</v>
      </c>
      <c r="H12" s="75">
        <f t="shared" si="1"/>
        <v>16532526978</v>
      </c>
      <c r="I12" s="75">
        <f t="shared" si="1"/>
        <v>17227367510</v>
      </c>
      <c r="J12" s="75">
        <f t="shared" si="1"/>
        <v>17321160367</v>
      </c>
      <c r="K12" s="75">
        <f t="shared" si="1"/>
        <v>20076164810</v>
      </c>
      <c r="L12" s="75">
        <f t="shared" si="1"/>
        <v>21697185925</v>
      </c>
      <c r="M12" s="75">
        <f t="shared" si="1"/>
        <v>24009365123</v>
      </c>
      <c r="N12" s="75">
        <f t="shared" si="1"/>
        <v>25211101685</v>
      </c>
      <c r="O12" s="75">
        <f t="shared" si="1"/>
        <v>27115012794</v>
      </c>
      <c r="P12" s="81">
        <f>+O12/C12</f>
        <v>0.76325548281293487</v>
      </c>
    </row>
    <row r="13" spans="1:16" ht="17.25" customHeight="1" x14ac:dyDescent="0.2">
      <c r="A13" s="22">
        <v>6219</v>
      </c>
      <c r="B13" s="18" t="s">
        <v>14</v>
      </c>
      <c r="C13" s="20">
        <v>6015719804</v>
      </c>
      <c r="D13" s="20">
        <v>31604060</v>
      </c>
      <c r="E13" s="61">
        <v>173270383</v>
      </c>
      <c r="F13" s="61">
        <v>2451357583</v>
      </c>
      <c r="G13" s="61">
        <v>4375813380</v>
      </c>
      <c r="H13" s="61">
        <v>4375813380</v>
      </c>
      <c r="I13" s="61">
        <v>4626636421</v>
      </c>
      <c r="J13" s="61">
        <v>4626636421</v>
      </c>
      <c r="K13" s="61">
        <v>4934231669</v>
      </c>
      <c r="L13" s="61">
        <v>5131113890</v>
      </c>
      <c r="M13" s="61">
        <v>5137488185</v>
      </c>
      <c r="N13" s="61">
        <v>5337745054</v>
      </c>
      <c r="O13" s="77">
        <v>5599275174</v>
      </c>
      <c r="P13" s="108">
        <f>+O13/C13</f>
        <v>0.93077393170421674</v>
      </c>
    </row>
    <row r="14" spans="1:16" ht="17.25" customHeight="1" x14ac:dyDescent="0.2">
      <c r="A14" s="22">
        <v>1044</v>
      </c>
      <c r="B14" s="18" t="s">
        <v>15</v>
      </c>
      <c r="C14" s="20">
        <v>5909537869</v>
      </c>
      <c r="D14" s="20">
        <v>323067788</v>
      </c>
      <c r="E14" s="61">
        <v>764192928</v>
      </c>
      <c r="F14" s="61">
        <v>2916347722</v>
      </c>
      <c r="G14" s="61">
        <v>3811369697</v>
      </c>
      <c r="H14" s="61">
        <v>3811369697</v>
      </c>
      <c r="I14" s="61">
        <v>3856783203</v>
      </c>
      <c r="J14" s="61">
        <v>3905664042</v>
      </c>
      <c r="K14" s="61">
        <v>4268744615</v>
      </c>
      <c r="L14" s="61">
        <v>4685171878</v>
      </c>
      <c r="M14" s="61">
        <v>4688661488</v>
      </c>
      <c r="N14" s="61">
        <v>4920440772</v>
      </c>
      <c r="O14" s="77">
        <v>5011381396</v>
      </c>
      <c r="P14" s="108">
        <f t="shared" ref="P14:P16" si="2">+O14/C14</f>
        <v>0.84801578517475784</v>
      </c>
    </row>
    <row r="15" spans="1:16" ht="17.25" customHeight="1" x14ac:dyDescent="0.2">
      <c r="A15" s="22">
        <v>7132</v>
      </c>
      <c r="B15" s="18" t="s">
        <v>16</v>
      </c>
      <c r="C15" s="20">
        <v>6607372771</v>
      </c>
      <c r="D15" s="20">
        <v>973911999</v>
      </c>
      <c r="E15" s="61">
        <v>1331554989</v>
      </c>
      <c r="F15" s="61">
        <v>4402584249</v>
      </c>
      <c r="G15" s="61">
        <v>5594952458</v>
      </c>
      <c r="H15" s="61">
        <v>5594952458</v>
      </c>
      <c r="I15" s="61">
        <v>5746892225</v>
      </c>
      <c r="J15" s="61">
        <v>5755758825</v>
      </c>
      <c r="K15" s="61">
        <v>5866505976</v>
      </c>
      <c r="L15" s="61">
        <v>6281648829</v>
      </c>
      <c r="M15" s="61">
        <v>6299159928</v>
      </c>
      <c r="N15" s="61">
        <v>6304215528</v>
      </c>
      <c r="O15" s="77">
        <v>6331952620</v>
      </c>
      <c r="P15" s="108">
        <f t="shared" si="2"/>
        <v>0.95831623845882752</v>
      </c>
    </row>
    <row r="16" spans="1:16" ht="17.25" customHeight="1" x14ac:dyDescent="0.2">
      <c r="A16" s="22">
        <v>1032</v>
      </c>
      <c r="B16" s="18" t="s">
        <v>17</v>
      </c>
      <c r="C16" s="20">
        <v>158429017305</v>
      </c>
      <c r="D16" s="20">
        <v>1013060737</v>
      </c>
      <c r="E16" s="61">
        <v>2419499145</v>
      </c>
      <c r="F16" s="61">
        <v>18561462904</v>
      </c>
      <c r="G16" s="61">
        <v>25743025145</v>
      </c>
      <c r="H16" s="61">
        <v>25678691478</v>
      </c>
      <c r="I16" s="61">
        <v>25940065060</v>
      </c>
      <c r="J16" s="61">
        <v>25944993038</v>
      </c>
      <c r="K16" s="61">
        <v>31144497215</v>
      </c>
      <c r="L16" s="61">
        <v>33864690395</v>
      </c>
      <c r="M16" s="61">
        <v>33886288675</v>
      </c>
      <c r="N16" s="61">
        <v>35662417781</v>
      </c>
      <c r="O16" s="77">
        <v>37357030133</v>
      </c>
      <c r="P16" s="108">
        <f t="shared" si="2"/>
        <v>0.23579664109815202</v>
      </c>
    </row>
    <row r="17" spans="1:16" s="25" customFormat="1" ht="15" customHeight="1" x14ac:dyDescent="0.2">
      <c r="A17" s="153" t="s">
        <v>29</v>
      </c>
      <c r="B17" s="153"/>
      <c r="C17" s="46">
        <f t="shared" ref="C17:O17" si="3">SUM(C13:C16)</f>
        <v>176961647749</v>
      </c>
      <c r="D17" s="46">
        <f t="shared" si="3"/>
        <v>2341644584</v>
      </c>
      <c r="E17" s="46">
        <f t="shared" si="3"/>
        <v>4688517445</v>
      </c>
      <c r="F17" s="46">
        <f t="shared" si="3"/>
        <v>28331752458</v>
      </c>
      <c r="G17" s="46">
        <f t="shared" si="3"/>
        <v>39525160680</v>
      </c>
      <c r="H17" s="46">
        <f t="shared" si="3"/>
        <v>39460827013</v>
      </c>
      <c r="I17" s="46">
        <f t="shared" si="3"/>
        <v>40170376909</v>
      </c>
      <c r="J17" s="46">
        <f t="shared" si="3"/>
        <v>40233052326</v>
      </c>
      <c r="K17" s="46">
        <f t="shared" si="3"/>
        <v>46213979475</v>
      </c>
      <c r="L17" s="46">
        <f t="shared" si="3"/>
        <v>49962624992</v>
      </c>
      <c r="M17" s="46">
        <f t="shared" si="3"/>
        <v>50011598276</v>
      </c>
      <c r="N17" s="46">
        <f t="shared" si="3"/>
        <v>52224819135</v>
      </c>
      <c r="O17" s="46">
        <f t="shared" si="3"/>
        <v>54299639323</v>
      </c>
      <c r="P17" s="55">
        <f>+O17/C17</f>
        <v>0.3068441100865984</v>
      </c>
    </row>
    <row r="18" spans="1:16" x14ac:dyDescent="0.2">
      <c r="A18" s="26"/>
      <c r="B18" s="27"/>
      <c r="C18" s="28"/>
      <c r="D18" s="28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82"/>
    </row>
    <row r="19" spans="1:16" s="25" customFormat="1" ht="15.75" customHeight="1" x14ac:dyDescent="0.2">
      <c r="A19" s="154" t="s">
        <v>30</v>
      </c>
      <c r="B19" s="154"/>
      <c r="C19" s="47">
        <f t="shared" ref="C19:O19" si="4">+C12+C17</f>
        <v>212487121728</v>
      </c>
      <c r="D19" s="47">
        <f t="shared" si="4"/>
        <v>3289502773</v>
      </c>
      <c r="E19" s="47">
        <f t="shared" si="4"/>
        <v>7050394344</v>
      </c>
      <c r="F19" s="47">
        <f t="shared" si="4"/>
        <v>39499645832</v>
      </c>
      <c r="G19" s="47">
        <f t="shared" si="4"/>
        <v>56060919325</v>
      </c>
      <c r="H19" s="47">
        <f t="shared" si="4"/>
        <v>55993353991</v>
      </c>
      <c r="I19" s="47">
        <f t="shared" si="4"/>
        <v>57397744419</v>
      </c>
      <c r="J19" s="47">
        <f t="shared" si="4"/>
        <v>57554212693</v>
      </c>
      <c r="K19" s="47">
        <f t="shared" si="4"/>
        <v>66290144285</v>
      </c>
      <c r="L19" s="47">
        <f t="shared" si="4"/>
        <v>71659810917</v>
      </c>
      <c r="M19" s="47">
        <f t="shared" si="4"/>
        <v>74020963399</v>
      </c>
      <c r="N19" s="47">
        <f t="shared" si="4"/>
        <v>77435920820</v>
      </c>
      <c r="O19" s="47">
        <f t="shared" si="4"/>
        <v>81414652117</v>
      </c>
      <c r="P19" s="83">
        <f>+O19/C19</f>
        <v>0.38315099501049793</v>
      </c>
    </row>
    <row r="20" spans="1:16" ht="15.75" customHeight="1" x14ac:dyDescent="0.2">
      <c r="A20" s="44" t="str">
        <f>+'EJECUCION BMT'!B46</f>
        <v>FUENTE: PREDIS -02 DE SEPTIEMBRE DE 2019 10:00</v>
      </c>
    </row>
  </sheetData>
  <autoFilter ref="A4:P17">
    <filterColumn colId="0" showButton="0"/>
  </autoFilter>
  <mergeCells count="6">
    <mergeCell ref="A4:B4"/>
    <mergeCell ref="A12:B12"/>
    <mergeCell ref="A17:B17"/>
    <mergeCell ref="A19:B19"/>
    <mergeCell ref="A1:E1"/>
    <mergeCell ref="A2:E2"/>
  </mergeCells>
  <pageMargins left="0.7" right="0.7" top="0.75" bottom="0.75" header="0.3" footer="0.3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EJECUCION BMT  CONCEJO</vt:lpstr>
      <vt:lpstr>EJECUCION BMT</vt:lpstr>
      <vt:lpstr>FUNCIONAMIENTO</vt:lpstr>
      <vt:lpstr>RESERVAS</vt:lpstr>
      <vt:lpstr>'EJECUCION BMT'!Área_de_impresión</vt:lpstr>
      <vt:lpstr>'EJECUCION BMT  CONCEJO'!Área_de_impresión</vt:lpstr>
      <vt:lpstr>RESERVAS!Área_de_impresión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Angelica Maria Sanchez Poveda</cp:lastModifiedBy>
  <cp:lastPrinted>2019-08-15T20:55:42Z</cp:lastPrinted>
  <dcterms:created xsi:type="dcterms:W3CDTF">2015-10-06T19:48:57Z</dcterms:created>
  <dcterms:modified xsi:type="dcterms:W3CDTF">2019-09-03T15:01:08Z</dcterms:modified>
</cp:coreProperties>
</file>