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i unidad\Seguimiento\POA-Junio\PMM\"/>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Indicadores'!$A$11:$AT$58</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Indicadores'!$B$2:$AN$42</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AB13" i="16" l="1"/>
  <c r="AE13" i="16" s="1"/>
  <c r="AB14" i="16"/>
  <c r="AE14" i="16"/>
  <c r="AH14" i="16" s="1"/>
  <c r="AB15" i="16"/>
  <c r="AE15" i="16"/>
  <c r="AH15" i="16" s="1"/>
  <c r="AB16" i="16"/>
  <c r="AE16" i="16" s="1"/>
  <c r="AB17" i="16"/>
  <c r="AH17" i="16" s="1"/>
  <c r="AE17" i="16"/>
  <c r="AB18" i="16"/>
  <c r="AE18" i="16" s="1"/>
  <c r="AB19" i="16"/>
  <c r="AE19" i="16" s="1"/>
  <c r="AH19" i="16" s="1"/>
  <c r="AB20" i="16"/>
  <c r="AE20" i="16" s="1"/>
  <c r="AH20" i="16" s="1"/>
  <c r="AB21" i="16"/>
  <c r="AE21" i="16" s="1"/>
  <c r="AB22" i="16"/>
  <c r="AE22" i="16"/>
  <c r="AH22" i="16"/>
  <c r="AB23" i="16"/>
  <c r="AH23" i="16" s="1"/>
  <c r="AE23" i="16"/>
  <c r="AB24" i="16"/>
  <c r="AE24" i="16" s="1"/>
  <c r="AB25" i="16"/>
  <c r="AH25" i="16" s="1"/>
  <c r="AE25" i="16"/>
  <c r="AB26" i="16"/>
  <c r="AE26" i="16" s="1"/>
  <c r="AB27" i="16"/>
  <c r="AE27" i="16" s="1"/>
  <c r="AH27" i="16" s="1"/>
  <c r="AB28" i="16"/>
  <c r="AE28" i="16" s="1"/>
  <c r="AH28" i="16" s="1"/>
  <c r="AB29" i="16"/>
  <c r="AE29" i="16" s="1"/>
  <c r="AB30" i="16"/>
  <c r="AE30" i="16" s="1"/>
  <c r="AH30" i="16" s="1"/>
  <c r="AB31" i="16"/>
  <c r="AH31" i="16" s="1"/>
  <c r="AE31" i="16"/>
  <c r="AB32" i="16"/>
  <c r="AE32" i="16" s="1"/>
  <c r="AH32" i="16" s="1"/>
  <c r="AB33" i="16"/>
  <c r="AH33" i="16" s="1"/>
  <c r="AE33" i="16"/>
  <c r="AB34" i="16"/>
  <c r="AE34" i="16" s="1"/>
  <c r="AB35" i="16"/>
  <c r="AE35" i="16" s="1"/>
  <c r="AH35" i="16" s="1"/>
  <c r="AH36" i="16"/>
  <c r="AI36" i="16" s="1"/>
  <c r="Y37" i="16"/>
  <c r="AB37" i="16"/>
  <c r="AE37" i="16" s="1"/>
  <c r="Y38" i="16"/>
  <c r="AB38" i="16" s="1"/>
  <c r="V39" i="16"/>
  <c r="AH39" i="16"/>
  <c r="AI39" i="16" s="1"/>
  <c r="Y40" i="16"/>
  <c r="AB40" i="16" s="1"/>
  <c r="AE40" i="16" s="1"/>
  <c r="Y41" i="16"/>
  <c r="AB41" i="16"/>
  <c r="AE41" i="16" s="1"/>
  <c r="AH41" i="16" s="1"/>
  <c r="Y42" i="16"/>
  <c r="AB42" i="16"/>
  <c r="AE42" i="16" s="1"/>
  <c r="AH38" i="16" l="1"/>
  <c r="AE38" i="16"/>
  <c r="AH42" i="16"/>
  <c r="AH37" i="16"/>
  <c r="AH40" i="16"/>
  <c r="AH24" i="16"/>
  <c r="AH16" i="16"/>
  <c r="AH29" i="16"/>
  <c r="AH21" i="16"/>
  <c r="AH13" i="16"/>
  <c r="AH34" i="16"/>
  <c r="AH26" i="16"/>
  <c r="AH18" i="16"/>
  <c r="T28" i="16" l="1"/>
  <c r="I28" i="16"/>
  <c r="T25" i="16"/>
  <c r="I25" i="16"/>
  <c r="AB12" i="16"/>
  <c r="AI32" i="16" l="1"/>
  <c r="AI24" i="16"/>
  <c r="AI28" i="16"/>
  <c r="AI26" i="16"/>
  <c r="AI35" i="16"/>
  <c r="AI18" i="16"/>
  <c r="AI27" i="16"/>
  <c r="AI15" i="16"/>
  <c r="AI13" i="16"/>
  <c r="AI23" i="16"/>
  <c r="AI16" i="16"/>
  <c r="AI34" i="16"/>
  <c r="AI17" i="16"/>
  <c r="AI19" i="16"/>
  <c r="AI29" i="16"/>
  <c r="AI22" i="16"/>
  <c r="AI14" i="16"/>
  <c r="AI33" i="16"/>
  <c r="AI20" i="16"/>
  <c r="AI30" i="16"/>
  <c r="AE12" i="16"/>
  <c r="AH12" i="16" s="1"/>
  <c r="AI12" i="16" s="1"/>
  <c r="AI21" i="16"/>
  <c r="AI31" i="16"/>
  <c r="AI25" i="16"/>
  <c r="U28" i="16"/>
  <c r="U25" i="16"/>
  <c r="P15" i="16"/>
  <c r="M15" i="16"/>
  <c r="I13" i="16" l="1"/>
  <c r="I14" i="16"/>
  <c r="I15" i="16"/>
  <c r="I16" i="16"/>
  <c r="I17" i="16"/>
  <c r="I18" i="16"/>
  <c r="I19" i="16"/>
  <c r="I20" i="16"/>
  <c r="I21" i="16"/>
  <c r="I22" i="16"/>
  <c r="I23" i="16"/>
  <c r="I24" i="16"/>
  <c r="I26" i="16"/>
  <c r="I27" i="16"/>
  <c r="I29" i="16"/>
  <c r="I30" i="16"/>
  <c r="I31" i="16"/>
  <c r="I32" i="16"/>
  <c r="I33" i="16"/>
  <c r="I34" i="16"/>
  <c r="I35" i="16"/>
  <c r="I37" i="16"/>
  <c r="I38" i="16"/>
  <c r="I39" i="16"/>
  <c r="I40" i="16"/>
  <c r="I41" i="16"/>
  <c r="I42" i="16"/>
  <c r="I12" i="16"/>
  <c r="T58" i="16" l="1"/>
  <c r="T57" i="16"/>
  <c r="T56" i="16"/>
  <c r="T55" i="16"/>
  <c r="T54" i="16"/>
  <c r="T52" i="16"/>
  <c r="T51" i="16"/>
  <c r="T50" i="16"/>
  <c r="T49" i="16"/>
  <c r="T48" i="16"/>
  <c r="T47" i="16"/>
  <c r="T46" i="16"/>
  <c r="T45" i="16"/>
  <c r="AI40" i="16" l="1"/>
  <c r="AI41" i="16"/>
  <c r="AI42" i="16"/>
  <c r="AI38" i="16"/>
  <c r="AI37" i="16"/>
  <c r="T39" i="16"/>
  <c r="T37" i="16"/>
  <c r="T38" i="16"/>
  <c r="T41" i="16"/>
  <c r="T30" i="16" l="1"/>
  <c r="U30" i="16" s="1"/>
  <c r="T36" i="16" l="1"/>
  <c r="U36" i="16" s="1"/>
  <c r="M42" i="16"/>
  <c r="T42" i="16" s="1"/>
  <c r="T12" i="16" l="1"/>
  <c r="T13" i="16" l="1"/>
  <c r="U13" i="16" s="1"/>
  <c r="T14" i="16"/>
  <c r="U14" i="16" s="1"/>
  <c r="T15" i="16"/>
  <c r="U15" i="16" s="1"/>
  <c r="T18" i="16"/>
  <c r="U18" i="16" s="1"/>
  <c r="T20" i="16"/>
  <c r="U20" i="16" s="1"/>
  <c r="T21" i="16"/>
  <c r="U21" i="16" s="1"/>
  <c r="T23" i="16"/>
  <c r="U23" i="16" s="1"/>
  <c r="T32" i="16"/>
  <c r="U32" i="16" s="1"/>
  <c r="T33" i="16"/>
  <c r="U33" i="16" s="1"/>
  <c r="T34" i="16"/>
  <c r="U34" i="16" s="1"/>
  <c r="T35" i="16"/>
  <c r="U35" i="16" s="1"/>
  <c r="U37" i="16"/>
  <c r="U38" i="16"/>
  <c r="U39" i="16"/>
  <c r="U41" i="16"/>
  <c r="U42" i="16"/>
  <c r="U12" i="16"/>
  <c r="T19" i="16" l="1"/>
  <c r="U19" i="16" s="1"/>
  <c r="T29" i="16" l="1"/>
  <c r="U29" i="16" s="1"/>
  <c r="T27" i="16"/>
  <c r="U27" i="16" s="1"/>
  <c r="T26" i="16"/>
  <c r="U26" i="16" s="1"/>
  <c r="T24" i="16"/>
  <c r="U24" i="16" s="1"/>
  <c r="T17" i="16"/>
  <c r="U17" i="16" s="1"/>
  <c r="T22" i="16" l="1"/>
  <c r="U22" i="16" l="1"/>
  <c r="T31" i="16"/>
  <c r="U31" i="16" l="1"/>
  <c r="T16" i="16"/>
  <c r="U16" i="16" l="1"/>
  <c r="T40" i="16"/>
  <c r="U40" i="16" l="1"/>
</calcChain>
</file>

<file path=xl/comments1.xml><?xml version="1.0" encoding="utf-8"?>
<comments xmlns="http://schemas.openxmlformats.org/spreadsheetml/2006/main">
  <authors>
    <author>Luz Dary Guerrero Tibata</author>
  </authors>
  <commentList>
    <comment ref="L48" authorId="0" shapeId="0">
      <text>
        <r>
          <rPr>
            <b/>
            <sz val="9"/>
            <color indexed="81"/>
            <rFont val="Tahoma"/>
            <family val="2"/>
          </rPr>
          <t>No hay reporte para la vigencia 2017. Se espera a mediados del año realizar el reporte PMM</t>
        </r>
      </text>
    </comment>
    <comment ref="L50" authorId="0" shapeId="0">
      <text>
        <r>
          <rPr>
            <b/>
            <sz val="9"/>
            <color indexed="81"/>
            <rFont val="Tahoma"/>
            <family val="2"/>
          </rPr>
          <t xml:space="preserve">Dato obtenido a través de la Encuesta de Movilidad. </t>
        </r>
        <r>
          <rPr>
            <sz val="9"/>
            <color indexed="81"/>
            <rFont val="Tahoma"/>
            <family val="2"/>
          </rPr>
          <t xml:space="preserve">
</t>
        </r>
      </text>
    </comment>
    <comment ref="L54" authorId="0" shapeId="0">
      <text>
        <r>
          <rPr>
            <b/>
            <sz val="9"/>
            <color indexed="81"/>
            <rFont val="Tahoma"/>
            <family val="2"/>
          </rPr>
          <t xml:space="preserve">Dato obtenido a través de la Encuesta de Movilidad. </t>
        </r>
        <r>
          <rPr>
            <sz val="9"/>
            <color indexed="81"/>
            <rFont val="Tahoma"/>
            <family val="2"/>
          </rPr>
          <t xml:space="preserve">
</t>
        </r>
      </text>
    </comment>
    <comment ref="L55" authorId="0" shapeId="0">
      <text>
        <r>
          <rPr>
            <b/>
            <sz val="9"/>
            <color indexed="81"/>
            <rFont val="Tahoma"/>
            <family val="2"/>
          </rPr>
          <t>Dato obtenido a través de la encuesta de movilidad.</t>
        </r>
        <r>
          <rPr>
            <sz val="9"/>
            <color indexed="81"/>
            <rFont val="Tahoma"/>
            <family val="2"/>
          </rPr>
          <t xml:space="preserve">
</t>
        </r>
      </text>
    </comment>
    <comment ref="L58" authorId="0" shapeId="0">
      <text>
        <r>
          <rPr>
            <b/>
            <sz val="9"/>
            <color indexed="81"/>
            <rFont val="Tahoma"/>
            <family val="2"/>
          </rPr>
          <t>Dato obtenido a través de la encuesta de movilidad.</t>
        </r>
        <r>
          <rPr>
            <sz val="9"/>
            <color indexed="81"/>
            <rFont val="Tahoma"/>
            <family val="2"/>
          </rPr>
          <t xml:space="preserve">
</t>
        </r>
      </text>
    </comment>
  </commentList>
</comments>
</file>

<file path=xl/sharedStrings.xml><?xml version="1.0" encoding="utf-8"?>
<sst xmlns="http://schemas.openxmlformats.org/spreadsheetml/2006/main" count="2907" uniqueCount="2459">
  <si>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</si>
  <si>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</si>
  <si>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</si>
  <si>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</si>
  <si>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</si>
  <si>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</si>
  <si>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</si>
  <si>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</si>
  <si>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</si>
  <si>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</si>
  <si>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</si>
  <si>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</si>
  <si>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</si>
  <si>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</si>
  <si>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</si>
  <si>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</si>
  <si>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</si>
  <si>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</si>
  <si>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</si>
  <si>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</si>
  <si>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</si>
  <si>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</si>
  <si>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</si>
  <si>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</si>
  <si>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</si>
  <si>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</si>
  <si>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</si>
  <si>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</si>
  <si>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</si>
  <si>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</si>
  <si>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</si>
  <si>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</si>
  <si>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</si>
  <si>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</si>
  <si>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</si>
  <si>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</si>
  <si>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</si>
  <si>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</si>
  <si>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</si>
  <si>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</si>
  <si>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</si>
  <si>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</si>
  <si>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</si>
  <si>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</si>
  <si>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</si>
  <si>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</si>
  <si>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</si>
  <si>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</si>
  <si>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</si>
  <si>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</si>
  <si>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</si>
  <si>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</si>
  <si>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</si>
  <si>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</si>
  <si>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</si>
  <si>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</si>
  <si>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</si>
  <si>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</si>
  <si>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</si>
  <si>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</si>
  <si>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</si>
  <si>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</si>
  <si>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</si>
  <si>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</si>
  <si>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</si>
  <si>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</si>
  <si>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</si>
  <si>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</si>
  <si>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</si>
  <si>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</si>
  <si>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</si>
  <si>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</si>
  <si>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</si>
  <si>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</si>
  <si>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</si>
  <si>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</si>
  <si>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</si>
  <si>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</si>
  <si>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</si>
  <si>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</si>
  <si>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</si>
  <si>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</si>
  <si>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</si>
  <si>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</si>
  <si>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</si>
  <si>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</si>
  <si>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</si>
  <si>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</si>
  <si>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</si>
  <si>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</si>
  <si>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</si>
  <si>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</si>
  <si>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</si>
  <si>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</si>
  <si>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</si>
  <si>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</si>
  <si>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</si>
  <si>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</si>
  <si>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</si>
  <si>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</si>
  <si>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</si>
  <si>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</si>
  <si>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</si>
  <si>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</si>
  <si>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</si>
  <si>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</si>
  <si>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</si>
  <si>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</si>
  <si>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</si>
  <si>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</si>
  <si>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</si>
  <si>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</si>
  <si>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</si>
  <si>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</si>
  <si>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</si>
  <si>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</si>
  <si>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</si>
  <si>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</si>
  <si>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</si>
  <si>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</si>
  <si>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</si>
  <si>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</si>
  <si>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</si>
  <si>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</si>
  <si>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</si>
  <si>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</si>
  <si>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</si>
  <si>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</si>
  <si>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</si>
  <si>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</si>
  <si>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</si>
  <si>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</si>
  <si>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</si>
  <si>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</si>
  <si>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</si>
  <si>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</si>
  <si>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</si>
  <si>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</si>
  <si>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</si>
  <si>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</si>
  <si>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</si>
  <si>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</si>
  <si>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</si>
  <si>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</si>
  <si>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</si>
  <si>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</si>
  <si>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</si>
  <si>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</si>
  <si>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</si>
  <si>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</si>
  <si>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</si>
  <si>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</si>
  <si>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</si>
  <si>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</si>
  <si>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</si>
  <si>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</si>
  <si>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</si>
  <si>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</si>
  <si>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</si>
  <si>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</si>
  <si>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</si>
  <si>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</si>
  <si>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</si>
  <si>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</si>
  <si>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</si>
  <si>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</si>
  <si>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</si>
  <si>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</si>
  <si>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</si>
  <si>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</si>
  <si>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</si>
  <si>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</si>
  <si>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</si>
  <si>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</si>
  <si>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</si>
  <si>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</si>
  <si>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</si>
  <si>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</si>
  <si>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</si>
  <si>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</si>
  <si>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</si>
  <si>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</si>
  <si>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</si>
  <si>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</si>
  <si>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</si>
  <si>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</si>
  <si>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</si>
  <si>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</si>
  <si>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</si>
  <si>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</si>
  <si>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</si>
  <si>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</si>
  <si>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</si>
  <si>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</si>
  <si>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</si>
  <si>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</si>
  <si>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</si>
  <si>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</si>
  <si>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</si>
  <si>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</si>
  <si>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</si>
  <si>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</si>
  <si>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</si>
  <si>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</si>
  <si>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</si>
  <si>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</si>
  <si>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</si>
  <si>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</si>
  <si>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</si>
  <si>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</si>
  <si>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</si>
  <si>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</si>
  <si>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</si>
  <si>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</si>
  <si>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</si>
  <si>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</si>
  <si>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</si>
  <si>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</si>
  <si>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</si>
  <si>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</si>
  <si>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</si>
  <si>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</si>
  <si>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</si>
  <si>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</si>
  <si>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</si>
  <si>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</si>
  <si>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</si>
  <si>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</si>
  <si>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</si>
  <si>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</si>
  <si>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</si>
  <si>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</si>
  <si>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</si>
  <si>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</si>
  <si>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</si>
  <si>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</si>
  <si>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</si>
  <si>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</si>
  <si>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</si>
  <si>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</si>
  <si>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</si>
  <si>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</si>
  <si>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</si>
  <si>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</si>
  <si>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</si>
  <si>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</si>
  <si>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</si>
  <si>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</si>
  <si>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</si>
  <si>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</si>
  <si>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</si>
  <si>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</si>
  <si>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</si>
  <si>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</si>
  <si>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</si>
  <si>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</si>
  <si>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</si>
  <si>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</si>
  <si>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</si>
  <si>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</si>
  <si>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</si>
  <si>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</si>
  <si>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</si>
  <si>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</si>
  <si>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</si>
  <si>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</si>
  <si>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</si>
  <si>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</si>
  <si>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</si>
  <si>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</si>
  <si>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</si>
  <si>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</si>
  <si>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</si>
  <si>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</si>
  <si>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</si>
  <si>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</si>
  <si>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</si>
  <si>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</si>
  <si>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</si>
  <si>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</si>
  <si>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</si>
  <si>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</si>
  <si>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</si>
  <si>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</si>
  <si>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</si>
  <si>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</si>
  <si>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</si>
  <si>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</si>
  <si>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</si>
  <si>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</si>
  <si>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</si>
  <si>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</si>
  <si>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</si>
  <si>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</si>
  <si>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</si>
  <si>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</si>
  <si>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</si>
  <si>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</si>
  <si>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</si>
  <si>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</si>
  <si>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</si>
  <si>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</si>
  <si>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</si>
  <si>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</si>
  <si>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</si>
  <si>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</si>
  <si>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</si>
  <si>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</si>
  <si>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</si>
  <si>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</si>
  <si>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</si>
  <si>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</si>
  <si>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</si>
  <si>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</si>
  <si>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</si>
  <si>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</si>
  <si>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</si>
  <si>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</si>
  <si>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</si>
  <si>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</si>
  <si>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</si>
  <si>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</si>
  <si>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</si>
  <si>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</si>
  <si>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</si>
  <si>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</si>
  <si>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</si>
  <si>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</si>
  <si>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</si>
  <si>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</si>
  <si>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</si>
  <si>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</si>
  <si>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</si>
  <si>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</si>
  <si>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</si>
  <si>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</si>
  <si>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</si>
  <si>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</si>
  <si>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</si>
  <si>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</si>
  <si>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</si>
  <si>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</si>
  <si>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</si>
  <si>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</si>
  <si>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</si>
  <si>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</si>
  <si>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</si>
  <si>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</si>
  <si>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</si>
  <si>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</si>
  <si>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</si>
  <si>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</si>
  <si>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</si>
  <si>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</si>
  <si>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</si>
  <si>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</si>
  <si>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</si>
  <si>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</si>
  <si>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</si>
  <si>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</si>
  <si>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</si>
  <si>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</si>
  <si>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</si>
  <si>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</si>
  <si>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</si>
  <si>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</si>
  <si>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</si>
  <si>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</si>
  <si>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</si>
  <si>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</si>
  <si>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</si>
  <si>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</si>
  <si>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</si>
  <si>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</si>
  <si>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</si>
  <si>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</si>
  <si>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</si>
  <si>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</si>
  <si>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</si>
  <si>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</si>
  <si>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</si>
  <si>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</si>
  <si>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</si>
  <si>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</si>
  <si>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</si>
  <si>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</si>
  <si>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</si>
  <si>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</si>
  <si>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</si>
  <si>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</si>
  <si>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</si>
  <si>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</si>
  <si>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</si>
  <si>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</si>
  <si>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</si>
  <si>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</si>
  <si>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</si>
  <si>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</si>
  <si>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</si>
  <si>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</si>
  <si>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</si>
  <si>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</si>
  <si>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</si>
  <si>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</si>
  <si>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</si>
  <si>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</si>
  <si>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</si>
  <si>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</si>
  <si>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</si>
  <si>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</si>
  <si>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</si>
  <si>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</si>
  <si>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</si>
  <si>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</si>
  <si>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</si>
  <si>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</si>
  <si>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</si>
  <si>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</si>
  <si>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</si>
  <si>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</si>
  <si>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</si>
  <si>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</si>
  <si>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</si>
  <si>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</si>
  <si>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</si>
  <si>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</si>
  <si>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</si>
  <si>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</si>
  <si>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</si>
  <si>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</si>
  <si>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</si>
  <si>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</si>
  <si>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</si>
  <si>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</si>
  <si>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</si>
  <si>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</si>
  <si>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</si>
  <si>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</si>
  <si>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</si>
  <si>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</si>
  <si>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</si>
  <si>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</si>
  <si>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</si>
  <si>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</si>
  <si>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</si>
  <si>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</si>
  <si>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</si>
  <si>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</si>
  <si>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</si>
  <si>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</si>
  <si>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</si>
  <si>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</si>
  <si>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</si>
  <si>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</si>
  <si>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</si>
  <si>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</si>
  <si>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</si>
  <si>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</si>
  <si>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</si>
  <si>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</si>
  <si>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</si>
  <si>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</si>
  <si>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</si>
  <si>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</si>
  <si>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</si>
  <si>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</si>
  <si>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</si>
  <si>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</si>
  <si>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</si>
  <si>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</si>
  <si>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</si>
  <si>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</si>
  <si>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</si>
  <si>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</si>
  <si>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</si>
  <si>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</si>
  <si>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</si>
  <si>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</si>
  <si>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</si>
  <si>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</si>
  <si>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</si>
  <si>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</si>
  <si>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</si>
  <si>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</si>
  <si>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</si>
  <si>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</si>
  <si>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</si>
  <si>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</si>
  <si>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</si>
  <si>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</si>
  <si>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</si>
  <si>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</si>
  <si>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</si>
  <si>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</si>
  <si>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</si>
  <si>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</si>
  <si>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</si>
  <si>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</si>
  <si>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</si>
  <si>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</si>
  <si>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</si>
  <si>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</si>
  <si>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</si>
  <si>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</si>
  <si>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</si>
  <si>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</si>
  <si>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</si>
  <si>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</si>
  <si>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</si>
  <si>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</si>
  <si>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</si>
  <si>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</si>
  <si>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</si>
  <si>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</si>
  <si>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</si>
  <si>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</si>
  <si>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</si>
  <si>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</si>
  <si>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</si>
  <si>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</si>
  <si>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</si>
  <si>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</si>
  <si>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</si>
  <si>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</si>
  <si>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</si>
  <si>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</si>
  <si>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</si>
  <si>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</si>
  <si>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</si>
  <si>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</si>
  <si>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</si>
  <si>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</si>
  <si>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</si>
  <si>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</si>
  <si>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</si>
  <si>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</si>
  <si>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</si>
  <si>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</si>
  <si>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</si>
  <si>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</si>
  <si>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</si>
  <si>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</si>
  <si>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</si>
  <si>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</si>
  <si>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</si>
  <si>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</si>
  <si>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</si>
  <si>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</si>
  <si>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</si>
  <si>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</si>
  <si>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</si>
  <si>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</si>
  <si>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</si>
  <si>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</si>
  <si>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</si>
  <si>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</si>
  <si>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</si>
  <si>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</si>
  <si>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</si>
  <si>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</si>
  <si>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</si>
  <si>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</si>
  <si>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</si>
  <si>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</si>
  <si>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</si>
  <si>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</si>
  <si>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</si>
  <si>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</si>
  <si>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</si>
  <si>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</si>
  <si>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</si>
  <si>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</si>
  <si>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</si>
  <si>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</si>
  <si>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</si>
  <si>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</si>
  <si>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</si>
  <si>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</si>
  <si>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</si>
  <si>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</si>
  <si>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</si>
  <si>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</si>
  <si>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</si>
  <si>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</si>
  <si>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</si>
  <si>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</si>
  <si>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</si>
  <si>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</si>
  <si>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</si>
  <si>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</si>
  <si>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</si>
  <si>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</si>
  <si>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</si>
  <si>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</si>
  <si>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</si>
  <si>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</si>
  <si>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</si>
  <si>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</si>
  <si>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</si>
  <si>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</si>
  <si>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</si>
  <si>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</si>
  <si>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</si>
  <si>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</si>
  <si>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</si>
  <si>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</si>
  <si>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</si>
  <si>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</si>
  <si>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</si>
  <si>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</si>
  <si>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</si>
  <si>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</si>
  <si>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</si>
  <si>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</si>
  <si>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</si>
  <si>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</si>
  <si>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</si>
  <si>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</si>
  <si>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</si>
  <si>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</si>
  <si>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</si>
  <si>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</si>
  <si>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</si>
  <si>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</si>
  <si>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</si>
  <si>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</si>
  <si>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</si>
  <si>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</si>
  <si>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</si>
  <si>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</si>
  <si>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</si>
  <si>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</si>
  <si>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</si>
  <si>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</si>
  <si>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</si>
  <si>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</si>
  <si>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</si>
  <si>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</si>
  <si>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</si>
  <si>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</si>
  <si>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</si>
  <si>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</si>
  <si>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</si>
  <si>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</si>
  <si>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</si>
  <si>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</si>
  <si>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</si>
  <si>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</si>
  <si>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</si>
  <si>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</si>
  <si>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</si>
  <si>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</si>
  <si>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</si>
  <si>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</si>
  <si>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</si>
  <si>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</si>
  <si>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</si>
  <si>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</si>
  <si>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</si>
  <si>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</si>
  <si>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</si>
  <si>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</si>
  <si>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</si>
  <si>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</si>
  <si>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</si>
  <si>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</si>
  <si>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</si>
  <si>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</si>
  <si>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</si>
  <si>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</si>
  <si>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</si>
  <si>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</si>
  <si>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</si>
  <si>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</si>
  <si>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</si>
  <si>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</si>
  <si>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</si>
  <si>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</si>
  <si>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</si>
  <si>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</si>
  <si>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</si>
  <si>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</si>
  <si>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</si>
  <si>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</si>
  <si>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</si>
  <si>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</si>
  <si>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</si>
  <si>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</si>
  <si>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</si>
  <si>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</si>
  <si>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</si>
  <si>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</si>
  <si>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</si>
  <si>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</si>
  <si>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</si>
  <si>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</si>
  <si>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</si>
  <si>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</si>
  <si>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</si>
  <si>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</si>
  <si>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</si>
  <si>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</si>
  <si>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</si>
  <si>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</si>
  <si>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</si>
  <si>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</si>
  <si>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</si>
  <si>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</si>
  <si>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</si>
  <si>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</si>
  <si>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</si>
  <si>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</si>
  <si>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</si>
  <si>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</si>
  <si>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</si>
  <si>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</si>
  <si>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</si>
  <si>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</si>
  <si>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</si>
  <si>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</si>
  <si>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</si>
  <si>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</si>
  <si>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</si>
  <si>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</si>
  <si>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</si>
  <si>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</si>
  <si>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</si>
  <si>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</si>
  <si>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</si>
  <si>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</si>
  <si>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</si>
  <si>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</si>
  <si>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</si>
  <si>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</si>
  <si>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</si>
  <si>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</si>
  <si>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</si>
  <si>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</si>
  <si>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</si>
  <si>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</si>
  <si>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</si>
  <si>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</si>
  <si>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</si>
  <si>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</si>
  <si>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</si>
  <si>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</si>
  <si>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</si>
  <si>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</si>
  <si>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</si>
  <si>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</si>
  <si>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</si>
  <si>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</si>
  <si>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</si>
  <si>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</si>
  <si>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</si>
  <si>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</si>
  <si>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</si>
  <si>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</si>
  <si>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</si>
  <si>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</si>
  <si>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</si>
  <si>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</si>
  <si>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</si>
  <si>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</si>
  <si>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</si>
  <si>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</si>
  <si>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</si>
  <si>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</si>
  <si>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</si>
  <si>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</si>
  <si>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</si>
  <si>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</si>
  <si>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</si>
  <si>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</si>
  <si>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</si>
  <si>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</si>
  <si>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</si>
  <si>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</si>
  <si>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</si>
  <si>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</si>
  <si>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</si>
  <si>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</si>
  <si>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</si>
  <si>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</si>
  <si>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</si>
  <si>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</si>
  <si>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</si>
  <si>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</si>
  <si>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</si>
  <si>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</si>
  <si>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</si>
  <si>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</si>
  <si>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</si>
  <si>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</si>
  <si>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</si>
  <si>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</si>
  <si>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</si>
  <si>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</si>
  <si>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</si>
  <si>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</si>
  <si>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</si>
  <si>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</si>
  <si>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</si>
  <si>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</si>
  <si>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</si>
  <si>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</si>
  <si>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</si>
  <si>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</si>
  <si>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</si>
  <si>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</si>
  <si>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</si>
  <si>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</si>
  <si>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</si>
  <si>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</si>
  <si>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</si>
  <si>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</si>
  <si>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</si>
  <si>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</si>
  <si>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</si>
  <si>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</si>
  <si>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</si>
  <si>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</si>
  <si>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</si>
  <si>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</si>
  <si>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</si>
  <si>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</si>
  <si>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</si>
  <si>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</si>
  <si>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</si>
  <si>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</si>
  <si>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</si>
  <si>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</si>
  <si>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</si>
  <si>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</si>
  <si>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</si>
  <si>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</si>
  <si>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</si>
  <si>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</si>
  <si>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</si>
  <si>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</si>
  <si>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</si>
  <si>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</si>
  <si>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</si>
  <si>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</si>
  <si>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</si>
  <si>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</si>
  <si>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</si>
  <si>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</si>
  <si>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</si>
  <si>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</si>
  <si>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</si>
  <si>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</si>
  <si>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</si>
  <si>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</si>
  <si>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</si>
  <si>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</si>
  <si>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</si>
  <si>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</si>
  <si>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</si>
  <si>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</si>
  <si>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</si>
  <si>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</si>
  <si>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</si>
  <si>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</si>
  <si>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</si>
  <si>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</si>
  <si>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</si>
  <si>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</si>
  <si>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</si>
  <si>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</si>
  <si>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</si>
  <si>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</si>
  <si>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</si>
  <si>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</si>
  <si>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</si>
  <si>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</si>
  <si>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</si>
  <si>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</si>
  <si>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</si>
  <si>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</si>
  <si>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</si>
  <si>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</si>
  <si>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</si>
  <si>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</si>
  <si>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</si>
  <si>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</si>
  <si>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</si>
  <si>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</si>
  <si>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</si>
  <si>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</si>
  <si>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</si>
  <si>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</si>
  <si>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</si>
  <si>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</si>
  <si>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</si>
  <si>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</si>
  <si>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</si>
  <si>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</si>
  <si>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</si>
  <si>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</si>
  <si>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</si>
  <si>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</si>
  <si>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</si>
  <si>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</si>
  <si>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</si>
  <si>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</si>
  <si>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</si>
  <si>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</si>
  <si>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</si>
  <si>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</si>
  <si>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</si>
  <si>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</si>
  <si>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</si>
  <si>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</si>
  <si>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</si>
  <si>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</si>
  <si>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</si>
  <si>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</si>
  <si>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</si>
  <si>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</si>
  <si>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</si>
  <si>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</si>
  <si>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</si>
  <si>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</si>
  <si>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</si>
  <si>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</si>
  <si>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</si>
  <si>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</si>
  <si>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</si>
  <si>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</si>
  <si>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</si>
  <si>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</si>
  <si>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</si>
  <si>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</si>
  <si>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</si>
  <si>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</si>
  <si>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</si>
  <si>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</si>
  <si>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</si>
  <si>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</si>
  <si>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</si>
  <si>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</si>
  <si>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</si>
  <si>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</si>
  <si>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</si>
  <si>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</si>
  <si>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</si>
  <si>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</si>
  <si>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</si>
  <si>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</si>
  <si>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</si>
  <si>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</si>
  <si>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</si>
  <si>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</si>
  <si>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</si>
  <si>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</si>
  <si>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</si>
  <si>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</si>
  <si>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</si>
  <si>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</si>
  <si>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</si>
  <si>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</si>
  <si>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</si>
  <si>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</si>
  <si>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</si>
  <si>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</si>
  <si>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</si>
  <si>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</si>
  <si>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</si>
  <si>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</si>
  <si>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</si>
  <si>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</si>
  <si>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</si>
  <si>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</si>
  <si>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</si>
  <si>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</si>
  <si>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</si>
  <si>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</si>
  <si>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</si>
  <si>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</si>
  <si>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</si>
  <si>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</si>
  <si>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</si>
  <si>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</si>
  <si>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</si>
  <si>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</si>
  <si>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</si>
  <si>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</si>
  <si>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</si>
  <si>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</si>
  <si>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</si>
  <si>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</si>
  <si>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</si>
  <si>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</si>
  <si>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</si>
  <si>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</si>
  <si>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</si>
  <si>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</si>
  <si>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</si>
  <si>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</si>
  <si>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</si>
  <si>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</si>
  <si>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</si>
  <si>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</si>
  <si>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</si>
  <si>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</si>
  <si>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</si>
  <si>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</si>
  <si>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</si>
  <si>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</si>
  <si>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</si>
  <si>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</si>
  <si>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</si>
  <si>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</si>
  <si>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</si>
  <si>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</si>
  <si>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</si>
  <si>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</si>
  <si>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</si>
  <si>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</si>
  <si>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</si>
  <si>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</si>
  <si>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</si>
  <si>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</si>
  <si>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</si>
  <si>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</si>
  <si>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</si>
  <si>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</si>
  <si>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</si>
  <si>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</si>
  <si>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</si>
  <si>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</si>
  <si>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</si>
  <si>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</si>
  <si>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</si>
  <si>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</si>
  <si>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</si>
  <si>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</si>
  <si>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</si>
  <si>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</si>
  <si>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</si>
  <si>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</si>
  <si>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</si>
  <si>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</si>
  <si>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</si>
  <si>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</si>
  <si>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</si>
  <si>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</si>
  <si>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</si>
  <si>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</si>
  <si>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</si>
  <si>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</si>
  <si>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</si>
  <si>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</si>
  <si>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</si>
  <si>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</si>
  <si>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</si>
  <si>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</si>
  <si>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</si>
  <si>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</si>
  <si>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</si>
  <si>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</si>
  <si>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</si>
  <si>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</si>
  <si>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</si>
  <si>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</si>
  <si>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</si>
  <si>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</si>
  <si>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</si>
  <si>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</si>
  <si>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</si>
  <si>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</si>
  <si>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</si>
  <si>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</si>
  <si>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</si>
  <si>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</si>
  <si>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</si>
  <si>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</si>
  <si>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</si>
  <si>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</si>
  <si>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</si>
  <si>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</si>
  <si>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</si>
  <si>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</si>
  <si>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</si>
  <si>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</si>
  <si>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</si>
  <si>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</si>
  <si>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</si>
  <si>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</si>
  <si>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</si>
  <si>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</si>
  <si>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</si>
  <si>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</si>
  <si>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</si>
  <si>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</si>
  <si>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</si>
  <si>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</si>
  <si>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</si>
  <si>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</si>
  <si>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</si>
  <si>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</si>
  <si>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</si>
  <si>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</si>
  <si>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</si>
  <si>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</si>
  <si>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</si>
  <si>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</si>
  <si>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</si>
  <si>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</si>
  <si>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</si>
  <si>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</si>
  <si>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</si>
  <si>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</si>
  <si>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</si>
  <si>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</si>
  <si>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</si>
  <si>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</si>
  <si>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</si>
  <si>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</si>
  <si>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</si>
  <si>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</si>
  <si>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</si>
  <si>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</si>
  <si>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</si>
  <si>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</si>
  <si>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</si>
  <si>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</si>
  <si>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</si>
  <si>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</si>
  <si>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</si>
  <si>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</si>
  <si>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</si>
  <si>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</si>
  <si>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</si>
  <si>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</si>
  <si>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</si>
  <si>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</si>
  <si>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</si>
  <si>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</si>
  <si>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</si>
  <si>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</si>
  <si>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</si>
  <si>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</si>
  <si>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</si>
  <si>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</si>
  <si>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</si>
  <si>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</si>
  <si>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</si>
  <si>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</si>
  <si>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</si>
  <si>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</si>
  <si>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</si>
  <si>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</si>
  <si>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</si>
  <si>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</si>
  <si>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</si>
  <si>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</si>
  <si>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</si>
  <si>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</si>
  <si>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</si>
  <si>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</si>
  <si>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</si>
  <si>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</si>
  <si>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</si>
  <si>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</si>
  <si>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</si>
  <si>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</si>
  <si>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</si>
  <si>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</si>
  <si>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</si>
  <si>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</si>
  <si>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</si>
  <si>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</si>
  <si>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</si>
  <si>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</si>
  <si>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</si>
  <si>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</si>
  <si>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</si>
  <si>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</si>
  <si>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</si>
  <si>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</si>
  <si>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</si>
  <si>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</si>
  <si>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</si>
  <si>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</si>
  <si>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</si>
  <si>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</si>
  <si>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</si>
  <si>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</si>
  <si>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</si>
  <si>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</si>
  <si>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</si>
  <si>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</si>
  <si>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</si>
  <si>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</si>
  <si>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</si>
  <si>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</si>
  <si>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</si>
  <si>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</si>
  <si>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</si>
  <si>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</si>
  <si>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</si>
  <si>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</si>
  <si>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</si>
  <si>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</si>
  <si>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</si>
  <si>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</si>
  <si>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</si>
  <si>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</si>
  <si>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</si>
  <si>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</si>
  <si>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</si>
  <si>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</si>
  <si>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</si>
  <si>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</si>
  <si>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</si>
  <si>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</si>
  <si>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</si>
  <si>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</si>
  <si>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</si>
  <si>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</si>
  <si>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</si>
  <si>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</si>
  <si>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</si>
  <si>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</si>
  <si>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</si>
  <si>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</si>
  <si>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</si>
  <si>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</si>
  <si>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</si>
  <si>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</si>
  <si>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</si>
  <si>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</si>
  <si>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</si>
  <si>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</si>
  <si>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</si>
  <si>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</si>
  <si>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</si>
  <si>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</si>
  <si>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</si>
  <si>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</si>
  <si>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</si>
  <si>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</si>
  <si>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</si>
  <si>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</si>
  <si>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</si>
  <si>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</si>
  <si>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</si>
  <si>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</si>
  <si>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</si>
  <si>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</si>
  <si>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</si>
  <si>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</si>
  <si>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</si>
  <si>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</si>
  <si>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</si>
  <si>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</si>
  <si>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</si>
  <si>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</si>
  <si>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</si>
  <si>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</si>
  <si>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</si>
  <si>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</si>
  <si>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</si>
  <si>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</si>
  <si>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</si>
  <si>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</si>
  <si>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</si>
  <si>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</si>
  <si>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</si>
  <si>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</si>
  <si>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</si>
  <si>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</si>
  <si>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</si>
  <si>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</si>
  <si>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</si>
  <si>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</si>
  <si>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</si>
  <si>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</si>
  <si>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</si>
  <si>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</si>
  <si>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</si>
  <si>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</si>
  <si>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</si>
  <si>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</si>
  <si>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</si>
  <si>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</si>
  <si>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</si>
  <si>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</si>
  <si>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</si>
  <si>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</si>
  <si>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</si>
  <si>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</si>
  <si>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</si>
  <si>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</si>
  <si>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</si>
  <si>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</si>
  <si>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</si>
  <si>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</si>
  <si>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</si>
  <si>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</si>
  <si>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</si>
  <si>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</si>
  <si>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</si>
  <si>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</si>
  <si>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</si>
  <si>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</si>
  <si>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</si>
  <si>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</si>
  <si>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</si>
  <si>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</si>
  <si>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</si>
  <si>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</si>
  <si>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</si>
  <si>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</si>
  <si>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</si>
  <si>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</si>
  <si>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</si>
  <si>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</si>
  <si>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</si>
  <si>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</si>
  <si>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</si>
  <si>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</si>
  <si>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</si>
  <si>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</si>
  <si>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</si>
  <si>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</si>
  <si>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</si>
  <si>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</si>
  <si>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</si>
  <si>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</si>
  <si>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</si>
  <si>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</si>
  <si>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</si>
  <si>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</si>
  <si>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</si>
  <si>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</si>
  <si>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</si>
  <si>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</si>
  <si>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</si>
  <si>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</si>
  <si>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</si>
  <si>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</si>
  <si>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</si>
  <si>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</si>
  <si>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</si>
  <si>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</si>
  <si>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</si>
  <si>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</si>
  <si>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</si>
  <si>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</si>
  <si>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</si>
  <si>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</si>
  <si>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</si>
  <si>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</si>
  <si>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</si>
  <si>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</si>
  <si>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</si>
  <si>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</si>
  <si>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</si>
  <si>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</si>
  <si>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</si>
  <si>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</si>
  <si>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</si>
  <si>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</si>
  <si>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</si>
  <si>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</si>
  <si>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</si>
  <si>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</si>
  <si>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</si>
  <si>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</si>
  <si>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</si>
  <si>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</si>
  <si>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</si>
  <si>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</si>
  <si>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</si>
  <si>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</si>
  <si>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</si>
  <si>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</si>
  <si>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</si>
  <si>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</si>
  <si>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</si>
  <si>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</si>
  <si>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</si>
  <si>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</si>
  <si>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</si>
  <si>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</si>
  <si>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</si>
  <si>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</si>
  <si>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</si>
  <si>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</si>
  <si>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</si>
  <si>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</si>
  <si>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</si>
  <si>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</si>
  <si>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</si>
  <si>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</si>
  <si>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</si>
  <si>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</si>
  <si>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</si>
  <si>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</si>
  <si>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</si>
  <si>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</si>
  <si>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</si>
  <si>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</si>
  <si>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</si>
  <si>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</si>
  <si>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</si>
  <si>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</si>
  <si>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</si>
  <si>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</si>
  <si>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</si>
  <si>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</si>
  <si>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</si>
  <si>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</si>
  <si>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</si>
  <si>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</si>
  <si>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</si>
  <si>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</si>
  <si>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</si>
  <si>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</si>
  <si>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</si>
  <si>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</si>
  <si>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</si>
  <si>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</si>
  <si>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</si>
  <si>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</si>
  <si>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</si>
  <si>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</si>
  <si>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</si>
  <si>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</si>
  <si>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</si>
  <si>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</si>
  <si>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</si>
  <si>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</si>
  <si>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</si>
  <si>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</si>
  <si>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</si>
  <si>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</si>
  <si>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</si>
  <si>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</si>
  <si>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</si>
  <si>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</si>
  <si>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</si>
  <si>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</si>
  <si>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</si>
  <si>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</si>
  <si>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</si>
  <si>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</si>
  <si>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</si>
  <si>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</si>
  <si>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</si>
  <si>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</si>
  <si>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</si>
  <si>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</si>
  <si>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</si>
  <si>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</si>
  <si>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</si>
  <si>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</si>
  <si>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</si>
  <si>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</si>
  <si>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</si>
  <si>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</si>
  <si>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</si>
  <si>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</si>
  <si>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</si>
  <si>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</si>
  <si>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</si>
  <si>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</si>
  <si>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</si>
  <si>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</si>
  <si>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</si>
  <si>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</si>
  <si>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</si>
  <si>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</si>
  <si>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</si>
  <si>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</si>
  <si>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</si>
  <si>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</si>
  <si>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</si>
  <si>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</si>
  <si>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</si>
  <si>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</si>
  <si>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</si>
  <si>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</si>
  <si>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</si>
  <si>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</si>
  <si>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</si>
  <si>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</si>
  <si>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</si>
  <si>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</si>
  <si>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</si>
  <si>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</si>
  <si>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</si>
  <si>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</si>
  <si>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</si>
  <si>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</si>
  <si>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</si>
  <si>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</si>
  <si>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</si>
  <si>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</si>
  <si>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</si>
  <si>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</si>
  <si>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</si>
  <si>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</si>
  <si>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</si>
  <si>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</si>
  <si>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</si>
  <si>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</si>
  <si>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</si>
  <si>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</si>
  <si>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</si>
  <si>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</si>
  <si>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</si>
  <si>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</si>
  <si>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</si>
  <si>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</si>
  <si>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</si>
  <si>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</si>
  <si>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</si>
  <si>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</si>
  <si>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</si>
  <si>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</si>
  <si>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</si>
  <si>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</si>
  <si>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</si>
  <si>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</si>
  <si>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</si>
  <si>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</si>
  <si>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</si>
  <si>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</si>
  <si>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</si>
  <si>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</si>
  <si>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</si>
  <si>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</si>
  <si>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</si>
  <si>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</si>
  <si>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</si>
  <si>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</si>
  <si>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</si>
  <si>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</si>
  <si>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</si>
  <si>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</si>
  <si>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</si>
  <si>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</si>
  <si>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</si>
  <si>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</si>
  <si>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</si>
  <si>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</si>
  <si>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</si>
  <si>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</si>
  <si>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</si>
  <si>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</si>
  <si>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</si>
  <si>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</si>
  <si>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</si>
  <si>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</si>
  <si>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</si>
  <si>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</si>
  <si>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</si>
  <si>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</si>
  <si>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</si>
  <si>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</si>
  <si>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</si>
  <si>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</si>
  <si>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</si>
  <si>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</si>
  <si>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</si>
  <si>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</si>
  <si>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</si>
  <si>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</si>
  <si>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</si>
  <si>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</si>
  <si>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</si>
  <si>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</si>
  <si>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</si>
  <si>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</si>
  <si>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</si>
  <si>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</si>
  <si>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</si>
  <si>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</si>
  <si>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</si>
  <si>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</si>
  <si>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</si>
  <si>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</si>
  <si>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</si>
  <si>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</si>
  <si>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</si>
  <si>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</si>
  <si>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</si>
  <si>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</si>
  <si>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</si>
  <si>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</si>
  <si>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</si>
  <si>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</si>
  <si>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</si>
  <si>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</si>
  <si>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</si>
  <si>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</si>
  <si>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</si>
  <si>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</si>
  <si>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</si>
  <si>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</si>
  <si>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</si>
  <si>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</si>
  <si>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</si>
  <si>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</si>
  <si>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</si>
  <si>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</si>
  <si>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</si>
  <si>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</si>
  <si>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</si>
  <si>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</si>
  <si>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</si>
  <si>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</si>
  <si>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</si>
  <si>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</si>
  <si>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</si>
  <si>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</si>
  <si>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</si>
  <si>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</si>
  <si>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</si>
  <si>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</si>
  <si>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</si>
  <si>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</si>
  <si>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</si>
  <si>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</si>
  <si>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</si>
  <si>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</si>
  <si>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</si>
  <si>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</si>
  <si>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</si>
  <si>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</si>
  <si>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</si>
  <si>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</si>
  <si>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</si>
  <si>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</si>
  <si>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</si>
  <si>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</si>
  <si>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</si>
  <si>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</si>
  <si>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</si>
  <si>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</si>
  <si>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</si>
  <si>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</si>
  <si>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</si>
  <si>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</si>
  <si>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</si>
  <si>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</si>
  <si>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</si>
  <si>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</si>
  <si>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</si>
  <si>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</si>
  <si>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</si>
  <si>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</si>
  <si>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</si>
  <si>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</si>
  <si>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</si>
  <si>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</si>
  <si>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</si>
  <si>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</si>
  <si>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</si>
  <si>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</si>
  <si>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</si>
  <si>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</si>
  <si>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</si>
  <si>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</si>
  <si>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</si>
  <si>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</si>
  <si>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</si>
  <si>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</si>
  <si>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</si>
  <si>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</si>
  <si>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</si>
  <si>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</si>
  <si>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</si>
  <si>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</si>
  <si>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</si>
  <si>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</si>
  <si>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</si>
  <si>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</si>
  <si>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</si>
  <si>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</si>
  <si>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</si>
  <si>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</si>
  <si>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</si>
  <si>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</si>
  <si>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</si>
  <si>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</si>
  <si>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</si>
  <si>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</si>
  <si>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</si>
  <si>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</si>
  <si>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</si>
  <si>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</si>
  <si>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</si>
  <si>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</si>
  <si>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</si>
  <si>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</si>
  <si>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</si>
  <si>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</si>
  <si>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</si>
  <si>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</si>
  <si>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</si>
  <si>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</si>
  <si>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</si>
  <si>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</si>
  <si>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</si>
  <si>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</si>
  <si>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</si>
  <si>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</si>
  <si>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</si>
  <si>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</si>
  <si>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</si>
  <si>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</si>
  <si>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</si>
  <si>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</si>
  <si>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</si>
  <si>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</si>
  <si>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</si>
  <si>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</si>
  <si>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</si>
  <si>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</si>
  <si>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</si>
  <si>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</si>
  <si>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</si>
  <si>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</si>
  <si>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</si>
  <si>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</si>
  <si>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</si>
  <si>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</si>
  <si>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</si>
  <si>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</si>
  <si>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</si>
  <si>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</si>
  <si>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</si>
  <si>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</si>
  <si>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</si>
  <si>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</si>
  <si>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</si>
  <si>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</si>
  <si>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</si>
  <si>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</si>
  <si>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</si>
  <si>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</si>
  <si>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</si>
  <si>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</si>
  <si>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</si>
  <si>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</si>
  <si>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</si>
  <si>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</si>
  <si>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</si>
  <si>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</si>
  <si>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</si>
  <si>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</si>
  <si>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</si>
  <si>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</si>
  <si>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</si>
  <si>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</si>
  <si>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</si>
  <si>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</si>
  <si>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</si>
  <si>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</si>
  <si>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</si>
  <si>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</si>
  <si>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</si>
  <si>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</si>
  <si>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</si>
  <si>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</si>
  <si>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</si>
  <si>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</si>
  <si>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</si>
  <si>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</si>
  <si>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</si>
  <si>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</si>
  <si>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</si>
  <si>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</si>
  <si>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</si>
  <si>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</si>
  <si>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</si>
  <si>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</si>
  <si>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</si>
  <si>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</si>
  <si>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</si>
  <si>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</si>
  <si>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</si>
  <si>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</si>
  <si>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</si>
  <si>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</si>
  <si>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</si>
  <si>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</si>
  <si>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</si>
  <si>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</si>
  <si>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</si>
  <si>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</si>
  <si>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</si>
  <si>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</si>
  <si>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</si>
  <si>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</si>
  <si>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</si>
  <si>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</si>
  <si>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</si>
  <si>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</si>
  <si>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</si>
  <si>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</si>
  <si>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</si>
  <si>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</si>
  <si>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</si>
  <si>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</si>
  <si>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</si>
  <si>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</si>
  <si>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</si>
  <si>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</si>
  <si>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</si>
  <si>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</si>
  <si>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</si>
  <si>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</si>
  <si>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</si>
  <si>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</si>
  <si>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</si>
  <si>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</si>
  <si>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</si>
  <si>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</si>
  <si>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</si>
  <si>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</si>
  <si>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</si>
  <si>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</si>
  <si>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</si>
  <si>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</si>
  <si>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</si>
  <si>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</si>
  <si>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</si>
  <si>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</si>
  <si>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</si>
  <si>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</si>
  <si>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</si>
  <si>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</si>
  <si>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</si>
  <si>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</si>
  <si>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</si>
  <si>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</si>
  <si>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</si>
  <si>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</si>
  <si>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</si>
  <si>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</si>
  <si>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</si>
  <si>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</si>
  <si>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</si>
  <si>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</si>
  <si>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</si>
  <si>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</si>
  <si>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</si>
  <si>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</si>
  <si>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</si>
  <si>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</si>
  <si>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</si>
  <si>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</si>
  <si>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</si>
  <si>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</si>
  <si>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</si>
  <si>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</si>
  <si>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</si>
  <si>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</si>
  <si>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</si>
  <si>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</si>
  <si>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</si>
  <si>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</si>
  <si>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</si>
  <si>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</si>
  <si>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</si>
  <si>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</si>
  <si>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</si>
  <si>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</si>
  <si>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</si>
  <si>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</si>
  <si>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</si>
  <si>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</si>
  <si>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</si>
  <si>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</si>
  <si>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</si>
  <si>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</si>
  <si>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</si>
  <si>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</si>
  <si>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</si>
  <si>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</si>
  <si>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</si>
  <si>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</si>
  <si>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</si>
  <si>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</si>
  <si>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</si>
  <si>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</si>
  <si>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</si>
  <si>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</si>
  <si>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</si>
  <si>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</si>
  <si>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</si>
  <si>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</si>
  <si>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</si>
  <si>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</si>
  <si>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</si>
  <si>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</si>
  <si>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</si>
  <si>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</si>
  <si>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</si>
  <si>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</si>
  <si>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</si>
  <si>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</si>
  <si>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</si>
  <si>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</si>
  <si>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</si>
  <si>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</si>
  <si>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</si>
  <si>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</si>
  <si>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</si>
  <si>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</si>
  <si>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</si>
  <si>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</si>
  <si>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</si>
  <si>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</si>
  <si>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</si>
  <si>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</si>
  <si>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</si>
  <si>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</si>
  <si>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</si>
  <si>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</si>
  <si>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</si>
  <si>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</si>
  <si>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</si>
  <si>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</si>
  <si>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</si>
  <si>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</si>
  <si>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</si>
  <si>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</si>
  <si>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</si>
  <si>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</si>
  <si>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</si>
  <si>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</si>
  <si>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</si>
  <si>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</si>
  <si>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</si>
  <si>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</si>
  <si>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</si>
  <si>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</si>
  <si>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</si>
  <si>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</si>
  <si>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</si>
  <si>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</si>
  <si>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</si>
  <si>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</si>
  <si>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</si>
  <si>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</si>
  <si>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</si>
  <si>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</si>
  <si>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</si>
  <si>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</si>
  <si>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</si>
  <si>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</si>
  <si>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</si>
  <si>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</si>
  <si>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</si>
  <si>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</si>
  <si>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</si>
  <si>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</si>
  <si>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</si>
  <si>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</si>
  <si>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</si>
  <si>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</si>
  <si>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</si>
  <si>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</si>
  <si>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</si>
  <si>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</si>
  <si>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</si>
  <si>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</si>
  <si>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</si>
  <si>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</si>
  <si>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</si>
  <si>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</si>
  <si>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</si>
  <si>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</si>
  <si>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</si>
  <si>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</si>
  <si>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</si>
  <si>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</si>
  <si>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</si>
  <si>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</si>
  <si>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</si>
  <si>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</si>
  <si>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</si>
  <si>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</si>
  <si>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</si>
  <si>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</si>
  <si>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</si>
  <si>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</si>
  <si>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</si>
  <si>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</si>
  <si>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</si>
  <si>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</si>
  <si>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</si>
  <si>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</si>
  <si>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</si>
  <si>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</si>
  <si>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</si>
  <si>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</si>
  <si>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</si>
  <si>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</si>
  <si>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</si>
  <si>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</si>
  <si>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</si>
  <si>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</si>
  <si>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</si>
  <si>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</si>
  <si>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</si>
  <si>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</si>
  <si>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</si>
  <si>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</si>
  <si>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</si>
  <si>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</si>
  <si>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</si>
  <si>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</si>
  <si>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</si>
  <si>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</si>
  <si>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</si>
  <si>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</si>
  <si>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</si>
  <si>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</si>
  <si>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</si>
  <si>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</si>
  <si>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</si>
  <si>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</si>
  <si>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</si>
  <si>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</si>
  <si>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</si>
  <si>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</si>
  <si>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</si>
  <si>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</si>
  <si>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</si>
  <si>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</si>
  <si>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</si>
  <si>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</si>
  <si>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</si>
  <si>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</si>
  <si>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</si>
  <si>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</si>
  <si>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</si>
  <si>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</si>
  <si>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</si>
  <si>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</si>
  <si>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</si>
  <si>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</si>
  <si>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</si>
  <si>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</si>
  <si>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</si>
  <si>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</si>
  <si>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</si>
  <si>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</si>
  <si>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</si>
  <si>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</si>
  <si>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</si>
  <si>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</si>
  <si>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</si>
  <si>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</si>
  <si>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</si>
  <si>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</si>
  <si>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</si>
  <si>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</si>
  <si>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</si>
  <si>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</si>
  <si>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</si>
  <si>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</si>
  <si>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</si>
  <si>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</si>
  <si>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</si>
  <si>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</si>
  <si>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</si>
  <si>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</si>
  <si>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</si>
  <si>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</si>
  <si>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</si>
  <si>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</si>
  <si>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</si>
  <si>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</si>
  <si>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</si>
  <si>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</si>
  <si>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</si>
  <si>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</si>
  <si>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</si>
  <si>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</si>
  <si>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</si>
  <si>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</si>
  <si>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</si>
  <si>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</si>
  <si>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</si>
  <si>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</si>
  <si>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</si>
  <si>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</si>
  <si>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</si>
  <si>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</si>
  <si>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</si>
  <si>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</si>
  <si>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</si>
  <si>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</si>
  <si>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</si>
  <si>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</si>
  <si>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</si>
  <si>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</si>
  <si>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</si>
  <si>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</si>
  <si>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</si>
  <si>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</si>
  <si>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</si>
  <si>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</si>
  <si>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</si>
  <si>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</si>
  <si>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</si>
  <si>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</si>
  <si>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</si>
  <si>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</si>
  <si>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</si>
  <si>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</si>
  <si>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</si>
  <si>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</si>
  <si>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</si>
  <si>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</si>
  <si>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</si>
  <si>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</si>
  <si>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</si>
  <si>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</si>
  <si>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</si>
  <si>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</si>
  <si>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</si>
  <si>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</si>
  <si>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</si>
  <si>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</si>
  <si>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</si>
  <si>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</si>
  <si>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</si>
  <si>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</si>
  <si>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</si>
  <si>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</si>
  <si>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</si>
  <si>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</si>
  <si>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</si>
  <si>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</si>
  <si>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</si>
  <si>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</si>
  <si>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</si>
  <si>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</si>
  <si>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</si>
  <si>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</si>
  <si>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</si>
  <si>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</si>
  <si>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</si>
  <si>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</si>
  <si>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</si>
  <si>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</si>
  <si>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</si>
  <si>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</si>
  <si>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</si>
  <si>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</si>
  <si>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</si>
  <si>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</si>
  <si>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</si>
  <si>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</si>
  <si>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</si>
  <si>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</si>
  <si>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</si>
  <si>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</si>
  <si>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</si>
  <si>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</si>
  <si>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</si>
  <si>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</si>
  <si>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</si>
  <si>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</si>
  <si>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</si>
  <si>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</si>
  <si>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</si>
  <si>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</si>
  <si>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</si>
  <si>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</si>
  <si>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</si>
  <si>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</si>
  <si>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</si>
  <si>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</si>
  <si>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</si>
  <si>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</si>
  <si>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</si>
  <si>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</si>
  <si>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</si>
  <si>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</si>
  <si>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</si>
  <si>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</si>
  <si>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</si>
  <si>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</si>
  <si>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</si>
  <si>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</si>
  <si>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</si>
  <si>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</si>
  <si>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</si>
  <si>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</si>
  <si>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</si>
  <si>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</si>
  <si>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</si>
  <si>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</si>
  <si>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</si>
  <si>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</si>
  <si>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</si>
  <si>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</si>
  <si>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</si>
  <si>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</si>
  <si>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</si>
  <si>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</si>
  <si>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</si>
  <si>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</si>
  <si>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</si>
  <si>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</si>
  <si>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</si>
  <si>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</si>
  <si>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</si>
  <si>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</si>
  <si>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</si>
  <si>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</si>
  <si>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</si>
  <si>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</si>
  <si>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</si>
  <si>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</si>
  <si>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</si>
  <si>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</si>
  <si>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</si>
  <si>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</si>
  <si>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</si>
  <si>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</si>
  <si>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</si>
  <si>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</si>
  <si>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SISTEMA INTEGRADO DE GESTIÓN</t>
  </si>
  <si>
    <t>PROCESO DIRECCIONAMIENTO ESTRATÉGICO</t>
  </si>
  <si>
    <t>Avance</t>
  </si>
  <si>
    <t>PLAN MAESTRO DE MOVILIDAD</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</si>
  <si>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</si>
  <si>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</si>
  <si>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</si>
  <si>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</si>
  <si>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</si>
  <si>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</si>
  <si>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</si>
  <si>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</si>
  <si>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</si>
  <si>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</si>
  <si>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</si>
  <si>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</si>
  <si>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</si>
  <si>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</si>
  <si>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</si>
  <si>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</si>
  <si>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</si>
  <si>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</si>
  <si>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</si>
  <si>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AVANCE MENSUAL (Magnitud)</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</si>
  <si>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</si>
  <si>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</si>
  <si>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</si>
  <si>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</si>
  <si>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</si>
  <si>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</si>
  <si>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</si>
  <si>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</si>
  <si>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</si>
  <si>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Pilar / Eje Transversal</t>
  </si>
  <si>
    <t>Programa</t>
  </si>
  <si>
    <t>Proyecto Estratégico</t>
  </si>
  <si>
    <t>Meta de Producto</t>
  </si>
  <si>
    <t>2016 - 2020</t>
  </si>
  <si>
    <t>Avances y Logros</t>
  </si>
  <si>
    <t>Beneficios</t>
  </si>
  <si>
    <t>PRESUPUESTO (Millones de pesos corrientes)</t>
  </si>
  <si>
    <t>Total Vigencia</t>
  </si>
  <si>
    <t>Retrasos y soluciones</t>
  </si>
  <si>
    <t>Fecha de seguimiento</t>
  </si>
  <si>
    <t>Código: PE01-PR14-F01</t>
  </si>
  <si>
    <t>Versión: 2.0</t>
  </si>
  <si>
    <t>02 - Democracia Urbana</t>
  </si>
  <si>
    <t>18 - Mejor Movilidad para  Todos</t>
  </si>
  <si>
    <t>Número de señales verticales instaladas</t>
  </si>
  <si>
    <t>Número de km demarcados</t>
  </si>
  <si>
    <t>Km de malla vial construida</t>
  </si>
  <si>
    <t>Km-carril de malla vial arterial, troncal e intermedia local conservados</t>
  </si>
  <si>
    <t>Km/carril vial rural rehabilitados</t>
  </si>
  <si>
    <t>Km/carril vial rural mantenidas</t>
  </si>
  <si>
    <t>Malla vial local conservada y rehabilitada</t>
  </si>
  <si>
    <t>Porcentaje de Política diseñada y puesta en marcha</t>
  </si>
  <si>
    <t>Porcentaje de implementación de la segunda fase del Sistema Inteligente de Transporte</t>
  </si>
  <si>
    <t>Porcentaje de implementación de la segunda fase de semáforos inteligentes</t>
  </si>
  <si>
    <t>Porcentaje de diseño e implementación de la primera fase de Detección Electrónica de Infracciones (DEI)</t>
  </si>
  <si>
    <t>Porcentaje de la estrategia integral para fomentar el uso de la bicicleta a nivel local y distrital implementada</t>
  </si>
  <si>
    <t>M2 Espacio habilitado para peatones y bicicletas (alamedas, andenes, puentes peatonales, plazoletas)</t>
  </si>
  <si>
    <t>Km de ciclorrutas construido en calzada y/o a nivel de andén</t>
  </si>
  <si>
    <t>M2 Espacio conservado para peatones y bicicletas (alamedas, andenes, puentes peatonales, plazoletas)</t>
  </si>
  <si>
    <t>Km de ciclorrutas conservados</t>
  </si>
  <si>
    <t>Número de ciclo parqueaderos construidos asociados a TM</t>
  </si>
  <si>
    <t>Número de estrategias integrales de seguridad vial implementadas</t>
  </si>
  <si>
    <t>Actualización del Plan Distrital de Seguridad Vial</t>
  </si>
  <si>
    <t>Plan de seguridad vial para motocicletas con componente de cultura ciudadana implementado</t>
  </si>
  <si>
    <t>Número de estrategias integrales implementadas</t>
  </si>
  <si>
    <t>Porcentaje de revisión de implementación de los servicios troncales y rutas zonales</t>
  </si>
  <si>
    <t>Porcentaje de Plan Anti evasión en el Sistema de Transporte Público diseñado e implementado</t>
  </si>
  <si>
    <t>Porcentaje de la percepción de inseguridad en el Sistema de Transporte Masivo</t>
  </si>
  <si>
    <t>Porcentaje de viajes en transporte público</t>
  </si>
  <si>
    <t>Km de troncales construidos</t>
  </si>
  <si>
    <t>Km reconfigurados de troncales</t>
  </si>
  <si>
    <t>225-Construir 30 km de nueva malla vial</t>
  </si>
  <si>
    <t>IDU</t>
  </si>
  <si>
    <t>UAERMV - IDU</t>
  </si>
  <si>
    <t>UAERMV</t>
  </si>
  <si>
    <t>TMSA - IDU</t>
  </si>
  <si>
    <t>EMB</t>
  </si>
  <si>
    <t>143 Construcción y conservación de vías y calles completas para la
ciudad</t>
  </si>
  <si>
    <t>144 Gestión y control de la demanda de transporte</t>
  </si>
  <si>
    <t>223 Señalizar verticalmente el total de malla vial construida y conservada</t>
  </si>
  <si>
    <t>224 Demarcar el total de malla vial construida y conservada</t>
  </si>
  <si>
    <t>226 Conservar 750 km carril de malla vial arterial, troncal e intermedia y local (por donde circulan las rutas de Transmilenio troncal y zonal)</t>
  </si>
  <si>
    <t>227 Rehabilitar 20 km carril de malla vial rural</t>
  </si>
  <si>
    <t>228 Mantener periódicamente de 50 km carril de malla vial rural</t>
  </si>
  <si>
    <t>229 Conservar y rehabilitar 1,083 km carril de la infraestructura vial local (por donde no circulan rutas de Transmilenio zonal)</t>
  </si>
  <si>
    <t>230 Diseñar y poner en marcha el 100% de la política de
estacionamientos</t>
  </si>
  <si>
    <t>231 Implementar el 100% de la segunda fase - Sistema
Inteligente de Transporte</t>
  </si>
  <si>
    <t>233 Diseñar e implementar el 100% de la primera fase de
Detección Electrónica de Infracciones (DEI)</t>
  </si>
  <si>
    <t>145 Peatones y bicicletas</t>
  </si>
  <si>
    <t>235 Habilitar 3,5 millones de m2 de espacio público</t>
  </si>
  <si>
    <t>236 Construir 120 km de ciclorrutas en calzada y/o a nivel de andén</t>
  </si>
  <si>
    <t>237 Conservar 1,2 millones de m2 de espacio público</t>
  </si>
  <si>
    <t>238 Conservar 100 km de ciclorrutas</t>
  </si>
  <si>
    <t>239 Implementar 1500 ciclo parqueaderos en la ciudad
asociados al Transmilenio</t>
  </si>
  <si>
    <t>146 Seguridad y comportamientos para la movilidad</t>
  </si>
  <si>
    <t>147 Transporte público integrado y de calidad</t>
  </si>
  <si>
    <t>241 Actualización del Plan Distrital de Seguridad Vial</t>
  </si>
  <si>
    <t>243 Diseño e implementación de una (1) estrategia integral de cultura ciudadana para el Sistema de Transporte Masivo de Bogotá</t>
  </si>
  <si>
    <t>246 Disminuir a 80% la percepción de inseguridad en el
Sistema de Transporte Masivo</t>
  </si>
  <si>
    <t>244 Revisión e implementación del 100% de los servicios troncales y rutas zonales</t>
  </si>
  <si>
    <t>248 Alcanzar 170 km de troncales (construir 57 km nuevos de troncal)</t>
  </si>
  <si>
    <t>249 Avanzar en el 30% de la obra civil del proyecto de la
primera línea del metro en su Etapa I</t>
  </si>
  <si>
    <t>Transporte Público</t>
  </si>
  <si>
    <t xml:space="preserve">Infraestructura Vial </t>
  </si>
  <si>
    <t>Plan de Seguridad Vial</t>
  </si>
  <si>
    <t>Transporte No Motorizado</t>
  </si>
  <si>
    <t>Logística de Movilidad</t>
  </si>
  <si>
    <t>Plan de Ordenamiento de Estacionamientos</t>
  </si>
  <si>
    <t xml:space="preserve">Componente </t>
  </si>
  <si>
    <t>PLAN DE DESARROLLO BOGOTA MEJOR PARA TODOS 
PROGRAMA 18. MEJOR MOVILIDAD PARA TODOS</t>
  </si>
  <si>
    <t xml:space="preserve">Porcentaje de avance de la primera linea de metro - Etapa I </t>
  </si>
  <si>
    <t>La seguridad vial se ve incrementada en la medida en que se aumente la cantidad de señales verticales instaladas, siempre y cuando los diferentes actores viales las conozcan y les den cumplimiento, puesto que más que la instalación la seguridad se dá en la medida en que se respete lo que indica cada una de las señales; es así como con la inversión que realiza la entidad y con el apoyo de la ciudadanía que debe valorar y acatar esa inversión, las condiciones de movilidad y de seguridad de los
habitantes y visitantes de la ciudad se mejora puesto que las condiciones de desplazamiento lo hacen.</t>
  </si>
  <si>
    <t>N.A.</t>
  </si>
  <si>
    <t>Con la rehabilitacion de la malla vial se beneficiara a la poblacion que requiere de una movilidad mas fluida y segura</t>
  </si>
  <si>
    <t>Con el mantenimiento perodico de la malla vial rural se beneficiara a la poblacion que requiere de una movilidad mas fluida y segura.</t>
  </si>
  <si>
    <t>232 Diseñar e implementar de la segunda fase de semáforos inteligentes</t>
  </si>
  <si>
    <t>234 Diseñar e implementar en un 100% una estrategia integral para fomentar el uso de la bicicleta a nivel local y distrital</t>
  </si>
  <si>
    <t>La habilitacion del espacio publico permite a la ciudadania el disfrute de escenarios amplios y seguros para actores viales como peatones y biciusiarios, buscando incrementar la satisfaccion de los ciudadanos en la ciudad.</t>
  </si>
  <si>
    <t>240 52 estrategias integrales de seguridad vial que incluyan Cultura Ciudadana implementadas en un
punto, tramo o zona</t>
  </si>
  <si>
    <t>242 Implementación del Plan de Seguridad vial para motocicletas que incluya el componente de cultura
ciudadana</t>
  </si>
  <si>
    <t>245 Diseño y puesta en marcha del 100% del Plan Antievasión en el Sistema de Transporte Público</t>
  </si>
  <si>
    <t>250 Reconfiguración de 8 km de troncales (Etapa II, Av. Caracas)</t>
  </si>
  <si>
    <t>247 Aumentar en 5% el número total de viajes en Transporte Público (LB= 43%)</t>
  </si>
  <si>
    <t>Programado 
2018</t>
  </si>
  <si>
    <t>Ejecutado 
2018</t>
  </si>
  <si>
    <t>INDICADORES DE GESTIÓN PLAN MAESTRO DE MOVILIDAD</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</si>
  <si>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</si>
  <si>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</si>
  <si>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</si>
  <si>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</si>
  <si>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</si>
  <si>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</si>
  <si>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</si>
  <si>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</si>
  <si>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</si>
  <si>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</si>
  <si>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</si>
  <si>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</si>
  <si>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</si>
  <si>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</si>
  <si>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</si>
  <si>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</si>
  <si>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</si>
  <si>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</si>
  <si>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</si>
  <si>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</si>
  <si>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</si>
  <si>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</si>
  <si>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ND</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</si>
  <si>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</si>
  <si>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</si>
  <si>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</si>
  <si>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</si>
  <si>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</si>
  <si>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</si>
  <si>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</si>
  <si>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</si>
  <si>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</si>
  <si>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</si>
  <si>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</si>
  <si>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</si>
  <si>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El proceso sancionatorio ha dificultado el avance en la política pública de estacionamientos.</t>
  </si>
  <si>
    <t>30 de septiembre de 2018</t>
  </si>
  <si>
    <t>Con la demarcación de vías la seguridad vial se ve incrementada en la medida en que se aumente la cantidad de kilómetros carril demarcados en la ciudad y que los diferentes actores viales los conozcan y los respeten, puesto que la inversión que
realiza la entidad y la ciudad en materia de demarcación es bastante grande cada año y esta labor se debe mantener constantemente pues la pintura se borra o se desgasta, dicha garantía depende directamente de la calidad de la vía, las condiciones
ambientales, y una serie de factores que se tienen en cuenta en el anexo técnico que forma parte integral de cada contrato; de manera tal que la demarcación es una labor y un costo representativo en las finanzas de la ciudad, que en la medida en que
sea reconocido y valorado por la ciudadanía mejore las condiciones de movilidad y de seguridad de los habitantes y visitantes de la ciudad.</t>
  </si>
  <si>
    <t>El desarrollo de obras beneficiara la ampliacion de la malla vial y por ende la movilidad.</t>
  </si>
  <si>
    <t xml:space="preserve">A través de situaciones Imprevistas y Apoyo Interinstitucional, en el marco del Decreto 064 de 2015, se han intervenido 244 segmentos correspondientes a tapar 7.032 huecos, con una ejecución de 7,14 Km carril de Intervención, y 116,26 Km-Carril de Impacto.
En el desarrollo de las estrategias en cada una de las localidades se han beneficiado 1.055.335 ciudadanos.
</t>
  </si>
  <si>
    <t>La UAERMV está trabajando de manera permanente con un promedio de 363 personas, incluido personal técnico y mano de obra no calificada, entre otros, que representan 36 cuadrillas, con quienes se lleva a cabo la intervención de la malla vial.
El resultado de intervención por tipo de malla local corresponde a 162,57 Km. Durante lo corrido del 2017, la UAERMV ha intervenido 41.797 huecos en toda la malla vial local, que corresponde a 836 segmentos de la malla vial.</t>
  </si>
  <si>
    <t>Se contará con un nuevo esquema tarifario para el estacionamiento en vía y con la estructuración técnica, legal y financiera de lo que será el sistema de estacionamiento en vía en Bogotá. Esto resultará en una política gestión de la demanda de estacionamientos para Bogotá, un control efectivo del estacionamiento en vía irregular, menores tiempos de desplazamiento para la ciudadanía, y nuevos fondos para la financiación de mejoras en la movilidad.</t>
  </si>
  <si>
    <t xml:space="preserve">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
</t>
  </si>
  <si>
    <t>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t>
  </si>
  <si>
    <t xml:space="preserve">Busca mejorar las condiciones de visibilidad a partir de la entrega de material reflectivo y luminoso por parte de la SDM (luces, tobilleras, pecheras, tulas reflectivas), una charla informativa que ofrece el Grupo Guía de la Secretaría, y otra charla con el apoyo de la Policía Metropolitana de Bogotá quien hace énfasis en la importancia del respeto de las normas de tránsito, todo con el propósito de generar un cambio en la cultura vial por parte del ciclista para generar mayor autoprotección a través de
hacerse visible en horas de la noche.
</t>
  </si>
  <si>
    <t>La construccion de ciclorrutas en la ciudad en el marco del Plan de Desarrollo Vigente beneficiara a la poblacion, por cuanto dispone de mas espacios para los viajes en bicicleta, como medio alternativo de transporte, mejorando la movilidad y la calidad
de vida de los ciudadanos.</t>
  </si>
  <si>
    <t xml:space="preserve">La conservacion del espacio publico beneficiara a los ciudadanos, por cuanto dispone de mas espacios que motivan los viajes a pie y en bicicleta como medio alternativo de transporte, contribuyendo a mejorar la movilidad y la calidad de vida de los ciudadanos.
</t>
  </si>
  <si>
    <t>La conservacion de ciclorrutas en la ciudad en el marco del Plan de Desarrollo Vigente beneficiara a la poblacion, por mantiene el buen estado de mas espacios amlios y seguros para los viajes en bicicleta, como medio alternativo de transporte, mejorando la movilidad y la calidad de vida de los ciudadanos.</t>
  </si>
  <si>
    <t>La adecuación se realizó por la alta ocupación en dichos cicloparqueaderos, por lo que se busca mejorar las condiciones de infraestructurura a los biciusuarios de estos Portales y brindar el nuevo servicio de cicloparqueadero en la Estación Tv 86</t>
  </si>
  <si>
    <t>Reducir el riesgos de accidentalidad para la comunidad de la zona de influencia, prevaleciendo el transito de actores vulnerables en modos no motorizados</t>
  </si>
  <si>
    <t>La meta se encuentra cumplida en lo que corresponde a Plan de Desarrollo. Este se logró durante la vigencia 2017, en la que se llevó a cabo la validación de las acciones del plan por parte de las entidades públicas, expertos, académicos y sector privado, actores relevantes para la ejecución de este plan.
Se incluyó en el documento técnico del Plan los aportes a la Visión Cero dados por WRI y la Iniciativa Bloomberg para la Seguridad Vial.
Se logró la sanción por parte del Alcalde Mayor del decreto 813 de 2017 "Por el cual se adopta el Plan Distrital de Seguridad Vial y del Motociclista 2017-2026."</t>
  </si>
  <si>
    <t>Contar con la actualización del Plan Distrital de Seguridad Vial incorporando la política de Visión Cero en Bogotá, como un compromiso de ciudad interinstitucional, con acciones en el corto, mediano y largo plazo</t>
  </si>
  <si>
    <t>Reducir la accidentalidad vial en el Distrito Capital, focalizando lasacciones hacia la disminución de la mortalidad y la morbilidad, especialmente de los usuarios vulnerables, así como promover la movilidad segura como prioridad en el sistema de movilidad.</t>
  </si>
  <si>
    <t>Mejorar la experiencia y la satisfacción de los usuarios con el Sistema de Transporte Público de Bogotá. Generar estrategias de cultura ciudadana que permitan generar sentido de pertenencia y valoración de lo público, respeto y solidaridad entre los usuarios y promover buenas prácticas dentro del sistema. En el caso de TransMicable, lograr generar sentido de pertenencia y apropiación social por este nuevo modo de transporte público que empezará a operar a final de 2018.</t>
  </si>
  <si>
    <t xml:space="preserve">Mayor confiabilidad para movilizarse en el Sistema
Mejora en la percepción de la calidad de la prestación del servicio.
Aumento de la satisfacción de los usuarios del Sistema
</t>
  </si>
  <si>
    <t>Se han mejorado los indicadores operacionales del sistema medidos en términos de Índice de pasajeros por bus, índice de pasajeros por kilómetro. Reducción de tiempos de viajes y disminución de saturación en estaciones</t>
  </si>
  <si>
    <t>Fomentar cambios de comportamiento en el Sistema Mejorar la presencia institucional, el ejercicio de autoridad y gobernabilidad, así como la percepción de seguridad en el Sistema.
Identificación de usuarios evasores para priorización de recursos.
Mayor control de los comportamientos de la evasión en el Sistema.
Cualificación de la información sobre el fenómeno de la evasión.
Optimización de la información cualitativa y cuantitativa que permita la adopción de estrategias y medidas complementarias para contrarrestar la evasión.
Conocimiento y aprovechamiento de las experiencias exitosas nacionales e internacionales en cuanto a infraestructura técnica y tecnológica que permitan mitigar la evasión en el Sistema.
Recuperación de las estrategias de control social, autorregulación y cultura ciudadana en torno al Sistema TransMilenio.</t>
  </si>
  <si>
    <t>Mejorar lo indicadores de servicio. Consolidar el sistema en sus dos componentes: troncal y zonal, aumentando la demanda de viajes</t>
  </si>
  <si>
    <t>Magnitud de la meta programada a partir de la vigencia 2019.</t>
  </si>
  <si>
    <t>Ampliación de la cobertura y mejoramiento de la red troncal del sistema, con impacto positivo en la calidad del servicio de transporte público a los usuarios. Menores tiempos de viaje</t>
  </si>
  <si>
    <t>Se logró sellar de manera definitiva el destino del Metro de Bogotá, tras cumplir con los 10 requisitos establecidos en el CONPES 3882 el proyecto Metro, tramo 1, fue declarado de importancia estratégica, posterior a ello, se firmó el Convenio de Cofinanciación para el Sistema de Servicio Público Urbano de Transporte Masivo de Pasajeros de Bogotá por $15,1 billones, quedando definidos los recursos que Nación y Distrito. Este estrecho vínculo fue una de las fortalezas para que la sociedad
calificadora de valores de Colombia, Fitch Ratings, asignara calificación AAA a la EMB.</t>
  </si>
  <si>
    <t>La ejecucion de la meta esta programada para la vigencia 2020</t>
  </si>
  <si>
    <t>Mejoramiento de la red troncal del sistema, con impacto positivo en la calidad del servicio de transporte público a los usuarios. Menores tiempos de viaje.</t>
  </si>
  <si>
    <t>En lo que va corrido del Plan de Desarrollo, se ha logrado la instalación de 20.089 señales verticales de pedestarl en las diferentes localidades de la ciudad, lo cual representa una 57.40% de avance.
En lo que respecta a la vigencia 2018, se logró la instalación de 11.457 señales verticales de pedestal, de las cuales, 7.204 resultaron ser reglamentarias; 3.580 preventivas y 673 informativas; esto significa que se alcanzó un porcentaje acumulado de cumplimiento para la vigencia de 100,00%. Es preciso indicar, que la magnitud de la vigencia fue incrementada de 10.000 a 11.457. El logro de esta meta se realiza a través de la firma de los contratos integrales de señalización que además de demarcación vertical realiza demarcación horizontal.</t>
  </si>
  <si>
    <t>En lo que va corrido del Plan de Desarrollo, se  demarcación, se elaboraron e implementaron diseños integrales de señalización, en los cuales se incluyen los elementos necesarios para reglamentar, prevenir e informar al usuario sobre las condiciones adecuadas de operación en las diferentes zonas de la ciudad, y estos se convierten en elementos que aportan a reducir o mitigar los impactos generados por el tránsito y promover la seguridad vial en la ciudad.han demarcado 1.397.07 Km carril en las diferentes localidades de la ciudad, lo que representa un porcentaje de avance del 53.73%. En lo que respecta a la vigencia 2018, se logró la instalación de 527.10 Km carril. Es preciso indicar, que adicional a esta</t>
  </si>
  <si>
    <t>Con corte a 31 de Diciembre de 2018 se tiene un avance de 19.51 km equivalentes a 76.50 km-carril con los que se da un cumplimiento de la meta Plan de desarrollo del 65.03%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En este 2018 se estan desarrrollando los siguientes estudios y diseños asociados al cumplimiento de esta meta:
Autopista Norte Por Calle 153 / Av.Sta Barbara (Av. 19) De Cl127 A Cl134 / Calle 134 Dede Autonorte A La Cr 7 / Carrera 15 Entre Calle 134 Y 170 / Av Primero Mayo De Kr 3b Este - Ac11 Sur / Interseccion Autopista Sur X Av Bosa / Av Bosa Desde Av C Cali Hast Av Tintal / Av. Alsacia (Av Const.A Av
Boyaca) / Av Alsacia (Av Boyacà - Av Cali) / Av. Alsacia (Av Tintal A Av Cali) / Av Tintal De Av V/Cencio A Av M.Cep.Varg / Av Constitución De(Av Alsacia- Av Cl13) / Av Tintal De Av M. Cep Vargas A Av Alsac / Operación Estratégica Corabastos / Av.José C.Mutis De Ak. 70- Av.Boyaca
Carrera 104 Entre Calle 72 Y 80 / Av.El Rincon De Av.Boyaca A Cra.91 / Cll 153 Entre Auto Nor Y Boyaca Calz Nor / Tramos Faltantes Av Mariscal Sucre / Zona Ind. Montevideo Y Pte Aranda / Accesos Viales Ciudad Bolivar / Tintal (Av V/Cio.A Av Bosa) / Av. Circ. De Oriente Entre Av. V/Cio Y Av Comuneros
/ Ampliación Vía La Calera / Vias (Acciones Populares)
Se tiene programado para el presente año 2018, estructurar los contratos para ejecutar los siguientes diseños durante el periodo 2018 ¿ 2019:
* Troncal Av. Boyacá desde Patio la Reforma hasta la Calle 170; Localidad: Ciudad Bolívar, Kennedy, Tunjuelito, Fontibón, Engativá, Suba.
* Tramos faltantes Avenida Mariscal Sucre desde la 1ro de Mayo hasta la Avenida Chile (Calle 72). Localidad: Teusaquillo y Barrios Unidos.
* Proyectos Corabastos (María Paz - Corabastos, Alameda 40B Sur, Humedal la Vaca, Articulación Cayetano Cañizales), Localidad: Kennedy.
* Ampliación la Calera, Localidad: Chapinero.
* Extensión Carrera 10 al Sur Av. Darío Echandía entre Calle 37 Sur y Calle 65 Sur -Av. Caracas, Localidad: Rafael Uribe, Usme
* Carrera 104 entre Calle 72 y 80, Localidad: Engativá.
* Av. Circunvalar de Oriente entre Av. Villavicencio y Av. Comuneros, Localidad: San Cristóbal.</t>
  </si>
  <si>
    <t>Para el corte del 31 de Diciembre de 2018 se tienen programados la conservación de 704.57 km-carril en las mallas viales de la ciudad y presenta un avance de 676.87 km-carril correspondientes al 96.70% de avance frente al compromiso de la meta del Plan de Desarrollo de 700 km, así: MANTENIMIENTO DE 264.29 KM CARRIL DE TRONCALES: -CL 17 SUR ENTRE 10 Y 9 HASTA LA CL 22 S
- AV. JIMENEZ CON CALLE 19
- TRONCALES TRANSMILENIO
- GRUPOS DE MANTENIMIENTO MANTENIMIENTO TRONCALES TRASNMILENIO G2- MANTENIMIENTO TRONCALES TRASNMILENIO G3
MANTENIMIENTO DE 176.14 KM CARRIL DE VIAS ARTERIAS:
- Con los grupos de CONSERVACIÓN MALLA VIAL ARTERIAL y G2
MANTENIMIENTO DE 195.70 KM CARRIL DE VIAS INTERMEDIAS
- Con los siguientes grupos de conservacion CONSERVACIÓN MALLA VIAL INTERMEDIA G1, 2, G3 Y CONSERV MALLA VIAL INTERM ESTRATO 1,2,3
REHABILITAR 6.28 KM CARRIL DE MALLA VIAL ARTERIAL
Con los grupos de CONSERVACIÓN MALLA VIAL ARTERIAL
-REHABILITAR 34.46 KM CARRIL DE MALLA VIAL INTERMEDIA
-ACCIONES POPULARES 158/11 Y 2425/04
-CONSERV MALLA VIAL INTERM ESTRATO 1,2,3
Es importante señalar que al avance reportado por la entidad, se debe sumar lo reportado por la UMV en materia de Rehabilitación y Mantenimiento de Malla Vial Local, cuya intervención es de su competencia y se encuentra en este momento comprometida en atender 50 Km_carril con los cuales se
sumaria la meta para un total de 750 km-carril</t>
  </si>
  <si>
    <t>Contrato IDU-1474-2017, adjudicado el 21 de noviembre de 2017, se ejecutará durante la vigencia 2018 garantizando avances en el cumplimiento de esta meta</t>
  </si>
  <si>
    <t>Contrato IDU-1474-2017, adjudicado el 21 de noviembre de 2017, se encuentra en ejecución garantizando avances en el cumplimiento de esta meta, al corte 30 de septiembre de 2018 se ha logrado avanzar en 92.18 km carril de vias rurales con los cuales se sobrepasa la meta inicial y se alcanza un 184%.</t>
  </si>
  <si>
    <t>Recuperar, Rehabilitar y Mantener 300 km -carril de la Malla Vial local En 2018 la Unidad Administrativa Especial de Rehabilitación y Mantenimiento Vial (UAEMRV), a través de la meta ¿Conservar y rehabilitar 300 km carril de la infraestructura vial local (por donde no circulan rutas de Transmilenio zonal)¿ intervino 311,8 km-carril de impacto en 1.770 segmentos viales y tapó 85.166 huecos en las localidades del distrito capital. Beneficios: A través de las estrategias de intervención realizadas, la entidad ha logrado beneficiar 1¿892.579 personas, reducir los tiempos de desplazamiento y mejorar las condiciones de movilidad, seguridad y calidad de vida de la ciudadanía.</t>
  </si>
  <si>
    <t>Junto con el DADEP se apoyo en la formulación del decreto 552 del 2018, por el cual se establece el MRAEEP Marco Regulatorio del Aprovechamiento Económico del Espacio Publico en el Distrito Capital de Bogotá y se incluyó "valet parking" cómo actividad de aprovechamiento económico del espacio
público.
Se desarrolló una versión preliminar del protocolo para el aprovechamiento económico del espacio público en la actividad de valet parking, el cuál fue articulado con Estacionamientos, Seguridad Vial y la Dirección de Asuntos Legales. En complemento, se generó una fórmula de retribución de
aprovechamiento económico a partir de las lecciones aprendidas discutidas mediante reuniones con SDH, DADEP y SDDE.
Adicionalmente, se realizaron tomas de información en campo para la identificación geográfica, operativa y horaria de la actividad de valet parking en tres sectores de la Bogotá.
Se avanzó en la proyección del decreto reglamentario del sistema de estacionamiento en vía y se proyectó la primera versión de la resolución de uso de bloqueadores vehiculares. Se llevó a cabo proceso sancionatorio por presunto incumplimiento del contrato 2016-1167. Se continuó con el apoyo a la
estructuración del proceso licitatorio de estacionamiento en vía. Se llevó a cabo la consultoría 2017-1668 sobre cobro por distancia recorrida.</t>
  </si>
  <si>
    <t>En lo que va corrido del Plan de Desarrollo, la meta presenta un avance del 60%. A continuación al avance cualitativo: durante la vigencia 2016 se adquirieron licencias de software ELA por tres años, para cubrir necesidades en materia de georreferenciación. A su vez se adquirieron licencias para diseño y dibujo técnico asociados al modelamiento de tráfico de la ciudad. Se realizó una inversión total de $2.756.160.000. Durante la vigencia 2017 y en el marco del Convenio 1029 del 2010, se efectuó la recepción del Centro de Gestión de Tránsito, en donde se centraliza e integra la información de sensores de Velocidad, conteo de Vehículos, conteo de Bicicletas, ubicación de grúas, entre otros. El CGT provee una plataforma para conectar datos geográficos con otro conjunto de datos en la Entidad. Por otra parte, se adquirieron e implementaron los servicios de Información en Nube para el almacenamiento, el procesamiento y la visualización de datos importantes para la movilidad de Bogotá. En conjunto en esta vigencia se realizó una inversión total de $711.278.485. De igual manera y en lo que respecta a la vigencia 2018, el avance acumulado de la meta se representa por la estructuración de toda la documentación técnica que permitió la contratación de los Servicios profesionales para la interventoría del Convenio 1029 del 2010, servicio que actualmente se presta a la entidad, y su ejecución se encuentra en normal desarrollo de las actividades programadas en el cronograma pactado para efectos de seguimiento y control de la operación y mantenimiento del Centro de Gestión de Tránsito, de l a Red de Comunicaciones del SIT y demás componentes que integran el SIT en el marco del Convenio 1029 del 2010. Se realizaron los de contratación para el servicio de información en nube y de los servicios de consultas en la base de datos RUNT. Los contratos derivados de los procesos se encuentran en ejecución y avanzan de acuerdo a lo estipulado en la etapa de planeación de los mismos.</t>
  </si>
  <si>
    <t>En lo que va corrido del Plan de Desarrollo, se han adelantado las siguientes acciones: en el 2016 se inició con la contratación de la consultoría que definiría técnica, legal y financieramente el sistema. La inversión en la consultoría fue de $ 5.499.000.000, el plazo de ejecución permitía la entrega de los estudios y estructuración técnica, financiera y legal para la contratación de la implementación durante la vigencia 2017 del Sistema de Semáforos Inteligente (SSI) para Bogotá. En la vigencia 2017, se recibieron los componentes técnicos, legal y financiero para contratar la implementación del Sistema de semáforos inteligentes (SSI) para Bogotá, el proceso de contratación inicio en el segundo semestre de la vigencia 2017 hasta llegar a la adjudicación en diciembre del 2017. Se comprometieron recursos de la vigencia 2017 y se incluyeron vigencias futuras 2018, 2019 por un valor total de $ 173,075,002,594 ¿ Contrato 2017 ¿ 1913. De igual manera y en lo que respecta a la vigencia 2018, se encuentra en ejecución del contrato para la Implementación del sistema de semáforos inteligente SSI - para la ciudad de Bogotá, adjudicado en Diciembre del 2017 e incluye vigencia futuras 2018 y 2019, las cuales han sido comprometidas debidamente con la legalización del mismo. De igual manera se logró la contratación de los servicios de interventoría para la Implementación del sistema de semáforos inteligente SSI - para la ciudad de Bogotá. En lo que va corrido del Plan de Desarrollo Bogotá Mejor para Todos 2016-2020 se ha logrado un porcentaje de avance del 58% acorde con lo programado para el cuatrienio.</t>
  </si>
  <si>
    <t>El avance acumulado de la meta del Plan de Desarrollo es del 41%. A continuació el avance cualtitativo: La entidad durante la vigencia 2016 reforzó los sistemas de comparendo electrónico con los dispositivos que usan los policías en la vía, para lo cual se contrató por un valor de $ 6.673.500.000 el servicio (operación/mantenimiento) de 600 dispositivos en vía (Bolígrafos digitales y Dispositivos de telefonía móvil) por un periodo de por 9 meses y 19 días, cubriendo la prestación del servicio para la vigencia. Para la vigencia 2017 se contrató los servicios técnicos y tecnológicos, el envío de forma automática y en tiempo real de la información e imagen de los comparendos de tránsito y transporte diligenciados e impuestos en vía, evidencias registradas y los informes policiales de accidentes de tránsito -IPAT- y el suministro en calidad de arrendamiento de dispositivos móviles y bolígrafos digitales para gestión de comparendos y evidencias, Contrato N° 2017-1319. En lo que respecta a la vigencia 2018 , el avance acumulado de la meta, se ve reflejado por la Adición del contrato N° 2017-1319, lo cual permitirá continuar con los servicios técnicos y tecnológicos de comparendos por medio de dispositivos móviles y bolígrafos digitales para gestión de comparendos y la contratación de los servicios técnicos y tecnológicos, el envío de forma automática y en tiempo real de la información e imagen de los comparendos de tránsito y transporte diligenciados e impuestos en vía, evidencias registradas y los informes policiales de accidente de tránsito - IPAT y el suministro en calidad de arrendamiento de dispositivos móviles y bolígrafos digitales para gestión de comparendos. 2018 - 412, contrato que se encuentra en ejecucion, hasta el 9 de marzo del 2019. De igual manera, se legalizó, el otro si al convenio 1029 del 2010, cuyo objeto es: LA ETB SE OBLIGA A PONER A DISPONIBILIDAD DE LA SECRETARIA EL CONOCIMIENTO TÉCNICO, LA EXPERIENCIA Y LA DISPONIBILIDAD DE RECURSOS HUMANOS Y FÍSICOS QUE POSEE, PARA REALIZAR LAS ACTIVIDADES INHERENTES A LA ADQUISICIÓN, EL MONTAJE, LA OPERACIÓN, EL MANTENIMIENTO DEL SISTEMA INTELIGENTE DE TRANSITO PARA LA CIUDAD DE BOGOTÁ, EN SU FASE 1 DE ACUERDO CON LAS OBLIGACIONES PACTADAS EN EL PRESENTE DOCUMENTO, EL CONVENIO MARCO SUSCRITO ENTRE LAS PARTES Y LOS ESTUDIOS REALIZADOS POR LA SECRETARIA DISTRITAL DE MOVILIDAD.</t>
  </si>
  <si>
    <t>Demoras en los procesos de contratacion y la disponibilidad de materiales pop para los diferentes eventos. Se adelantaron reuniones y mesas de trabajo internas para generar estrategias.</t>
  </si>
  <si>
    <t>CICLORUTAS: -En los ultimos 3 años de administración se han adelantado los informes de factibilidad de ciclorutas en calzada y documentos técnicos de soporte de ciclorutas en andén de más de 72 kilometros, remitidos a la DCV para diseños de señalización e implementación en vía.
- Desde el 2016 y a la fecha se han certificado con sellos de calidad para cicloparqueaderos 116 parqueaderos, con sello de calidad Oro y Plata entre privados y públicos (65 con sello oro y 51 con sello plata), que abordan 11,245 cupos para bicicletas.
- Se dio por terminado el convenio del Centro de la Bici con 421 personas inscritas y 206 personas certificadas en mecánica de bicicletas por el SENA. Adicionamente, se sensibilizaron más de 1074 personas en seguridad vial.
-Se implementó con Idec@ el planeador de rutas para ciclistas.
-Se implemento el Sistema de Registro de biicicletas con las de 8900 usuarios incritos y 3915 bicicletas.
-Se desarrolló XI versión de la Semana de la Bicicleta
-Se realizaron campañas en vía como Vidas Reflectivas, Juegos de Roles y Puntos Ciegos. Inició la ejecución del convenio UMV-EAB-SDM para el mantenimiento de CicloRutas en alamedas.</t>
  </si>
  <si>
    <t>Durante lo corrido del Plan de Desarrollo se han contruido 854.591,48.m2 de espacio público en la ciudad , con los cuales se presenta un avnace de cumplimiento del 24.42% en puntos como:
- RAPS RESTREPO -PLAZOLETAS Y SOTANO PARQ. CONCEJO DE BTA -RAPS KENNEDY CENTRAL -RAPS TEUSAQUILLO
-RAPS LAS NIEVES -RAPS CARVAJAL -PARQUE BICENTENARIO -RAPS RINCÓN -RED TINTAL (CICLOBARRIO UPZ PATIO BONITO
-PEATONALIZACIÓN KR. 7 FASE 2 -BICICARRILES GRUPO 2 -CL 17 SUR ENTRE 10 Y 9 HASTA LA CL 22 S - Puente peatonal Plan Parcial El Ensueño -AV.SIRENA AC153 D AV.L.GOMEZ AK9 AV.S.BA - AV.COLOMBIA AK24 DE CL76 A AV.MEDELLIN -AV.BOSA D AV.AGOBERTO
M.AK80 A AV.C.CALI -AV.C.CALI D AV.BOSA A AV.SAN BERNARDINO - AV.SAN ANTON.AC183 DE AUTONORTE A KR 7A
- INTERS. AV.CR. 9 POR CL. 94 - AV LOS CERROS CON CL 13S. SAN JERONIMO DEL YUSTE AV.ELRINCON KR91 AC131A D CR91 AV.CONEJERA, AV.SAN ANTON.AC183 DE AUTONORTE A KR 7A - AV FERROCARRIL D OCCI. DE CR 93 A CR 100 - CICLO RUTA CL 116 - CRA 11 - CRA
50, ESPACIO PÚBLICO GENERADO POR URBANIZADORES, AV. SAN ANTONIO DE AUTONORTE A AV BOYACA, OBRAS FALTANTES TM FASE III</t>
  </si>
  <si>
    <t>Con corte a 31 de Diciembre de 2018 el IDU a construido 61.30 km de ciclorrutas en puntos como:
-BICICARRILES RED TINTAL
-CL 17 SUR ENTRE 10 Y 9 HASTA LA CL 22 S
-Puente peatonal Plan Parcial El Ensueño
-AV.COLOMBIA AK24 DE CL76 A AV.MEDELLIN
- AV.BOSA D AV.AGOBERTO M.AK80 A AV.C.CALI
-AV.C.CALI D AV.BOSA A AV.SAN BERNARDINO
- INTERS. AV.CR. 9 POR CL. 94
-PEATONALIZACIÓN KR. 7 FASE 2
- AV.ELRINCON KR91 AC131A D CR91 AV.CONEJE
- AV.SAN ANTON.AC183 DE AUTONORTE A KR 7A
- AV FERROCARRIL D OCCI. DE CR 93 A CR 100
- CICLO RUTA CL 116 - CRA 11 - CRA 50
-AV.ELRINCON KR91 AC131A D CR91 AV.CONEJE
-AV. SAN ANTONIO DE AUTONORTE A AV BOYACA
Es importante resaltar que esta meta es compartida con la SDM, al IDU le corresponden 96.5 km y a la SDM 45.8 km, y frente a esta magnitud el IDU ha alcanzado un cumplimiento del 63.52%</t>
  </si>
  <si>
    <t>En lo corrido del Plan de Desarrollo se han conservado 523.716,85m2 de espacio publico con lo que se lleva un avance del 43.6% frente a la meta de 1,2 millones de m2, dichos avances se han presentado en puntos como:
-AV. JIMENEZ CON CALLE 19
-BICICARRILES GRUPO 2
-ACCIONES POPULARES 158/11 Y 2425/04
- con el programa de MAN/TO. DEL ESPACIO PUBLICO, MANT. ESP PUBLICO Y CICLORUTA G4
-ESPACIO PUBLICO URBANIZADORES
-PUNTOS SEGURIDAD VIAL
-ZONAS BAJO PUENTES GRUPO A
- ZONAS BAJO PUENTES GRUPO B
- ZONAS BAJO PUENTES GRUPO C
-ESPACIO PUBLICO GRUPO A
- ESPACIO PUBLICO GRUPO B
-ESPACIO PUBLICO GRUPO C
-MANTENIMIENTO PUENTES PEATONALES G2</t>
  </si>
  <si>
    <t>Esta meta presenta un avance del 39.41% con 33.30 km de ciclorrutas mantenidos con corte a 31 de Diciembre de 2018, dichos avances se han realizado en:
- BICICARRILES GRUPO 2
- con el programa de MAN/TO. DEL ESPACIO PUBLICO
En el mes de diciembre del 2017, se realizó la adjudicación de tres (3) grupos de contratos de obra, correspondientes al proceso licitatorio IDU-LP-SGI-001-2017, con los cuales se contempla realizar el mantenimiento de 43.47 kms de cicloruta, en las localidades de Chapinero, Mártires, Bosa, Ciudad
Bolívar, Kennedy, Fontibón, Engativá y suba.
Es importante resaltar que esta meta es compartida con la Unidad de mantenimiento vial, al IDU le corresponden 84.5 km y a la Unidad 15.5 km</t>
  </si>
  <si>
    <t>Con la puesta en operación del TransmiCable de Ciudad Bolívar, programada para finales de diciembre de 2018, se dispondrá de aproximadamente 600 nuevos cupos de cicloparqueaderos del Sistema, con lo cual se cumplirá la meta para este año.
El 06 de Agosto de 2018 se inauguró la estación Intermedia Primero de Mayo con la cual se pusieron en funcionamiento 228 nuevos cupos de cicloparqueadero.
Con los cupos adicionales gestionados durante el 2018 se llegó a una capacidad de 4.645 cupos de cicloparqueaderos en todo el sistema, beneficiando los usuarios que usan la bicicleta como modo de integración con el componente troncal del sistema TransMilenio.</t>
  </si>
  <si>
    <t>Durante el cuatrienio se han realizado 38 estrategias integrales de seguridad vial: ¿ Av1° de Mayo x Cra 69 B , ¿ Av.Villavicencio por Av. Agoberto Mejía, ¿ Av. Boyacá Av. 1° de Mayo Y calle 80 ¿ Carrera 7 por calle 67, Ciudad de Cali por Calle 6, ¿ Calle 80 por carrera 9 Zona G, Av. Américas por Carrera 54. *Zona Escolar en Malla Vial Arterial; *. Zona Escolar En Malla Vial Secundaria; *. Zona Escolar en mala Vía local *. Piloto zona sur *. Piloto zona centro *. Piloto zona norte *. Inspecciones en tramo *. Inspecciones en intersección *. Inspecciones en cuadrante *. Plazas extensión de andén *. Plazas Áreas de esparcimiento *. Medidas de trafico calmado Dispositivo de Segregación *. Medidas de trafico calmado Reducción de Carril. *. Medidas de trafico calmado Cambios alineamientos *. Senderos Peatonales Pasos regulados con semáforo *. Senderos Peatonales Pasos regulados con señalización *. Reordenamientos Viales. * Piloto zona sur Fase II *. Medidas de trafico calmado Cambios alineamientos Fase * barrios seguros *. Inspecciones puntos críticos de accidentalidad de motocicletas, *Plazas áreas de esparcimiento (2 intervenciones Restrepo y Santa Bárbara) *. Concepto para operación segura de bicicleta *Proyectos Zonas * Medidas de tráfico calmado cambios de alineamiento Fase II (Calle 75 por carrera 4) *. Medidas de trafico calmada reducción de carril (Calle 77 por carrera 3) *. Senderos peatonales pasos regulados con semáforo (Acceso a sector Monserrate) *. Concepto de operación Segura de bicicleta (Piloto ciclorruta Av. 19 por Calle 127ª) *. Barrios seguros implementación en barrio Samoré, medidas para entornos seguros* 13. Inspecciones en intersecciones fase II: se adelantan tres inspecciones en puntos críticos del SITP que corresponden a los sitios (1. Calle 73 Sur con carreras 95 y 95ª, 2. Av. Américas con carrera 78ª estación banderas, 3. Carrera 10 por calle 13). *Medidas de tráfico calmado fase III en la calle 30a sur por carrera 5 en inmediaciones del portal 20 de Julio.</t>
  </si>
  <si>
    <t>Asignación de los contratos de señalización, genera demora en la programación de las acciones en vía y la concentración de esfuerzos de proyectos de gran impacto con temas de bicicletas, desvió las acciones para esta actividad</t>
  </si>
  <si>
    <t>Durante el 2018, se avanzó en la implementación del Plan Distrital de Seguridad para motociclistas en un12% con el desarrollo de las siguientes acciones Desarrollo de 7 jornada locales de seguridad vial para motociclistas, desarrollo 10 inspecciones de seguridad vial en puntos críticos de accidentalidad
para motociclistas, sensibilización 12.239 motociclistas en seguridad vial, desarrollo de las diferentes actividades del mes del motociclista, celebración de la V edición del día distrital del motociclista.</t>
  </si>
  <si>
    <t>Avances y Logros 2018: Se diseñó la Estrategia Integral de Cultura Ciudadana Equipo T. Se implementaron actividades pedagógicas en 30 colegios públicos y privados en alianza con la Secretaría de Educación. Se estableció una alianza con el SENA. Se desarrollaron dos hackatones y cuatro talleres de innovación social enfocados en las problemáticas de cultura ciudadana del Sistema. Se realizaron las convocatorias de cultura ciudadana TRANSMILENIO- Secretaría de Cultura, que otorgaron 41 estímulos por valor de $950 millones.
Se realizaron los Talleres de cultura ciudadana Equipo T, que impactaron a más de 3.000 funcionarios y contratistas de TRANSMILENIO S.A. Beneficios: Contar con una plataforma estratégica de comunicación, formación y cultura ciudadana de TRANSMILENIO S.A., que promueve una mejor movilidad y calidad de vida para los diversos actores que hacen parte del sistema de transporte público de Bogotá. Desde TRANSMILENIO S.A. se está promoviendo la participación ciudadana como estrategia para mejorar la convivencia dentro de estaciones y portales y recuperar la cultura ciudadana en el Sistema. A través de las actividades que se realizan en la localidad de Ciudad Bolívar en el marco del proyecto. TransMiCable, se promueve el sentido de pertenencia por este nuevo modo de transporte público y se fomenta la cultura ciudadana antes de que inicie la operación. Se logró estructurar una estrategia de cultura ciudadana para el Sistema TransMilenio, que integra varias iniciativas de la Subgerencia de Atención al Usuario y Comunicaciones.</t>
  </si>
  <si>
    <t>La Cámara de Comercio de Bogotá realiza de manera semestral la encuesta de percepción y victimización en Bogotá. Dentro de dicha encuesta se pregunta por la percepción de seguridad en la ciudad; las opciones de respuesta a la pregunta ¿Usted considera que el transporte público es...? fueron modificadas, por lo tanto, se tiene encuenta la suma del resultado de dos respuestas: seguro y relativamente seguro.</t>
  </si>
  <si>
    <t>Los resultados de la encuesta para el Sistema TransMilenio en el primer semestre de 2018 fueron los siguientes: 4% considera seguro el Sistema y el 16% considera relativamente seguro el Sistema, para un total del 20% de los encuestados que consideran seguro el Sistema. Beneficios: Mayor confiabilidad para movilizarse en el Sistema Mejora en la percepción de la calidad de la prestación del servicio. Aumento de la satisfacción de los usuarios del Sistema"</t>
  </si>
  <si>
    <t>Avance PDD: El avance acumulado del PDD de esta meta corresponde al 80% de revision e implementacion de las rutas del Sistema de Transporte Publico gestionado por Transmilenio. Avance 2018. Se ha avanzado en la revisión y concepto de rutas zonales y troncales, identificando en cada caso oportunidades de mejora. Las revisiones con concepto afirmativo permitieron implementar 815 soluciones operativas en 413 rutas, las cuales corresponden al 80% del total de rutas en operación.</t>
  </si>
  <si>
    <t>Se determinó separar las pruebas entre BCA¿s, puertas y sincronización de puertas y viabilizar jurídicamente y contractualmente estas pruebas por aparte por cuanto se requiere el concurso de áreas y actores diferentes. Se iniciaron en el último trimestre los procesos de contratación de los componentes de puertas y sincronización de puertas. Se hizo reunión con Recaudo Bogotá aspectos técnicos para la prueba piloto de BCA¿s, con base en los documentos de respuesta y de complemento emitidos por TRANSMILENIO S.A. Estamos a la espera del documento formal de cotización por parte de Recaudo Bogotá para proceder a definir los aspectos contractuales para desarrollar el piloto de BCA¿s. Las estrategias de mediación social y pedagogía se tuvieron hasta el 13 de octubre. En el último trimestre del año 2018 se desarrollaron los procesos contractuales para poder contar nuevamente con el personal en vía en el primer trimestre del año 2019.</t>
  </si>
  <si>
    <t>Con el 35% alcanzado en el año 2018, la meta llegaria a una ejecucion acumulada del 54% de avance en el diseño e implementacion del plan para reducir la problematica de la evasion. Avance 2018 De enero al 13 de octubre de 2018 se desarrollaron 4.230 talleres pedagógicos, en los cuales se capacitaron 20.333 personas y se entregaron 19.616 certificados para conmutación de multas tipo I y tipo II del Código Nacional de Policía y Convivencia. Con el equipo de pedagogía de la Universidad Nacional se diseñó una metodología para llevar los talleres hacia actores externos que impactan en el fenómeno de la evasión en el Sistema, en todos sus componentes. A 13 de octubre se intervinieron 21 instituciones, a través de 91 actividades pedagógicas en las que se logró impactar a 2.292 personas, entre ellas 1.432 menores de edad. Desde el mes de julio de 2018 con equipos de trabajo de las empresas de vigilancia y seguridad privada y servicios caninos que refuerzan zonas de torniquetes, puertas, zonas de transición y plataformas en 21 puntos críticos por problemática de evasión. Se determinó hacer una adición por 1500 millones, distribuidos en 750 millones para FORPO y 750 para la Policía Metropolitana de Bogotá - MEBOG para dar continuidad al objeto del Convenio 568 de 2017 para "Aunar esfuerzos entre TRANSMILENIO S.A. y LA POLICIA NACIONAL ¿ POLICIA METROPOLITANA DE BOGOTÁ, para fortalecer la seguridad y vigilancia de los usuarios del Sistema TransMilenio". Se determinó hacer una adición por 1500 millones, distribuidos en 750 millones para FORPO y 750 para la Policía Metropolitana de Bogotá - MEBOG para dar continuidad al objeto del Convenio 568 de 2017 para "Aunar esfuerzos entre TRANSMILENIO S.A. y LA POLICIA NACIONAL ¿ POLICIA METROPOLITANA DE BOGOTÁ, para fortalecer la seguridad y vigilancia de los usuarios del Sistema TransMilenio". En total en el año 2018 se instalaron y / o ampliaron barreras perimetrales en 17 puntos del componente troncal, para un total de 38 instalados. Implementación de realces en 10 Estaciones del componente troncal del Sistema, para evitar la evasión por los espacios entre vagones. Instalación de malla y celosía en Portal Tunal para evitar la evasión entre plataformas y zonas peatonales a zonas pagas. (480 M2 lamina microperforada y 330 M2 de celosías). Entrega del estudio de la línea base de evasión del componente troncal, en el marco del Contrato 564 de 2017 con la Universidad Nacional de Colombia. Inicio con la APCA E&amp;Y e Iquartil Ltda., de la consultoría para la primera fase del estudio de la línea base de evasión en el componente zonal, en el marco de la ejecución de los recursos de cooperación entre la Secretaría Distrital de Movilidad y el Banco Interamericano de Desarrollo.</t>
  </si>
  <si>
    <t>El reporte presentado corresponde al día de maxima demanda presentado en la primera semana de noviembre, tanto para el componente troncal como el zonal del sistema, toda vez que se realizaron del orden de 2'492.156 validaciones en el componente troncal y 1'624.185 en el componente zonal, con lo cual el Sistema ha movilizado más de 4'116.341 viajes de transporte público al día, lo cual sumado con lo estimado en transporte público del esquema provisional (1'400.000) correponde al 47.25% del total de viajes que se realizan en la ciudad. La entidad continúa realizando las gestiones para mejorar la prestación del servicio y de esta forma atraer mas usuarios de transporte público al sistema. Adicionalmente, se está implementando continuamente mejoras de corto plazo en servicios troncales y rutas zonales, se está desarrollando la consultoría para la reingeniería del sistema y se adjudicaron 5 lotes de 6 que fueron parte de la licitación para la renovación de flota troncal de las Fases I y II con lo cual se va mejorar la cobertura y la calidad del servicio y se espera atraer mas usuarios al sistema.</t>
  </si>
  <si>
    <t xml:space="preserve">Durante el último trimestre del año se presento un aumento en la demanda, sin embargo a lo largo del año se evidenció una disminución, la entidad adelantó gestiones para mejorar el sistema y controlar la evasión presentada.
</t>
  </si>
  <si>
    <t>La contratación de insumos prediale fue declarada desierta,por tal razón se presentaron demoras elaboración de estudios de títulos y registros topográficos,limitando la actividad relacionada a oferta de predios.Plan de contingencia se trabajaron los estudios-403-PH In House,y nuevamente inició proceso contratación insumos prediales de no PH -480,quedando adjudicado. La contratación interventoría debe avanzar según el proceso de concesión,el cual ha sufrido ajustes en cronograma. Dicho esto,el proceso se ha ralentizado conforme a los procesos prioritarios. En cuanto a la interventoría,la FDN remitió para revisión versión documento Expresión Interés y cronograma para el concurso de méritos y estructuradores.El Proceso precontractual para diseños de detalle del terreno patio taller esta en pausa debido a la priorización de actividades para ejecución del convenio1880,en espera del acto administrativo del corredor ecológico que avale total disponibilidad del terreno para inicio de trabajos</t>
  </si>
  <si>
    <t>Se realizaron observaciones a los requisitos financieros del documento precalificación.Mesas de negociación con los organismos multilaterales finalizó con negociación, cierre y firma de contratos de empréstito con entidades multilaterales.Se recibieron diseños remitidos por FDN.Se acompaño el proceso contratación PLMB estructurados por FDN,participando en comités de estructuración integral.Se participo en los comités seguimiento estructuración técnica con FDN definiendo las especificaciones técnicas y demás anexos contratación PLMB.Se apoyo realización del proceso selección,iniciando con la invitación de manifestación de interés (DBFOM).Se revisaron los prepliegos entregados FDN en el marco del proceso de contratación.Se tiene cronograma ajustado proceso Interventoría y se emitieron observaciones a los documentos presentados por FDN,remitiendo para revisión versión de los documentos de Expresión de Interés y cronograma para concurso de méritos.Se atendieron las observaciones recibidas por Banca Multilateral al EIAS realizando los ajustes para publicar en la página web.Se realizo la revisión y complemento de minutas de Acuerdos Específicos con las ESP. Se suscribieron Acuerdos Específicos con ETB,Telefónica y EAB.Los diseños de detalle del Tramo 1 de ETB y de 4 interferencias de Telefónica se terminaron en dic/18.Fue suscrito contrato de diseños con Codensa con posibilidad de suscribir el de obras al suscribirse Acuerdo Específico respectivo con EMB. Se suscribió el Acuerdo Específico No.1 para la ejecución obras,la EAB procederá a la contratación de las obras respectivas previa suscripción del Acuerdo Específco No.2 para la ejecución del traslado de redes secundarias involucradas en el traslado de las primarias o matrices.Se suscribió Acuerdo Específico con Telefónica,se realizaron diseños y se están adelantando las obras de traslado.Se adelantó el contrato con UAECD para la actualización de cabida y linderos de los inmuebles no sujetos a Propiedad Horizontal (PH).Se gestionó con SDP el marco normativo para usos y proyectos inmobiliarios
en áreas de influencia del metro.Mesas de trabajo con ERU estableciendo la implantación de la Estación de Metro Calle 26.Se cuenta con topografía de 524 inmuebles.Se cuenta con 423 avalúos. Se tienen 104 ofertas elaboradas producto del convenio 1021, y 268 ofertas elaboradas por parte de EMB para un total de 372.Se logró suscribir el convenio con Supernotariado y (Objeto del convenio:registro VUR).El modelo captura de valor quedo aprobado por la Gerencia General, y presentado a la Junta Directiva. Se adelantaron 42 reuniones para la vigencia 2018 con partes interesadas.Se diseño e implemento protocolo para el seguimiento a la implementación del plan de reasentamiento de los inmuebles adquiridos por el IDU. Atención presencial 550,atención telefónica 315,la Atención PQRSD fue de 640 a través del SDQS y la Atención Presencial fue 708.Se reporta un total de 659246 ciudadanos informados por los canales de comunicación</t>
  </si>
  <si>
    <t>No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</si>
</sst>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2" formatCode="_-&quot;$&quot;\ * #,##0_-;\-&quot;$&quot;\ * #,##0_-;_-&quot;$&quot;\ * &quot;-&quot;_-;_-@_-"/>
    <numFmt numFmtId="41" formatCode="_-* #,##0_-;\-* #,##0_-;_-*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quot;$&quot;\ * #,##0.00_-;\-&quot;$&quot;\ * #,##0.00_-;_-&quot;$&quot;\ * &quot;-&quot;_-;_-@_-"/>
    <numFmt numFmtId="183" formatCode="&quot;$&quot;#,#00,,"/>
  </numFmts>
  <fonts count="27" x14ac:knownFonts="1">
    <font>
      <sz val="10"/>
      <name val="Arial"/>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b/>
      <sz val="11"/>
      <name val="Arial"/>
      <family val="2"/>
    </font>
    <font>
      <sz val="11"/>
      <name val="Arial"/>
      <family val="2"/>
    </font>
    <font>
      <b/>
      <sz val="24"/>
      <name val="Arial"/>
      <family val="2"/>
    </font>
    <font>
      <sz val="11"/>
      <color theme="1"/>
      <name val="Calibri"/>
      <family val="2"/>
      <scheme val="minor"/>
    </font>
    <font>
      <sz val="11"/>
      <color theme="0"/>
      <name val="Arial"/>
      <family val="2"/>
    </font>
    <font>
      <b/>
      <sz val="11"/>
      <color theme="1"/>
      <name val="Arial"/>
      <family val="2"/>
    </font>
    <font>
      <sz val="10"/>
      <name val="Arial"/>
      <family val="2"/>
    </font>
    <font>
      <sz val="11"/>
      <name val="Calibri"/>
      <family val="2"/>
    </font>
    <font>
      <sz val="9"/>
      <color indexed="81"/>
      <name val="Tahoma"/>
      <family val="2"/>
    </font>
    <font>
      <b/>
      <sz val="9"/>
      <color indexed="81"/>
      <name val="Tahoma"/>
      <family val="2"/>
    </font>
    <font>
      <b/>
      <sz val="10"/>
      <name val="Arial"/>
      <family val="2"/>
    </font>
    <font>
      <b/>
      <sz val="10"/>
      <color indexed="8"/>
      <name val="Arial"/>
      <family val="2"/>
    </font>
  </fonts>
  <fills count="8">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14">
    <xf numFmtId="0" fontId="0" fillId="0" borderId="0"/>
    <xf numFmtId="0" fontId="6" fillId="2" borderId="0" applyNumberFormat="0" applyBorder="0" applyAlignment="0" applyProtection="0"/>
    <xf numFmtId="164" fontId="4" fillId="0" borderId="0" applyFont="0" applyFill="0" applyBorder="0" applyAlignment="0" applyProtection="0"/>
    <xf numFmtId="169" fontId="4"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71" fontId="5" fillId="0" borderId="0" applyFont="0" applyFill="0" applyBorder="0" applyAlignment="0" applyProtection="0"/>
    <xf numFmtId="171" fontId="1" fillId="0" borderId="0" applyFont="0" applyFill="0" applyBorder="0" applyAlignment="0" applyProtection="0"/>
    <xf numFmtId="168" fontId="4" fillId="0" borderId="0" applyFont="0" applyFill="0" applyBorder="0" applyAlignment="0" applyProtection="0"/>
    <xf numFmtId="168" fontId="2"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0" fontId="6" fillId="2" borderId="0" applyNumberFormat="0" applyBorder="0" applyAlignment="0" applyProtection="0"/>
    <xf numFmtId="0" fontId="6" fillId="2" borderId="0" applyNumberFormat="0" applyBorder="0" applyAlignment="0" applyProtection="0"/>
    <xf numFmtId="173" fontId="5" fillId="0" borderId="0" applyFont="0" applyFill="0" applyBorder="0" applyAlignment="0" applyProtection="0"/>
    <xf numFmtId="176" fontId="5" fillId="0" borderId="0" applyFont="0" applyFill="0" applyBorder="0" applyAlignment="0" applyProtection="0"/>
    <xf numFmtId="176" fontId="1" fillId="0" borderId="0" applyFont="0" applyFill="0" applyBorder="0" applyAlignment="0" applyProtection="0"/>
    <xf numFmtId="173" fontId="1" fillId="0" borderId="0" applyFont="0" applyFill="0" applyBorder="0" applyAlignment="0" applyProtection="0"/>
    <xf numFmtId="179" fontId="2" fillId="0" borderId="0" applyFont="0" applyFill="0" applyBorder="0" applyAlignment="0" applyProtection="0"/>
    <xf numFmtId="0" fontId="9" fillId="0" borderId="0" applyNumberFormat="0" applyFill="0" applyBorder="0" applyAlignment="0" applyProtection="0">
      <alignment vertical="top"/>
      <protection locked="0"/>
    </xf>
    <xf numFmtId="174" fontId="4" fillId="0" borderId="0" applyFont="0" applyFill="0" applyBorder="0" applyAlignment="0" applyProtection="0"/>
    <xf numFmtId="175" fontId="4"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1" fontId="4" fillId="0" borderId="0" applyFont="0" applyFill="0" applyBorder="0" applyAlignment="0" applyProtection="0"/>
    <xf numFmtId="171" fontId="2" fillId="0" borderId="0" applyFont="0" applyFill="0" applyBorder="0" applyAlignment="0" applyProtection="0"/>
    <xf numFmtId="43" fontId="14"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1" fontId="2" fillId="0" borderId="0" applyFont="0" applyFill="0" applyBorder="0" applyAlignment="0" applyProtection="0"/>
    <xf numFmtId="171" fontId="4" fillId="0" borderId="0" applyFont="0" applyFill="0" applyBorder="0" applyAlignment="0" applyProtection="0"/>
    <xf numFmtId="169" fontId="4"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71" fontId="5"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172" fontId="5" fillId="0" borderId="0" applyFont="0" applyFill="0" applyBorder="0" applyAlignment="0" applyProtection="0"/>
    <xf numFmtId="172" fontId="1"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1" fontId="1" fillId="0" borderId="0" applyFont="0" applyFill="0" applyBorder="0" applyAlignment="0" applyProtection="0"/>
    <xf numFmtId="172"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7" fontId="4" fillId="0" borderId="0" applyFont="0" applyFill="0" applyBorder="0" applyAlignment="0" applyProtection="0"/>
    <xf numFmtId="177" fontId="5" fillId="0" borderId="0" applyFont="0" applyFill="0" applyBorder="0" applyAlignment="0" applyProtection="0"/>
    <xf numFmtId="177" fontId="1" fillId="0" borderId="0" applyFont="0" applyFill="0" applyBorder="0" applyAlignment="0" applyProtection="0"/>
    <xf numFmtId="167" fontId="2" fillId="0" borderId="0" applyFont="0" applyFill="0" applyBorder="0" applyAlignment="0" applyProtection="0"/>
    <xf numFmtId="178" fontId="4" fillId="0" borderId="0" applyFont="0" applyFill="0" applyBorder="0" applyAlignment="0" applyProtection="0"/>
    <xf numFmtId="178" fontId="2" fillId="0" borderId="0" applyFont="0" applyFill="0" applyBorder="0" applyAlignment="0" applyProtection="0"/>
    <xf numFmtId="178" fontId="4" fillId="0" borderId="0" applyFont="0" applyFill="0" applyBorder="0" applyAlignment="0" applyProtection="0"/>
    <xf numFmtId="178" fontId="2" fillId="0" borderId="0" applyFont="0" applyFill="0" applyBorder="0" applyAlignment="0" applyProtection="0"/>
    <xf numFmtId="178" fontId="4" fillId="0" borderId="0" applyFont="0" applyFill="0" applyBorder="0" applyAlignment="0" applyProtection="0"/>
    <xf numFmtId="178" fontId="2" fillId="0" borderId="0" applyFont="0" applyFill="0" applyBorder="0" applyAlignment="0" applyProtection="0"/>
    <xf numFmtId="170" fontId="14" fillId="0" borderId="0" applyFont="0" applyFill="0" applyBorder="0" applyAlignment="0" applyProtection="0"/>
    <xf numFmtId="170"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0" fontId="1"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0" fontId="1" fillId="0" borderId="0" applyFont="0" applyFill="0" applyBorder="0" applyAlignment="0" applyProtection="0"/>
    <xf numFmtId="0" fontId="7" fillId="3" borderId="0" applyNumberFormat="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11" fillId="0" borderId="0"/>
    <xf numFmtId="0" fontId="13"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2" fillId="0" borderId="0"/>
    <xf numFmtId="0" fontId="18" fillId="0" borderId="0"/>
    <xf numFmtId="0" fontId="18" fillId="0" borderId="0"/>
    <xf numFmtId="0" fontId="18" fillId="0" borderId="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8" fillId="0" borderId="1" applyNumberFormat="0" applyFill="0" applyAlignment="0" applyProtection="0"/>
    <xf numFmtId="41" fontId="21" fillId="0" borderId="0" applyFont="0" applyFill="0" applyBorder="0" applyAlignment="0" applyProtection="0"/>
    <xf numFmtId="42" fontId="21" fillId="0" borderId="0" applyFont="0" applyFill="0" applyBorder="0" applyAlignment="0" applyProtection="0"/>
  </cellStyleXfs>
  <cellXfs count="142">
    <xf numFmtId="0" fontId="0" fillId="0" borderId="0" xfId="0"/>
    <xf numFmtId="0" fontId="12" fillId="0" borderId="2" xfId="86" applyFont="1" applyBorder="1" applyAlignment="1">
      <alignment horizontal="center"/>
    </xf>
    <xf numFmtId="0" fontId="13" fillId="0" borderId="2" xfId="86" applyBorder="1"/>
    <xf numFmtId="0" fontId="12" fillId="4" borderId="2" xfId="86" applyFont="1" applyFill="1" applyBorder="1" applyAlignment="1">
      <alignment horizontal="center"/>
    </xf>
    <xf numFmtId="0" fontId="13" fillId="0" borderId="0" xfId="86"/>
    <xf numFmtId="0" fontId="16" fillId="0" borderId="0" xfId="0" applyFont="1" applyAlignment="1">
      <alignment vertical="center" wrapText="1"/>
    </xf>
    <xf numFmtId="0" fontId="15" fillId="0" borderId="0" xfId="0" applyFont="1" applyAlignment="1">
      <alignment vertical="center" wrapText="1"/>
    </xf>
    <xf numFmtId="0" fontId="19" fillId="0" borderId="0" xfId="0" applyFont="1" applyAlignment="1">
      <alignment vertical="center" wrapText="1"/>
    </xf>
    <xf numFmtId="0" fontId="15" fillId="5" borderId="2" xfId="0" applyFont="1" applyFill="1" applyBorder="1" applyAlignment="1" applyProtection="1">
      <alignment horizontal="center" vertical="center"/>
      <protection locked="0"/>
    </xf>
    <xf numFmtId="0" fontId="15" fillId="6" borderId="6" xfId="0" applyFont="1" applyFill="1" applyBorder="1" applyAlignment="1">
      <alignment horizontal="right" vertical="center"/>
    </xf>
    <xf numFmtId="0" fontId="15" fillId="6" borderId="7" xfId="0" applyFont="1" applyFill="1" applyBorder="1" applyAlignment="1">
      <alignment horizontal="right" vertical="center"/>
    </xf>
    <xf numFmtId="0" fontId="15" fillId="5" borderId="2"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0" fontId="2" fillId="7" borderId="2" xfId="0" applyFont="1" applyFill="1" applyBorder="1" applyAlignment="1" applyProtection="1">
      <alignment vertical="center" wrapText="1"/>
    </xf>
    <xf numFmtId="0" fontId="0" fillId="7" borderId="2" xfId="0" applyFill="1" applyBorder="1" applyAlignment="1" applyProtection="1">
      <alignment horizontal="justify" vertical="center" wrapText="1"/>
    </xf>
    <xf numFmtId="0" fontId="0" fillId="7" borderId="2" xfId="0" applyFill="1" applyBorder="1" applyAlignment="1" applyProtection="1">
      <alignment horizontal="center" vertical="center" wrapText="1"/>
    </xf>
    <xf numFmtId="0" fontId="0" fillId="7" borderId="2" xfId="0" applyFill="1" applyBorder="1" applyAlignment="1" applyProtection="1">
      <alignment horizontal="center" vertical="center" wrapText="1"/>
      <protection locked="0"/>
    </xf>
    <xf numFmtId="0" fontId="16" fillId="7" borderId="2" xfId="0" applyFont="1" applyFill="1" applyBorder="1" applyAlignment="1" applyProtection="1">
      <alignment horizontal="justify" vertical="center" wrapText="1"/>
      <protection locked="0"/>
    </xf>
    <xf numFmtId="10" fontId="16" fillId="7" borderId="0" xfId="99" applyNumberFormat="1" applyFont="1" applyFill="1" applyAlignment="1">
      <alignment vertical="center" wrapText="1"/>
    </xf>
    <xf numFmtId="0" fontId="16" fillId="7" borderId="0" xfId="0" applyFont="1" applyFill="1" applyAlignment="1">
      <alignment vertical="center" wrapText="1"/>
    </xf>
    <xf numFmtId="0" fontId="2" fillId="7" borderId="2" xfId="0" applyFont="1" applyFill="1" applyBorder="1" applyAlignment="1" applyProtection="1">
      <alignment horizontal="justify" vertical="center" wrapText="1"/>
    </xf>
    <xf numFmtId="0" fontId="2" fillId="7" borderId="2" xfId="0" applyFont="1" applyFill="1" applyBorder="1" applyAlignment="1" applyProtection="1">
      <alignment horizontal="center" vertical="center" wrapText="1"/>
    </xf>
    <xf numFmtId="0" fontId="0" fillId="7" borderId="2" xfId="0" applyFill="1" applyBorder="1" applyAlignment="1" applyProtection="1">
      <alignment vertical="center" wrapText="1"/>
    </xf>
    <xf numFmtId="0" fontId="2" fillId="7" borderId="2" xfId="0" applyFont="1" applyFill="1" applyBorder="1" applyAlignment="1" applyProtection="1">
      <alignment horizontal="left" vertical="center" wrapText="1"/>
    </xf>
    <xf numFmtId="0" fontId="2" fillId="7" borderId="3" xfId="0" applyFont="1" applyFill="1" applyBorder="1" applyAlignment="1" applyProtection="1">
      <alignment vertical="center" wrapText="1"/>
    </xf>
    <xf numFmtId="0" fontId="2" fillId="7" borderId="3" xfId="0" applyFont="1" applyFill="1" applyBorder="1" applyAlignment="1" applyProtection="1">
      <alignment horizontal="justify" vertical="center" wrapText="1"/>
    </xf>
    <xf numFmtId="0" fontId="2" fillId="7" borderId="3" xfId="0" applyFont="1" applyFill="1" applyBorder="1" applyAlignment="1" applyProtection="1">
      <alignment horizontal="center" vertical="center" wrapText="1"/>
    </xf>
    <xf numFmtId="0" fontId="0" fillId="7" borderId="3" xfId="0" applyFill="1" applyBorder="1" applyAlignment="1" applyProtection="1">
      <alignment horizontal="center" vertical="center" wrapText="1"/>
      <protection locked="0"/>
    </xf>
    <xf numFmtId="0" fontId="16" fillId="7" borderId="3" xfId="0" applyFont="1" applyFill="1" applyBorder="1" applyAlignment="1" applyProtection="1">
      <alignment horizontal="justify" vertical="center" wrapText="1"/>
      <protection locked="0"/>
    </xf>
    <xf numFmtId="0" fontId="15" fillId="0" borderId="0" xfId="0" applyFont="1" applyFill="1" applyBorder="1" applyAlignment="1">
      <alignment vertical="center" wrapText="1"/>
    </xf>
    <xf numFmtId="0" fontId="15" fillId="5" borderId="13"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pplyProtection="1">
      <alignment horizontal="center" vertical="center" wrapText="1"/>
      <protection locked="0"/>
    </xf>
    <xf numFmtId="180" fontId="15" fillId="0" borderId="0" xfId="0" applyNumberFormat="1" applyFont="1" applyFill="1" applyBorder="1" applyAlignment="1">
      <alignment horizontal="justify" vertical="center" wrapText="1"/>
    </xf>
    <xf numFmtId="0" fontId="22" fillId="0" borderId="15" xfId="0" applyFont="1" applyBorder="1" applyAlignment="1">
      <alignment horizontal="center" vertical="center" wrapText="1"/>
    </xf>
    <xf numFmtId="2" fontId="16" fillId="0" borderId="4" xfId="0" applyNumberFormat="1" applyFont="1" applyBorder="1" applyAlignment="1">
      <alignment vertical="center" wrapText="1"/>
    </xf>
    <xf numFmtId="0" fontId="16" fillId="0" borderId="0" xfId="0" applyFont="1" applyFill="1" applyBorder="1" applyAlignment="1">
      <alignment vertical="center" wrapText="1"/>
    </xf>
    <xf numFmtId="2" fontId="16" fillId="0" borderId="4" xfId="0" applyNumberFormat="1" applyFont="1" applyBorder="1" applyAlignment="1">
      <alignment horizontal="right" vertical="center" wrapText="1"/>
    </xf>
    <xf numFmtId="0" fontId="22" fillId="0" borderId="28" xfId="0" applyFont="1" applyBorder="1" applyAlignment="1">
      <alignment horizontal="center" vertical="center" wrapText="1"/>
    </xf>
    <xf numFmtId="2" fontId="16" fillId="0" borderId="5" xfId="0" applyNumberFormat="1" applyFont="1" applyBorder="1" applyAlignment="1">
      <alignment vertical="center" wrapText="1"/>
    </xf>
    <xf numFmtId="0" fontId="16" fillId="7" borderId="26" xfId="0" applyFont="1" applyFill="1" applyBorder="1" applyAlignment="1" applyProtection="1">
      <alignment horizontal="center" vertical="center" wrapText="1"/>
      <protection locked="0"/>
    </xf>
    <xf numFmtId="0" fontId="16" fillId="7" borderId="27" xfId="0" applyFont="1" applyFill="1" applyBorder="1" applyAlignment="1" applyProtection="1">
      <alignment horizontal="center" vertical="center" wrapText="1"/>
      <protection locked="0"/>
    </xf>
    <xf numFmtId="0" fontId="16" fillId="7" borderId="26" xfId="0" applyFont="1" applyFill="1" applyBorder="1" applyAlignment="1" applyProtection="1">
      <alignment horizontal="justify" vertical="center" wrapText="1"/>
      <protection locked="0"/>
    </xf>
    <xf numFmtId="0" fontId="16" fillId="7" borderId="27" xfId="0" applyFont="1" applyFill="1" applyBorder="1" applyAlignment="1" applyProtection="1">
      <alignment horizontal="justify" vertical="center" wrapText="1"/>
      <protection locked="0"/>
    </xf>
    <xf numFmtId="0" fontId="16" fillId="0" borderId="2" xfId="0" applyFont="1" applyBorder="1" applyAlignment="1">
      <alignment horizontal="center" vertical="center" wrapText="1"/>
    </xf>
    <xf numFmtId="0" fontId="2" fillId="7" borderId="26" xfId="0" applyFont="1" applyFill="1" applyBorder="1" applyAlignment="1" applyProtection="1">
      <alignment horizontal="center" vertical="center" wrapText="1"/>
    </xf>
    <xf numFmtId="0" fontId="2" fillId="7" borderId="27" xfId="0" applyFont="1" applyFill="1" applyBorder="1" applyAlignment="1" applyProtection="1">
      <alignment horizontal="center" vertical="center" wrapText="1"/>
    </xf>
    <xf numFmtId="0" fontId="16" fillId="0" borderId="2" xfId="0" applyFont="1" applyBorder="1" applyAlignment="1">
      <alignment horizontal="justify" vertical="center" wrapText="1"/>
    </xf>
    <xf numFmtId="2" fontId="16" fillId="0" borderId="2" xfId="0" applyNumberFormat="1" applyFont="1" applyBorder="1" applyAlignment="1">
      <alignment horizontal="center" vertical="center" wrapText="1"/>
    </xf>
    <xf numFmtId="0" fontId="16" fillId="7" borderId="2" xfId="0" applyFont="1" applyFill="1" applyBorder="1" applyAlignment="1">
      <alignment horizontal="center" vertical="center" wrapText="1"/>
    </xf>
    <xf numFmtId="0" fontId="16" fillId="0" borderId="3" xfId="0" applyFont="1" applyBorder="1" applyAlignment="1">
      <alignment horizontal="justify" vertical="center" wrapText="1"/>
    </xf>
    <xf numFmtId="0" fontId="16" fillId="0" borderId="3" xfId="0" applyFont="1" applyBorder="1" applyAlignment="1">
      <alignment horizontal="center" vertical="center" wrapText="1"/>
    </xf>
    <xf numFmtId="2" fontId="16" fillId="0" borderId="3" xfId="0" applyNumberFormat="1" applyFont="1" applyBorder="1" applyAlignment="1">
      <alignment horizontal="center" vertical="center" wrapText="1"/>
    </xf>
    <xf numFmtId="0" fontId="16" fillId="7" borderId="3" xfId="0" applyFont="1" applyFill="1" applyBorder="1" applyAlignment="1">
      <alignment horizontal="center" vertical="center" wrapText="1"/>
    </xf>
    <xf numFmtId="9" fontId="16" fillId="7" borderId="2" xfId="0" applyNumberFormat="1" applyFont="1" applyFill="1" applyBorder="1" applyAlignment="1">
      <alignment horizontal="center" vertical="center" wrapText="1"/>
    </xf>
    <xf numFmtId="10" fontId="16" fillId="7" borderId="2" xfId="0" applyNumberFormat="1" applyFont="1" applyFill="1" applyBorder="1" applyAlignment="1">
      <alignment horizontal="center" vertical="center" wrapText="1"/>
    </xf>
    <xf numFmtId="0" fontId="2" fillId="7" borderId="26" xfId="0" applyFont="1" applyFill="1" applyBorder="1" applyAlignment="1" applyProtection="1">
      <alignment horizontal="left" vertical="center" wrapText="1"/>
    </xf>
    <xf numFmtId="0" fontId="2" fillId="7" borderId="27" xfId="0" applyFont="1" applyFill="1" applyBorder="1" applyAlignment="1" applyProtection="1">
      <alignment horizontal="left" vertical="center" wrapText="1"/>
    </xf>
    <xf numFmtId="0" fontId="20" fillId="0" borderId="8"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17" fillId="6" borderId="15" xfId="0" applyFont="1" applyFill="1" applyBorder="1" applyAlignment="1">
      <alignment horizontal="center" vertical="center" textRotation="255"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10" xfId="0" applyFont="1" applyFill="1" applyBorder="1" applyAlignment="1" applyProtection="1">
      <alignment horizontal="center" vertical="center"/>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18" xfId="0" applyFont="1" applyFill="1" applyBorder="1" applyAlignment="1">
      <alignment horizontal="left"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5" borderId="20" xfId="0" applyFont="1" applyFill="1" applyBorder="1" applyAlignment="1" applyProtection="1">
      <alignment horizontal="center" vertical="center" wrapText="1"/>
      <protection locked="0"/>
    </xf>
    <xf numFmtId="0" fontId="15" fillId="5" borderId="22"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16" fillId="0" borderId="6" xfId="0" applyFont="1" applyFill="1" applyBorder="1" applyAlignment="1" applyProtection="1">
      <alignment horizontal="center"/>
    </xf>
    <xf numFmtId="0" fontId="16" fillId="0" borderId="7" xfId="0" applyFont="1" applyFill="1" applyBorder="1" applyAlignment="1" applyProtection="1">
      <alignment horizontal="center"/>
    </xf>
    <xf numFmtId="0" fontId="15" fillId="6" borderId="26" xfId="0" applyFont="1" applyFill="1" applyBorder="1" applyAlignment="1" applyProtection="1">
      <alignment horizontal="center" vertical="center" wrapText="1"/>
      <protection locked="0"/>
    </xf>
    <xf numFmtId="0" fontId="15" fillId="6" borderId="27" xfId="0" applyFont="1" applyFill="1" applyBorder="1" applyAlignment="1" applyProtection="1">
      <alignment horizontal="center" vertical="center" wrapText="1"/>
      <protection locked="0"/>
    </xf>
    <xf numFmtId="0" fontId="15" fillId="6" borderId="34" xfId="0" applyFont="1" applyFill="1" applyBorder="1" applyAlignment="1" applyProtection="1">
      <alignment horizontal="center" vertical="center" wrapText="1"/>
      <protection locked="0"/>
    </xf>
    <xf numFmtId="0" fontId="15" fillId="6" borderId="35" xfId="0" applyFont="1" applyFill="1" applyBorder="1" applyAlignment="1" applyProtection="1">
      <alignment horizontal="center" vertical="center" wrapText="1"/>
      <protection locked="0"/>
    </xf>
    <xf numFmtId="0" fontId="15" fillId="6" borderId="36"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protection locked="0"/>
    </xf>
    <xf numFmtId="0" fontId="15" fillId="6" borderId="12" xfId="0" applyFont="1" applyFill="1" applyBorder="1" applyAlignment="1" applyProtection="1">
      <alignment horizontal="center" vertical="center"/>
      <protection locked="0"/>
    </xf>
    <xf numFmtId="0" fontId="15" fillId="6" borderId="30" xfId="0" applyFont="1" applyFill="1" applyBorder="1" applyAlignment="1" applyProtection="1">
      <alignment horizontal="center" vertical="center"/>
      <protection locked="0"/>
    </xf>
    <xf numFmtId="0" fontId="15" fillId="6" borderId="31" xfId="0" applyFont="1" applyFill="1" applyBorder="1" applyAlignment="1" applyProtection="1">
      <alignment horizontal="center" vertical="center"/>
      <protection locked="0"/>
    </xf>
    <xf numFmtId="0" fontId="15" fillId="6" borderId="32" xfId="0" applyFont="1" applyFill="1" applyBorder="1" applyAlignment="1" applyProtection="1">
      <alignment horizontal="center" vertical="center"/>
      <protection locked="0"/>
    </xf>
    <xf numFmtId="0" fontId="15" fillId="6" borderId="33"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37"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6" fillId="0" borderId="2" xfId="0" quotePrefix="1" applyFont="1" applyBorder="1" applyAlignment="1">
      <alignment horizontal="justify" vertical="center" wrapText="1"/>
    </xf>
    <xf numFmtId="0" fontId="0" fillId="7" borderId="26" xfId="0" applyFill="1" applyBorder="1" applyAlignment="1" applyProtection="1">
      <alignment horizontal="center" vertical="center" wrapText="1"/>
    </xf>
    <xf numFmtId="0" fontId="0" fillId="7" borderId="27" xfId="0" applyFill="1" applyBorder="1" applyAlignment="1" applyProtection="1">
      <alignment horizontal="center" vertical="center" wrapText="1"/>
    </xf>
    <xf numFmtId="183" fontId="16" fillId="7" borderId="2" xfId="113" applyNumberFormat="1" applyFont="1" applyFill="1" applyBorder="1" applyAlignment="1" applyProtection="1">
      <alignment horizontal="right" vertical="center" wrapText="1"/>
      <protection locked="0"/>
    </xf>
    <xf numFmtId="183" fontId="16" fillId="7" borderId="4" xfId="113" applyNumberFormat="1" applyFont="1" applyFill="1" applyBorder="1" applyAlignment="1" applyProtection="1">
      <alignment horizontal="right" vertical="center" wrapText="1"/>
      <protection locked="0"/>
    </xf>
    <xf numFmtId="183" fontId="16" fillId="7" borderId="3" xfId="113" applyNumberFormat="1" applyFont="1" applyFill="1" applyBorder="1" applyAlignment="1" applyProtection="1">
      <alignment horizontal="right" vertical="center" wrapText="1"/>
      <protection locked="0"/>
    </xf>
    <xf numFmtId="183" fontId="16" fillId="7" borderId="5" xfId="113" applyNumberFormat="1" applyFont="1" applyFill="1" applyBorder="1" applyAlignment="1" applyProtection="1">
      <alignment horizontal="right" vertical="center" wrapText="1"/>
      <protection locked="0"/>
    </xf>
    <xf numFmtId="183" fontId="16" fillId="0" borderId="2" xfId="113" applyNumberFormat="1" applyFont="1" applyFill="1" applyBorder="1" applyAlignment="1" applyProtection="1">
      <alignment horizontal="right" vertical="center" wrapText="1"/>
      <protection locked="0"/>
    </xf>
    <xf numFmtId="183" fontId="16" fillId="0" borderId="4" xfId="113" applyNumberFormat="1" applyFont="1" applyFill="1" applyBorder="1" applyAlignment="1" applyProtection="1">
      <alignment horizontal="right" vertical="center" wrapText="1"/>
      <protection locked="0"/>
    </xf>
    <xf numFmtId="183" fontId="16" fillId="0" borderId="26" xfId="113" applyNumberFormat="1" applyFont="1" applyFill="1" applyBorder="1" applyAlignment="1" applyProtection="1">
      <alignment horizontal="right" vertical="center" wrapText="1"/>
      <protection locked="0"/>
    </xf>
    <xf numFmtId="183" fontId="16" fillId="0" borderId="38" xfId="113" applyNumberFormat="1" applyFont="1" applyFill="1" applyBorder="1" applyAlignment="1" applyProtection="1">
      <alignment horizontal="right" vertical="center" wrapText="1"/>
      <protection locked="0"/>
    </xf>
    <xf numFmtId="183" fontId="16" fillId="0" borderId="27" xfId="113" applyNumberFormat="1" applyFont="1" applyFill="1" applyBorder="1" applyAlignment="1" applyProtection="1">
      <alignment horizontal="right" vertical="center" wrapText="1"/>
      <protection locked="0"/>
    </xf>
    <xf numFmtId="183" fontId="16" fillId="0" borderId="39" xfId="113" applyNumberFormat="1" applyFont="1" applyFill="1" applyBorder="1" applyAlignment="1" applyProtection="1">
      <alignment horizontal="right" vertical="center" wrapText="1"/>
      <protection locked="0"/>
    </xf>
    <xf numFmtId="0" fontId="16" fillId="7" borderId="26" xfId="0" applyFont="1" applyFill="1" applyBorder="1" applyAlignment="1" applyProtection="1">
      <alignment horizontal="left" vertical="center" wrapText="1"/>
      <protection locked="0"/>
    </xf>
    <xf numFmtId="0" fontId="16" fillId="7" borderId="27" xfId="0" applyFont="1" applyFill="1" applyBorder="1" applyAlignment="1" applyProtection="1">
      <alignment horizontal="left" vertical="center" wrapText="1"/>
      <protection locked="0"/>
    </xf>
    <xf numFmtId="3" fontId="0" fillId="7" borderId="2" xfId="0" applyNumberFormat="1" applyFill="1" applyBorder="1" applyAlignment="1" applyProtection="1">
      <alignment horizontal="center" vertical="center" wrapText="1"/>
      <protection locked="0"/>
    </xf>
    <xf numFmtId="4" fontId="25" fillId="7" borderId="20" xfId="0" applyNumberFormat="1" applyFont="1" applyFill="1" applyBorder="1" applyAlignment="1" applyProtection="1">
      <alignment horizontal="center" vertical="center" wrapText="1"/>
      <protection locked="0"/>
    </xf>
    <xf numFmtId="4" fontId="25" fillId="7" borderId="21" xfId="0" applyNumberFormat="1" applyFont="1" applyFill="1" applyBorder="1" applyAlignment="1" applyProtection="1">
      <alignment horizontal="center" vertical="center" wrapText="1"/>
      <protection locked="0"/>
    </xf>
    <xf numFmtId="4" fontId="25" fillId="7" borderId="22" xfId="0" applyNumberFormat="1" applyFont="1" applyFill="1" applyBorder="1" applyAlignment="1" applyProtection="1">
      <alignment horizontal="center" vertical="center" wrapText="1"/>
      <protection locked="0"/>
    </xf>
    <xf numFmtId="4" fontId="26" fillId="7" borderId="20" xfId="0" applyNumberFormat="1" applyFont="1" applyFill="1" applyBorder="1" applyAlignment="1" applyProtection="1">
      <alignment horizontal="center" vertical="center" wrapText="1"/>
      <protection locked="0"/>
    </xf>
    <xf numFmtId="4" fontId="26" fillId="7" borderId="21" xfId="0" applyNumberFormat="1" applyFont="1" applyFill="1" applyBorder="1" applyAlignment="1" applyProtection="1">
      <alignment horizontal="center" vertical="center" wrapText="1"/>
      <protection locked="0"/>
    </xf>
    <xf numFmtId="4" fontId="26" fillId="7" borderId="22" xfId="0" applyNumberFormat="1" applyFont="1" applyFill="1" applyBorder="1" applyAlignment="1" applyProtection="1">
      <alignment horizontal="center" vertical="center" wrapText="1"/>
      <protection locked="0"/>
    </xf>
    <xf numFmtId="4" fontId="25" fillId="7" borderId="2" xfId="112" applyNumberFormat="1" applyFont="1" applyFill="1" applyBorder="1" applyAlignment="1" applyProtection="1">
      <alignment horizontal="center" vertical="center"/>
      <protection locked="0"/>
    </xf>
    <xf numFmtId="4" fontId="25" fillId="7" borderId="2" xfId="99" applyNumberFormat="1" applyFont="1" applyFill="1" applyBorder="1" applyAlignment="1" applyProtection="1">
      <alignment horizontal="center" vertical="center"/>
      <protection locked="0"/>
    </xf>
    <xf numFmtId="4" fontId="25" fillId="7" borderId="20" xfId="112" applyNumberFormat="1" applyFont="1" applyFill="1" applyBorder="1" applyAlignment="1" applyProtection="1">
      <alignment horizontal="center" vertical="center" wrapText="1"/>
      <protection locked="0"/>
    </xf>
    <xf numFmtId="4" fontId="25" fillId="7" borderId="21" xfId="112" applyNumberFormat="1" applyFont="1" applyFill="1" applyBorder="1" applyAlignment="1" applyProtection="1">
      <alignment horizontal="center" vertical="center" wrapText="1"/>
      <protection locked="0"/>
    </xf>
    <xf numFmtId="4" fontId="25" fillId="7" borderId="22" xfId="112" applyNumberFormat="1" applyFont="1" applyFill="1" applyBorder="1" applyAlignment="1" applyProtection="1">
      <alignment horizontal="center" vertical="center" wrapText="1"/>
      <protection locked="0"/>
    </xf>
    <xf numFmtId="4" fontId="25" fillId="7" borderId="23" xfId="0" applyNumberFormat="1" applyFont="1" applyFill="1" applyBorder="1" applyAlignment="1" applyProtection="1">
      <alignment horizontal="center" vertical="center" wrapText="1"/>
      <protection locked="0"/>
    </xf>
    <xf numFmtId="4" fontId="25" fillId="7" borderId="24" xfId="0" applyNumberFormat="1" applyFont="1" applyFill="1" applyBorder="1" applyAlignment="1" applyProtection="1">
      <alignment horizontal="center" vertical="center" wrapText="1"/>
      <protection locked="0"/>
    </xf>
    <xf numFmtId="4" fontId="25" fillId="7" borderId="25" xfId="0" applyNumberFormat="1" applyFont="1" applyFill="1" applyBorder="1" applyAlignment="1" applyProtection="1">
      <alignment horizontal="center" vertical="center" wrapText="1"/>
      <protection locked="0"/>
    </xf>
    <xf numFmtId="4" fontId="26" fillId="7" borderId="23" xfId="0" applyNumberFormat="1" applyFont="1" applyFill="1" applyBorder="1" applyAlignment="1" applyProtection="1">
      <alignment horizontal="center" vertical="center" wrapText="1"/>
      <protection locked="0"/>
    </xf>
    <xf numFmtId="4" fontId="26" fillId="7" borderId="24" xfId="0" applyNumberFormat="1" applyFont="1" applyFill="1" applyBorder="1" applyAlignment="1" applyProtection="1">
      <alignment horizontal="center" vertical="center" wrapText="1"/>
      <protection locked="0"/>
    </xf>
    <xf numFmtId="4" fontId="26" fillId="7" borderId="25" xfId="0" applyNumberFormat="1" applyFont="1" applyFill="1" applyBorder="1" applyAlignment="1" applyProtection="1">
      <alignment horizontal="center" vertical="center" wrapText="1"/>
      <protection locked="0"/>
    </xf>
    <xf numFmtId="4" fontId="25" fillId="7" borderId="3" xfId="99" applyNumberFormat="1" applyFont="1" applyFill="1" applyBorder="1" applyAlignment="1" applyProtection="1">
      <alignment horizontal="center" vertical="center"/>
      <protection locked="0"/>
    </xf>
    <xf numFmtId="9" fontId="16" fillId="0" borderId="2" xfId="0" applyNumberFormat="1" applyFont="1" applyBorder="1" applyAlignment="1">
      <alignment horizontal="center" vertical="center" wrapText="1"/>
    </xf>
  </cellXfs>
  <cellStyles count="114">
    <cellStyle name="Accent1" xfId="1"/>
    <cellStyle name="Comma 2" xfId="2"/>
    <cellStyle name="Comma 2 2" xfId="3"/>
    <cellStyle name="Comma 2 2 2" xfId="4"/>
    <cellStyle name="Comma 2 3" xfId="5"/>
    <cellStyle name="Comma 3" xfId="6"/>
    <cellStyle name="Comma 3 2" xfId="7"/>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10" xfId="20"/>
    <cellStyle name="Millares 10 2" xfId="21"/>
    <cellStyle name="Millares 10 2 2" xfId="22"/>
    <cellStyle name="Millares 10 3" xfId="23"/>
    <cellStyle name="Millares 11" xfId="24"/>
    <cellStyle name="Millares 11 2" xfId="25"/>
    <cellStyle name="Millares 11 2 2" xfId="26"/>
    <cellStyle name="Millares 12" xfId="27"/>
    <cellStyle name="Millares 12 2" xfId="28"/>
    <cellStyle name="Millares 13" xfId="29"/>
    <cellStyle name="Millares 14" xfId="30"/>
    <cellStyle name="Millares 15" xfId="31"/>
    <cellStyle name="Millares 16" xfId="32"/>
    <cellStyle name="Millares 2" xfId="33"/>
    <cellStyle name="Millares 2 2" xfId="34"/>
    <cellStyle name="Millares 2 2 2" xfId="35"/>
    <cellStyle name="Millares 2 3" xfId="36"/>
    <cellStyle name="Millares 3" xfId="37"/>
    <cellStyle name="Millares 3 2" xfId="38"/>
    <cellStyle name="Millares 3 2 2" xfId="39"/>
    <cellStyle name="Millares 3 3" xfId="40"/>
    <cellStyle name="Millares 3 3 2" xfId="41"/>
    <cellStyle name="Millares 3 4" xfId="42"/>
    <cellStyle name="Millares 3 4 2" xfId="43"/>
    <cellStyle name="Millares 3 4 2 2" xfId="44"/>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10" xfId="60"/>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3" xfId="91"/>
    <cellStyle name="Normal 3 3 2" xfId="92"/>
    <cellStyle name="Normal 3 4" xfId="93"/>
    <cellStyle name="Normal 3_Formato de Seguimiento Sectorial (31-5-09) dmv" xfId="94"/>
    <cellStyle name="Normal 4" xfId="95"/>
    <cellStyle name="Normal 5" xfId="96"/>
    <cellStyle name="Normal 5 2" xfId="97"/>
    <cellStyle name="Normal 6" xfId="98"/>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Total" xfId="11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201706</xdr:colOff>
      <xdr:row>1</xdr:row>
      <xdr:rowOff>112059</xdr:rowOff>
    </xdr:from>
    <xdr:to>
      <xdr:col>1</xdr:col>
      <xdr:colOff>1468531</xdr:colOff>
      <xdr:row>4</xdr:row>
      <xdr:rowOff>213778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7" y="224118"/>
          <a:ext cx="1266825" cy="114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145676</xdr:colOff>
      <xdr:row>1</xdr:row>
      <xdr:rowOff>156883</xdr:rowOff>
    </xdr:from>
    <xdr:to>
      <xdr:col>39</xdr:col>
      <xdr:colOff>1526801</xdr:colOff>
      <xdr:row>4</xdr:row>
      <xdr:rowOff>268127</xdr:rowOff>
    </xdr:to>
    <xdr:pic>
      <xdr:nvPicPr>
        <xdr:cNvPr id="4"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46313911" y="268942"/>
          <a:ext cx="1381125" cy="1153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T58"/>
  <sheetViews>
    <sheetView showGridLines="0" tabSelected="1" zoomScale="55" zoomScaleNormal="55" zoomScaleSheetLayoutView="55" zoomScalePageLayoutView="25" workbookViewId="0">
      <selection activeCell="O69" sqref="O69"/>
    </sheetView>
  </sheetViews>
  <sheetFormatPr baseColWidth="10" defaultColWidth="9.85546875" defaultRowHeight="15" customHeight="1" x14ac:dyDescent="0.2"/>
  <cols>
    <col min="1" max="1" width="2" style="5" customWidth="1"/>
    <col min="2" max="2" width="26.140625" style="5" customWidth="1"/>
    <col min="3" max="6" width="30.140625" style="5" customWidth="1"/>
    <col min="7" max="7" width="17.5703125" style="5" customWidth="1"/>
    <col min="8" max="8" width="20.42578125" style="5" customWidth="1"/>
    <col min="9" max="11" width="14.7109375" style="5" customWidth="1"/>
    <col min="12" max="13" width="15.85546875" style="5" customWidth="1"/>
    <col min="14" max="20" width="14.7109375" style="5" customWidth="1"/>
    <col min="21" max="21" width="16" style="5" customWidth="1"/>
    <col min="22" max="33" width="4.85546875" style="5" customWidth="1"/>
    <col min="34" max="34" width="18.5703125" style="5" customWidth="1"/>
    <col min="35" max="35" width="15.42578125" style="5" customWidth="1"/>
    <col min="36" max="38" width="69.5703125" style="5" customWidth="1"/>
    <col min="39" max="40" width="26" style="5" customWidth="1"/>
    <col min="41" max="45" width="9.85546875" style="5"/>
    <col min="46" max="46" width="14" style="5" customWidth="1"/>
    <col min="47" max="16384" width="9.85546875" style="5"/>
  </cols>
  <sheetData>
    <row r="1" spans="2:46" ht="9" customHeight="1" thickBot="1" x14ac:dyDescent="0.25"/>
    <row r="2" spans="2:46" ht="27" customHeight="1" thickBot="1" x14ac:dyDescent="0.25">
      <c r="B2" s="83"/>
      <c r="C2" s="62" t="s">
        <v>2234</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80"/>
      <c r="AT2" s="7" t="s">
        <v>2262</v>
      </c>
    </row>
    <row r="3" spans="2:46" ht="27" customHeight="1" thickBot="1" x14ac:dyDescent="0.25">
      <c r="B3" s="83"/>
      <c r="C3" s="62" t="s">
        <v>2235</v>
      </c>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81"/>
      <c r="AT3" s="7" t="s">
        <v>2263</v>
      </c>
    </row>
    <row r="4" spans="2:46" ht="27" customHeight="1" thickBot="1" x14ac:dyDescent="0.25">
      <c r="B4" s="83"/>
      <c r="C4" s="62" t="s">
        <v>2258</v>
      </c>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81"/>
      <c r="AT4" s="7" t="s">
        <v>2264</v>
      </c>
    </row>
    <row r="5" spans="2:46" ht="27" customHeight="1" thickBot="1" x14ac:dyDescent="0.25">
      <c r="B5" s="84"/>
      <c r="C5" s="65" t="s">
        <v>2278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7"/>
      <c r="AG5" s="90" t="s">
        <v>2279</v>
      </c>
      <c r="AH5" s="91"/>
      <c r="AI5" s="91"/>
      <c r="AJ5" s="91"/>
      <c r="AK5" s="91"/>
      <c r="AL5" s="91"/>
      <c r="AM5" s="91"/>
      <c r="AN5" s="82"/>
      <c r="AT5" s="7" t="s">
        <v>2265</v>
      </c>
    </row>
    <row r="6" spans="2:46" ht="15" customHeight="1" thickBot="1" x14ac:dyDescent="0.25">
      <c r="B6" s="9" t="s">
        <v>2267</v>
      </c>
      <c r="C6" s="68" t="s">
        <v>2280</v>
      </c>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70"/>
    </row>
    <row r="7" spans="2:46" ht="15" customHeight="1" thickBot="1" x14ac:dyDescent="0.25">
      <c r="B7" s="10" t="s">
        <v>2268</v>
      </c>
      <c r="C7" s="68" t="s">
        <v>2281</v>
      </c>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70"/>
    </row>
    <row r="8" spans="2:46" ht="21.75" customHeight="1" thickBot="1" x14ac:dyDescent="0.25">
      <c r="B8" s="10" t="s">
        <v>2277</v>
      </c>
      <c r="C8" s="71" t="s">
        <v>2400</v>
      </c>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3"/>
    </row>
    <row r="9" spans="2:46" ht="33.75" customHeight="1" x14ac:dyDescent="0.2">
      <c r="B9" s="74" t="s">
        <v>2237</v>
      </c>
      <c r="C9" s="75"/>
      <c r="D9" s="75" t="s">
        <v>2347</v>
      </c>
      <c r="E9" s="75"/>
      <c r="F9" s="75"/>
      <c r="G9" s="75"/>
      <c r="H9" s="87" t="s">
        <v>685</v>
      </c>
      <c r="I9" s="88"/>
      <c r="J9" s="88"/>
      <c r="K9" s="88"/>
      <c r="L9" s="88"/>
      <c r="M9" s="88"/>
      <c r="N9" s="88"/>
      <c r="O9" s="88"/>
      <c r="P9" s="88"/>
      <c r="Q9" s="88"/>
      <c r="R9" s="88"/>
      <c r="S9" s="88"/>
      <c r="T9" s="88"/>
      <c r="U9" s="89"/>
      <c r="V9" s="92" t="s">
        <v>2257</v>
      </c>
      <c r="W9" s="93"/>
      <c r="X9" s="93"/>
      <c r="Y9" s="93"/>
      <c r="Z9" s="93"/>
      <c r="AA9" s="93"/>
      <c r="AB9" s="93"/>
      <c r="AC9" s="93"/>
      <c r="AD9" s="93"/>
      <c r="AE9" s="93"/>
      <c r="AF9" s="93"/>
      <c r="AG9" s="93"/>
      <c r="AH9" s="93"/>
      <c r="AI9" s="93"/>
      <c r="AJ9" s="93"/>
      <c r="AK9" s="93"/>
      <c r="AL9" s="94"/>
      <c r="AM9" s="98" t="s">
        <v>2274</v>
      </c>
      <c r="AN9" s="99"/>
    </row>
    <row r="10" spans="2:46" ht="31.5" customHeight="1" x14ac:dyDescent="0.2">
      <c r="B10" s="76"/>
      <c r="C10" s="77"/>
      <c r="D10" s="77"/>
      <c r="E10" s="77"/>
      <c r="F10" s="77"/>
      <c r="G10" s="77"/>
      <c r="H10" s="78" t="s">
        <v>2271</v>
      </c>
      <c r="I10" s="79"/>
      <c r="J10" s="78">
        <v>2016</v>
      </c>
      <c r="K10" s="79"/>
      <c r="L10" s="78">
        <v>2017</v>
      </c>
      <c r="M10" s="79"/>
      <c r="N10" s="78">
        <v>2018</v>
      </c>
      <c r="O10" s="79"/>
      <c r="P10" s="78">
        <v>2019</v>
      </c>
      <c r="Q10" s="79"/>
      <c r="R10" s="78">
        <v>2020</v>
      </c>
      <c r="S10" s="79"/>
      <c r="T10" s="85" t="s">
        <v>2243</v>
      </c>
      <c r="U10" s="85" t="s">
        <v>2259</v>
      </c>
      <c r="V10" s="95"/>
      <c r="W10" s="96"/>
      <c r="X10" s="96"/>
      <c r="Y10" s="96"/>
      <c r="Z10" s="96"/>
      <c r="AA10" s="96"/>
      <c r="AB10" s="96"/>
      <c r="AC10" s="96"/>
      <c r="AD10" s="96"/>
      <c r="AE10" s="96"/>
      <c r="AF10" s="96"/>
      <c r="AG10" s="96"/>
      <c r="AH10" s="96"/>
      <c r="AI10" s="96"/>
      <c r="AJ10" s="96"/>
      <c r="AK10" s="96"/>
      <c r="AL10" s="97"/>
      <c r="AM10" s="100"/>
      <c r="AN10" s="101"/>
    </row>
    <row r="11" spans="2:46" s="6" customFormat="1" ht="39" customHeight="1" x14ac:dyDescent="0.2">
      <c r="B11" s="64" t="s">
        <v>2266</v>
      </c>
      <c r="C11" s="11" t="s">
        <v>2346</v>
      </c>
      <c r="D11" s="11" t="s">
        <v>2269</v>
      </c>
      <c r="E11" s="11" t="s">
        <v>2270</v>
      </c>
      <c r="F11" s="11" t="s">
        <v>2241</v>
      </c>
      <c r="G11" s="11" t="s">
        <v>2242</v>
      </c>
      <c r="H11" s="14" t="s">
        <v>2261</v>
      </c>
      <c r="I11" s="14" t="s">
        <v>2260</v>
      </c>
      <c r="J11" s="14" t="s">
        <v>692</v>
      </c>
      <c r="K11" s="14" t="s">
        <v>2236</v>
      </c>
      <c r="L11" s="14" t="s">
        <v>692</v>
      </c>
      <c r="M11" s="14" t="s">
        <v>2236</v>
      </c>
      <c r="N11" s="14" t="s">
        <v>692</v>
      </c>
      <c r="O11" s="14" t="s">
        <v>2236</v>
      </c>
      <c r="P11" s="14" t="s">
        <v>692</v>
      </c>
      <c r="Q11" s="14" t="s">
        <v>2236</v>
      </c>
      <c r="R11" s="14" t="s">
        <v>692</v>
      </c>
      <c r="S11" s="14" t="s">
        <v>2236</v>
      </c>
      <c r="T11" s="86"/>
      <c r="U11" s="86"/>
      <c r="V11" s="8" t="s">
        <v>2244</v>
      </c>
      <c r="W11" s="8" t="s">
        <v>2245</v>
      </c>
      <c r="X11" s="8" t="s">
        <v>2246</v>
      </c>
      <c r="Y11" s="8" t="s">
        <v>2247</v>
      </c>
      <c r="Z11" s="8" t="s">
        <v>2248</v>
      </c>
      <c r="AA11" s="8" t="s">
        <v>2249</v>
      </c>
      <c r="AB11" s="8" t="s">
        <v>2250</v>
      </c>
      <c r="AC11" s="8" t="s">
        <v>2251</v>
      </c>
      <c r="AD11" s="8" t="s">
        <v>2252</v>
      </c>
      <c r="AE11" s="8" t="s">
        <v>2253</v>
      </c>
      <c r="AF11" s="8" t="s">
        <v>2254</v>
      </c>
      <c r="AG11" s="8" t="s">
        <v>2255</v>
      </c>
      <c r="AH11" s="14" t="s">
        <v>2275</v>
      </c>
      <c r="AI11" s="14" t="s">
        <v>2256</v>
      </c>
      <c r="AJ11" s="14" t="s">
        <v>2272</v>
      </c>
      <c r="AK11" s="14" t="s">
        <v>2276</v>
      </c>
      <c r="AL11" s="14" t="s">
        <v>2273</v>
      </c>
      <c r="AM11" s="13" t="s">
        <v>2361</v>
      </c>
      <c r="AN11" s="12" t="s">
        <v>2362</v>
      </c>
    </row>
    <row r="12" spans="2:46" s="21" customFormat="1" ht="44.25" customHeight="1" x14ac:dyDescent="0.2">
      <c r="B12" s="64"/>
      <c r="C12" s="15" t="s">
        <v>2344</v>
      </c>
      <c r="D12" s="15" t="s">
        <v>2315</v>
      </c>
      <c r="E12" s="16" t="s">
        <v>2317</v>
      </c>
      <c r="F12" s="16" t="s">
        <v>2282</v>
      </c>
      <c r="G12" s="17" t="s">
        <v>2238</v>
      </c>
      <c r="H12" s="18" t="s">
        <v>2265</v>
      </c>
      <c r="I12" s="122">
        <f>+J12+L12+N12+P12+R12</f>
        <v>36457</v>
      </c>
      <c r="J12" s="122">
        <v>2414</v>
      </c>
      <c r="K12" s="122">
        <v>2414</v>
      </c>
      <c r="L12" s="122">
        <v>6218</v>
      </c>
      <c r="M12" s="122">
        <v>6218</v>
      </c>
      <c r="N12" s="122">
        <v>11457</v>
      </c>
      <c r="O12" s="122">
        <v>11457</v>
      </c>
      <c r="P12" s="122">
        <v>10000</v>
      </c>
      <c r="Q12" s="122">
        <v>0</v>
      </c>
      <c r="R12" s="122">
        <v>6368</v>
      </c>
      <c r="S12" s="122">
        <v>0</v>
      </c>
      <c r="T12" s="122">
        <f>+K12+M12+O12+Q12+S12</f>
        <v>20089</v>
      </c>
      <c r="U12" s="122">
        <f>+T12/I12</f>
        <v>0.5510327234824588</v>
      </c>
      <c r="V12" s="123">
        <v>1646</v>
      </c>
      <c r="W12" s="124"/>
      <c r="X12" s="125"/>
      <c r="Y12" s="126">
        <v>1665</v>
      </c>
      <c r="Z12" s="127"/>
      <c r="AA12" s="128"/>
      <c r="AB12" s="126">
        <f t="shared" ref="AB12:AB35" si="0">+O12-V12-Y12</f>
        <v>8146</v>
      </c>
      <c r="AC12" s="127"/>
      <c r="AD12" s="128"/>
      <c r="AE12" s="126">
        <f>+O12-AB12-Y12-V12</f>
        <v>0</v>
      </c>
      <c r="AF12" s="127"/>
      <c r="AG12" s="128"/>
      <c r="AH12" s="129">
        <f>+V12+Y12+AB12+AE12</f>
        <v>11457</v>
      </c>
      <c r="AI12" s="130">
        <f t="shared" ref="AI12:AI15" si="1">IFERROR(+AH12/N12,)</f>
        <v>1</v>
      </c>
      <c r="AJ12" s="19" t="s">
        <v>2427</v>
      </c>
      <c r="AK12" s="19" t="s">
        <v>2350</v>
      </c>
      <c r="AL12" s="19" t="s">
        <v>2349</v>
      </c>
      <c r="AM12" s="110">
        <v>6014717126</v>
      </c>
      <c r="AN12" s="111">
        <v>5832440707</v>
      </c>
      <c r="AO12" s="20"/>
    </row>
    <row r="13" spans="2:46" s="21" customFormat="1" ht="44.25" customHeight="1" x14ac:dyDescent="0.2">
      <c r="B13" s="64"/>
      <c r="C13" s="15" t="s">
        <v>2344</v>
      </c>
      <c r="D13" s="15" t="s">
        <v>2315</v>
      </c>
      <c r="E13" s="22" t="s">
        <v>2318</v>
      </c>
      <c r="F13" s="22" t="s">
        <v>2283</v>
      </c>
      <c r="G13" s="23" t="s">
        <v>2238</v>
      </c>
      <c r="H13" s="18" t="s">
        <v>2265</v>
      </c>
      <c r="I13" s="122">
        <f t="shared" ref="I13:I42" si="2">+J13+L13+N13+P13+R13</f>
        <v>2377.1000000000004</v>
      </c>
      <c r="J13" s="122">
        <v>104.25</v>
      </c>
      <c r="K13" s="122">
        <v>104.25</v>
      </c>
      <c r="L13" s="122">
        <v>765.72</v>
      </c>
      <c r="M13" s="122">
        <v>765.72</v>
      </c>
      <c r="N13" s="122">
        <v>527.1</v>
      </c>
      <c r="O13" s="122">
        <v>527.1</v>
      </c>
      <c r="P13" s="122">
        <v>750</v>
      </c>
      <c r="Q13" s="122">
        <v>0</v>
      </c>
      <c r="R13" s="122">
        <v>230.03</v>
      </c>
      <c r="S13" s="122">
        <v>0</v>
      </c>
      <c r="T13" s="122">
        <f t="shared" ref="T13:T42" si="3">+K13+M13+O13+Q13+S13</f>
        <v>1397.0700000000002</v>
      </c>
      <c r="U13" s="122">
        <f t="shared" ref="U13:U42" si="4">+T13/I13</f>
        <v>0.58772033149636105</v>
      </c>
      <c r="V13" s="123">
        <v>45.07</v>
      </c>
      <c r="W13" s="124"/>
      <c r="X13" s="125"/>
      <c r="Y13" s="126">
        <v>81.91</v>
      </c>
      <c r="Z13" s="127"/>
      <c r="AA13" s="128"/>
      <c r="AB13" s="126">
        <f t="shared" si="0"/>
        <v>400.12</v>
      </c>
      <c r="AC13" s="127"/>
      <c r="AD13" s="128"/>
      <c r="AE13" s="126">
        <f t="shared" ref="AE13:AE35" si="5">+O13-AB13-Y13-V13</f>
        <v>0</v>
      </c>
      <c r="AF13" s="127"/>
      <c r="AG13" s="128"/>
      <c r="AH13" s="129">
        <f t="shared" ref="AH13:AH42" si="6">+V13+Y13+AB13+AE13</f>
        <v>527.1</v>
      </c>
      <c r="AI13" s="130">
        <f t="shared" si="1"/>
        <v>1</v>
      </c>
      <c r="AJ13" s="19" t="s">
        <v>2428</v>
      </c>
      <c r="AK13" s="19" t="s">
        <v>2350</v>
      </c>
      <c r="AL13" s="19" t="s">
        <v>2401</v>
      </c>
      <c r="AM13" s="110">
        <v>11203894112</v>
      </c>
      <c r="AN13" s="111">
        <v>10657064856</v>
      </c>
    </row>
    <row r="14" spans="2:46" s="21" customFormat="1" ht="44.25" customHeight="1" x14ac:dyDescent="0.2">
      <c r="B14" s="64"/>
      <c r="C14" s="15" t="s">
        <v>2341</v>
      </c>
      <c r="D14" s="15" t="s">
        <v>2315</v>
      </c>
      <c r="E14" s="22" t="s">
        <v>2309</v>
      </c>
      <c r="F14" s="22" t="s">
        <v>2284</v>
      </c>
      <c r="G14" s="23" t="s">
        <v>2310</v>
      </c>
      <c r="H14" s="18" t="s">
        <v>2265</v>
      </c>
      <c r="I14" s="122">
        <f t="shared" si="2"/>
        <v>30</v>
      </c>
      <c r="J14" s="122">
        <v>0</v>
      </c>
      <c r="K14" s="122">
        <v>0</v>
      </c>
      <c r="L14" s="122">
        <v>16.09</v>
      </c>
      <c r="M14" s="122">
        <v>16.09</v>
      </c>
      <c r="N14" s="122">
        <v>13.91</v>
      </c>
      <c r="O14" s="122">
        <v>3.42</v>
      </c>
      <c r="P14" s="122">
        <v>0</v>
      </c>
      <c r="Q14" s="122">
        <v>0</v>
      </c>
      <c r="R14" s="122">
        <v>0</v>
      </c>
      <c r="S14" s="122">
        <v>0</v>
      </c>
      <c r="T14" s="122">
        <f t="shared" si="3"/>
        <v>19.509999999999998</v>
      </c>
      <c r="U14" s="122">
        <f t="shared" si="4"/>
        <v>0.65033333333333332</v>
      </c>
      <c r="V14" s="123">
        <v>0.84</v>
      </c>
      <c r="W14" s="124"/>
      <c r="X14" s="125"/>
      <c r="Y14" s="126">
        <v>1.54</v>
      </c>
      <c r="Z14" s="127"/>
      <c r="AA14" s="128"/>
      <c r="AB14" s="126">
        <f t="shared" si="0"/>
        <v>1.04</v>
      </c>
      <c r="AC14" s="127"/>
      <c r="AD14" s="128"/>
      <c r="AE14" s="126">
        <f t="shared" si="5"/>
        <v>0</v>
      </c>
      <c r="AF14" s="127"/>
      <c r="AG14" s="128"/>
      <c r="AH14" s="129">
        <f t="shared" si="6"/>
        <v>3.42</v>
      </c>
      <c r="AI14" s="130">
        <f t="shared" si="1"/>
        <v>0.2458662832494608</v>
      </c>
      <c r="AJ14" s="19" t="s">
        <v>2429</v>
      </c>
      <c r="AK14" s="19" t="s">
        <v>2350</v>
      </c>
      <c r="AL14" s="19" t="s">
        <v>2402</v>
      </c>
      <c r="AM14" s="110">
        <v>839730917554</v>
      </c>
      <c r="AN14" s="111">
        <v>806485541774</v>
      </c>
    </row>
    <row r="15" spans="2:46" s="21" customFormat="1" ht="44.25" customHeight="1" x14ac:dyDescent="0.2">
      <c r="B15" s="64"/>
      <c r="C15" s="15" t="s">
        <v>2341</v>
      </c>
      <c r="D15" s="15" t="s">
        <v>2315</v>
      </c>
      <c r="E15" s="22" t="s">
        <v>2319</v>
      </c>
      <c r="F15" s="22" t="s">
        <v>2285</v>
      </c>
      <c r="G15" s="23" t="s">
        <v>2311</v>
      </c>
      <c r="H15" s="18" t="s">
        <v>2265</v>
      </c>
      <c r="I15" s="122">
        <f t="shared" si="2"/>
        <v>809.83000000000015</v>
      </c>
      <c r="J15" s="122">
        <v>12.9</v>
      </c>
      <c r="K15" s="122">
        <v>12.9</v>
      </c>
      <c r="L15" s="122">
        <v>224.35</v>
      </c>
      <c r="M15" s="122">
        <f>212.8+11.55</f>
        <v>224.35000000000002</v>
      </c>
      <c r="N15" s="122">
        <v>452.17</v>
      </c>
      <c r="O15" s="122">
        <v>451.17</v>
      </c>
      <c r="P15" s="122">
        <f>101.96+10</f>
        <v>111.96</v>
      </c>
      <c r="Q15" s="122">
        <v>0</v>
      </c>
      <c r="R15" s="122">
        <v>8.4499999999999993</v>
      </c>
      <c r="S15" s="122">
        <v>0</v>
      </c>
      <c r="T15" s="122">
        <f t="shared" si="3"/>
        <v>688.42000000000007</v>
      </c>
      <c r="U15" s="122">
        <f t="shared" si="4"/>
        <v>0.85007964634552924</v>
      </c>
      <c r="V15" s="123">
        <v>61.92</v>
      </c>
      <c r="W15" s="124"/>
      <c r="X15" s="125"/>
      <c r="Y15" s="126">
        <v>138.38999999999999</v>
      </c>
      <c r="Z15" s="127"/>
      <c r="AA15" s="128"/>
      <c r="AB15" s="126">
        <f t="shared" si="0"/>
        <v>250.86</v>
      </c>
      <c r="AC15" s="127"/>
      <c r="AD15" s="128"/>
      <c r="AE15" s="126">
        <f t="shared" si="5"/>
        <v>0</v>
      </c>
      <c r="AF15" s="127"/>
      <c r="AG15" s="128"/>
      <c r="AH15" s="129">
        <f t="shared" si="6"/>
        <v>451.17</v>
      </c>
      <c r="AI15" s="130">
        <f t="shared" si="1"/>
        <v>0.99778844239998232</v>
      </c>
      <c r="AJ15" s="19" t="s">
        <v>2430</v>
      </c>
      <c r="AK15" s="19" t="s">
        <v>2350</v>
      </c>
      <c r="AL15" s="19" t="s">
        <v>2403</v>
      </c>
      <c r="AM15" s="110">
        <v>139029067482</v>
      </c>
      <c r="AN15" s="111">
        <v>137930639133</v>
      </c>
    </row>
    <row r="16" spans="2:46" s="21" customFormat="1" ht="44.25" customHeight="1" x14ac:dyDescent="0.2">
      <c r="B16" s="64"/>
      <c r="C16" s="15" t="s">
        <v>2341</v>
      </c>
      <c r="D16" s="15" t="s">
        <v>2315</v>
      </c>
      <c r="E16" s="22" t="s">
        <v>2320</v>
      </c>
      <c r="F16" s="22" t="s">
        <v>2286</v>
      </c>
      <c r="G16" s="23" t="s">
        <v>2310</v>
      </c>
      <c r="H16" s="18" t="s">
        <v>2265</v>
      </c>
      <c r="I16" s="122">
        <f t="shared" si="2"/>
        <v>20</v>
      </c>
      <c r="J16" s="122">
        <v>0</v>
      </c>
      <c r="K16" s="122">
        <v>0</v>
      </c>
      <c r="L16" s="122">
        <v>0</v>
      </c>
      <c r="M16" s="122">
        <v>0</v>
      </c>
      <c r="N16" s="122">
        <v>0</v>
      </c>
      <c r="O16" s="122">
        <v>0</v>
      </c>
      <c r="P16" s="122">
        <v>10</v>
      </c>
      <c r="Q16" s="122">
        <v>0</v>
      </c>
      <c r="R16" s="122">
        <v>10</v>
      </c>
      <c r="S16" s="122">
        <v>0</v>
      </c>
      <c r="T16" s="122">
        <f t="shared" si="3"/>
        <v>0</v>
      </c>
      <c r="U16" s="122">
        <f t="shared" si="4"/>
        <v>0</v>
      </c>
      <c r="V16" s="123">
        <v>0</v>
      </c>
      <c r="W16" s="124"/>
      <c r="X16" s="125"/>
      <c r="Y16" s="126">
        <v>0</v>
      </c>
      <c r="Z16" s="127"/>
      <c r="AA16" s="128"/>
      <c r="AB16" s="126">
        <f t="shared" si="0"/>
        <v>0</v>
      </c>
      <c r="AC16" s="127"/>
      <c r="AD16" s="128"/>
      <c r="AE16" s="126">
        <f t="shared" si="5"/>
        <v>0</v>
      </c>
      <c r="AF16" s="127"/>
      <c r="AG16" s="128"/>
      <c r="AH16" s="129">
        <f t="shared" si="6"/>
        <v>0</v>
      </c>
      <c r="AI16" s="130">
        <f>IFERROR(+AH16/N16,)</f>
        <v>0</v>
      </c>
      <c r="AJ16" s="19"/>
      <c r="AK16" s="19" t="s">
        <v>2431</v>
      </c>
      <c r="AL16" s="19" t="s">
        <v>2351</v>
      </c>
      <c r="AM16" s="110">
        <v>0</v>
      </c>
      <c r="AN16" s="111">
        <v>0</v>
      </c>
    </row>
    <row r="17" spans="2:40" s="21" customFormat="1" ht="44.25" customHeight="1" x14ac:dyDescent="0.2">
      <c r="B17" s="64"/>
      <c r="C17" s="15" t="s">
        <v>2341</v>
      </c>
      <c r="D17" s="15" t="s">
        <v>2315</v>
      </c>
      <c r="E17" s="22" t="s">
        <v>2321</v>
      </c>
      <c r="F17" s="22" t="s">
        <v>2287</v>
      </c>
      <c r="G17" s="23" t="s">
        <v>2310</v>
      </c>
      <c r="H17" s="18" t="s">
        <v>2265</v>
      </c>
      <c r="I17" s="122">
        <f t="shared" si="2"/>
        <v>110.15</v>
      </c>
      <c r="J17" s="122">
        <v>0</v>
      </c>
      <c r="K17" s="122">
        <v>0</v>
      </c>
      <c r="L17" s="122">
        <v>0</v>
      </c>
      <c r="M17" s="122">
        <v>0</v>
      </c>
      <c r="N17" s="122">
        <v>110.15</v>
      </c>
      <c r="O17" s="122">
        <v>92.18</v>
      </c>
      <c r="P17" s="122">
        <v>0</v>
      </c>
      <c r="Q17" s="122">
        <v>0</v>
      </c>
      <c r="R17" s="122">
        <v>0</v>
      </c>
      <c r="S17" s="122">
        <v>0</v>
      </c>
      <c r="T17" s="122">
        <f t="shared" si="3"/>
        <v>92.18</v>
      </c>
      <c r="U17" s="122">
        <f t="shared" si="4"/>
        <v>0.83685882886972307</v>
      </c>
      <c r="V17" s="123">
        <v>0</v>
      </c>
      <c r="W17" s="124"/>
      <c r="X17" s="125"/>
      <c r="Y17" s="126">
        <v>23.15</v>
      </c>
      <c r="Z17" s="127"/>
      <c r="AA17" s="128"/>
      <c r="AB17" s="126">
        <f t="shared" si="0"/>
        <v>69.03</v>
      </c>
      <c r="AC17" s="127"/>
      <c r="AD17" s="128"/>
      <c r="AE17" s="126">
        <f t="shared" si="5"/>
        <v>7.1054273576010019E-15</v>
      </c>
      <c r="AF17" s="127"/>
      <c r="AG17" s="128"/>
      <c r="AH17" s="129">
        <f t="shared" si="6"/>
        <v>92.18</v>
      </c>
      <c r="AI17" s="130">
        <f t="shared" ref="AI17:AI42" si="7">IFERROR(+AH17/N17,)</f>
        <v>0.83685882886972307</v>
      </c>
      <c r="AJ17" s="19" t="s">
        <v>2432</v>
      </c>
      <c r="AK17" s="19" t="s">
        <v>2350</v>
      </c>
      <c r="AL17" s="19" t="s">
        <v>2352</v>
      </c>
      <c r="AM17" s="110">
        <v>3787083953</v>
      </c>
      <c r="AN17" s="111">
        <v>3787083953</v>
      </c>
    </row>
    <row r="18" spans="2:40" s="21" customFormat="1" ht="44.25" customHeight="1" x14ac:dyDescent="0.2">
      <c r="B18" s="64"/>
      <c r="C18" s="15" t="s">
        <v>2341</v>
      </c>
      <c r="D18" s="15" t="s">
        <v>2315</v>
      </c>
      <c r="E18" s="22" t="s">
        <v>2322</v>
      </c>
      <c r="F18" s="22" t="s">
        <v>2288</v>
      </c>
      <c r="G18" s="23" t="s">
        <v>2312</v>
      </c>
      <c r="H18" s="18" t="s">
        <v>2265</v>
      </c>
      <c r="I18" s="122">
        <f t="shared" si="2"/>
        <v>1080.3399999999999</v>
      </c>
      <c r="J18" s="122">
        <v>169.42</v>
      </c>
      <c r="K18" s="122">
        <v>169.42</v>
      </c>
      <c r="L18" s="122">
        <v>290</v>
      </c>
      <c r="M18" s="122">
        <v>292.66000000000003</v>
      </c>
      <c r="N18" s="122">
        <v>300</v>
      </c>
      <c r="O18" s="122">
        <v>311.79000000000002</v>
      </c>
      <c r="P18" s="122">
        <v>253</v>
      </c>
      <c r="Q18" s="122">
        <v>0</v>
      </c>
      <c r="R18" s="122">
        <v>67.92</v>
      </c>
      <c r="S18" s="122">
        <v>0</v>
      </c>
      <c r="T18" s="122">
        <f t="shared" si="3"/>
        <v>773.87000000000012</v>
      </c>
      <c r="U18" s="122">
        <f t="shared" si="4"/>
        <v>0.71632078790010567</v>
      </c>
      <c r="V18" s="123">
        <v>67.92</v>
      </c>
      <c r="W18" s="124"/>
      <c r="X18" s="125"/>
      <c r="Y18" s="126">
        <v>77.8</v>
      </c>
      <c r="Z18" s="127"/>
      <c r="AA18" s="128"/>
      <c r="AB18" s="126">
        <f t="shared" si="0"/>
        <v>166.07</v>
      </c>
      <c r="AC18" s="127"/>
      <c r="AD18" s="128"/>
      <c r="AE18" s="126">
        <f t="shared" si="5"/>
        <v>0</v>
      </c>
      <c r="AF18" s="127"/>
      <c r="AG18" s="128"/>
      <c r="AH18" s="129">
        <f t="shared" si="6"/>
        <v>311.78999999999996</v>
      </c>
      <c r="AI18" s="130">
        <f t="shared" si="7"/>
        <v>1.0392999999999999</v>
      </c>
      <c r="AJ18" s="21" t="s">
        <v>2433</v>
      </c>
      <c r="AK18" s="19" t="s">
        <v>2350</v>
      </c>
      <c r="AL18" s="19" t="s">
        <v>2404</v>
      </c>
      <c r="AM18" s="110">
        <v>89528724245</v>
      </c>
      <c r="AN18" s="111">
        <v>88763996856</v>
      </c>
    </row>
    <row r="19" spans="2:40" s="21" customFormat="1" ht="44.25" customHeight="1" x14ac:dyDescent="0.2">
      <c r="B19" s="64"/>
      <c r="C19" s="15" t="s">
        <v>2345</v>
      </c>
      <c r="D19" s="15" t="s">
        <v>2316</v>
      </c>
      <c r="E19" s="22" t="s">
        <v>2323</v>
      </c>
      <c r="F19" s="22" t="s">
        <v>2289</v>
      </c>
      <c r="G19" s="23" t="s">
        <v>2238</v>
      </c>
      <c r="H19" s="18" t="s">
        <v>2265</v>
      </c>
      <c r="I19" s="122">
        <f t="shared" si="2"/>
        <v>100</v>
      </c>
      <c r="J19" s="122">
        <v>5.25</v>
      </c>
      <c r="K19" s="122">
        <v>5.25</v>
      </c>
      <c r="L19" s="122">
        <v>19.75</v>
      </c>
      <c r="M19" s="122">
        <v>19.75</v>
      </c>
      <c r="N19" s="122">
        <v>25</v>
      </c>
      <c r="O19" s="122">
        <v>24.56</v>
      </c>
      <c r="P19" s="122">
        <v>25</v>
      </c>
      <c r="Q19" s="122">
        <v>0</v>
      </c>
      <c r="R19" s="122">
        <v>25</v>
      </c>
      <c r="S19" s="122">
        <v>0</v>
      </c>
      <c r="T19" s="122">
        <f t="shared" si="3"/>
        <v>49.56</v>
      </c>
      <c r="U19" s="122">
        <f t="shared" si="4"/>
        <v>0.49560000000000004</v>
      </c>
      <c r="V19" s="123">
        <v>0.63</v>
      </c>
      <c r="W19" s="124"/>
      <c r="X19" s="125"/>
      <c r="Y19" s="126">
        <v>0.20999999999999996</v>
      </c>
      <c r="Z19" s="127"/>
      <c r="AA19" s="128"/>
      <c r="AB19" s="126">
        <f t="shared" si="0"/>
        <v>23.72</v>
      </c>
      <c r="AC19" s="127"/>
      <c r="AD19" s="128"/>
      <c r="AE19" s="126">
        <f t="shared" si="5"/>
        <v>0</v>
      </c>
      <c r="AF19" s="127"/>
      <c r="AG19" s="128"/>
      <c r="AH19" s="129">
        <f t="shared" si="6"/>
        <v>24.56</v>
      </c>
      <c r="AI19" s="130">
        <f t="shared" si="7"/>
        <v>0.98239999999999994</v>
      </c>
      <c r="AJ19" s="19" t="s">
        <v>2434</v>
      </c>
      <c r="AK19" s="19" t="s">
        <v>2399</v>
      </c>
      <c r="AL19" s="19" t="s">
        <v>2405</v>
      </c>
      <c r="AM19" s="110">
        <v>5238011885</v>
      </c>
      <c r="AN19" s="111">
        <v>5148611635</v>
      </c>
    </row>
    <row r="20" spans="2:40" s="21" customFormat="1" ht="44.25" customHeight="1" x14ac:dyDescent="0.2">
      <c r="B20" s="64"/>
      <c r="C20" s="15" t="s">
        <v>2344</v>
      </c>
      <c r="D20" s="15" t="s">
        <v>2316</v>
      </c>
      <c r="E20" s="15" t="s">
        <v>2324</v>
      </c>
      <c r="F20" s="22" t="s">
        <v>2290</v>
      </c>
      <c r="G20" s="23" t="s">
        <v>2238</v>
      </c>
      <c r="H20" s="18" t="s">
        <v>2265</v>
      </c>
      <c r="I20" s="122">
        <f t="shared" si="2"/>
        <v>100</v>
      </c>
      <c r="J20" s="122">
        <v>5</v>
      </c>
      <c r="K20" s="122">
        <v>5</v>
      </c>
      <c r="L20" s="122">
        <v>30</v>
      </c>
      <c r="M20" s="122">
        <v>30</v>
      </c>
      <c r="N20" s="122">
        <v>25</v>
      </c>
      <c r="O20" s="122">
        <v>25</v>
      </c>
      <c r="P20" s="122">
        <v>39</v>
      </c>
      <c r="Q20" s="122">
        <v>0</v>
      </c>
      <c r="R20" s="122">
        <v>1</v>
      </c>
      <c r="S20" s="122">
        <v>0</v>
      </c>
      <c r="T20" s="122">
        <f t="shared" si="3"/>
        <v>60</v>
      </c>
      <c r="U20" s="122">
        <f t="shared" si="4"/>
        <v>0.6</v>
      </c>
      <c r="V20" s="123">
        <v>19</v>
      </c>
      <c r="W20" s="124"/>
      <c r="X20" s="125"/>
      <c r="Y20" s="126">
        <v>0</v>
      </c>
      <c r="Z20" s="127"/>
      <c r="AA20" s="128"/>
      <c r="AB20" s="126">
        <f t="shared" si="0"/>
        <v>6</v>
      </c>
      <c r="AC20" s="127"/>
      <c r="AD20" s="128"/>
      <c r="AE20" s="126">
        <f t="shared" si="5"/>
        <v>0</v>
      </c>
      <c r="AF20" s="127"/>
      <c r="AG20" s="128"/>
      <c r="AH20" s="129">
        <f t="shared" si="6"/>
        <v>25</v>
      </c>
      <c r="AI20" s="130">
        <f t="shared" si="7"/>
        <v>1</v>
      </c>
      <c r="AJ20" s="19" t="s">
        <v>2435</v>
      </c>
      <c r="AK20" s="19" t="s">
        <v>2350</v>
      </c>
      <c r="AL20" s="19" t="s">
        <v>2406</v>
      </c>
      <c r="AM20" s="110">
        <v>40511019942</v>
      </c>
      <c r="AN20" s="111">
        <v>39617002338</v>
      </c>
    </row>
    <row r="21" spans="2:40" s="21" customFormat="1" ht="44.25" customHeight="1" x14ac:dyDescent="0.2">
      <c r="B21" s="64"/>
      <c r="C21" s="15" t="s">
        <v>2344</v>
      </c>
      <c r="D21" s="15" t="s">
        <v>2316</v>
      </c>
      <c r="E21" s="22" t="s">
        <v>2353</v>
      </c>
      <c r="F21" s="22" t="s">
        <v>2291</v>
      </c>
      <c r="G21" s="23" t="s">
        <v>2238</v>
      </c>
      <c r="H21" s="18" t="s">
        <v>2265</v>
      </c>
      <c r="I21" s="122">
        <f t="shared" si="2"/>
        <v>100</v>
      </c>
      <c r="J21" s="122">
        <v>1</v>
      </c>
      <c r="K21" s="122">
        <v>1</v>
      </c>
      <c r="L21" s="122">
        <v>15</v>
      </c>
      <c r="M21" s="122">
        <v>15</v>
      </c>
      <c r="N21" s="122">
        <v>42</v>
      </c>
      <c r="O21" s="122">
        <v>42</v>
      </c>
      <c r="P21" s="122">
        <v>42</v>
      </c>
      <c r="Q21" s="122">
        <v>0</v>
      </c>
      <c r="R21" s="122">
        <v>0</v>
      </c>
      <c r="S21" s="122">
        <v>0</v>
      </c>
      <c r="T21" s="122">
        <f t="shared" si="3"/>
        <v>58</v>
      </c>
      <c r="U21" s="122">
        <f t="shared" si="4"/>
        <v>0.57999999999999996</v>
      </c>
      <c r="V21" s="123">
        <v>35</v>
      </c>
      <c r="W21" s="124"/>
      <c r="X21" s="125"/>
      <c r="Y21" s="126">
        <v>7</v>
      </c>
      <c r="Z21" s="127"/>
      <c r="AA21" s="128"/>
      <c r="AB21" s="126">
        <f t="shared" si="0"/>
        <v>0</v>
      </c>
      <c r="AC21" s="127"/>
      <c r="AD21" s="128"/>
      <c r="AE21" s="126">
        <f t="shared" si="5"/>
        <v>0</v>
      </c>
      <c r="AF21" s="127"/>
      <c r="AG21" s="128"/>
      <c r="AH21" s="129">
        <f t="shared" si="6"/>
        <v>42</v>
      </c>
      <c r="AI21" s="130">
        <f t="shared" si="7"/>
        <v>1</v>
      </c>
      <c r="AJ21" s="19" t="s">
        <v>2436</v>
      </c>
      <c r="AK21" s="19" t="s">
        <v>2350</v>
      </c>
      <c r="AL21" s="19" t="s">
        <v>2407</v>
      </c>
      <c r="AM21" s="110">
        <v>99640576940</v>
      </c>
      <c r="AN21" s="111">
        <v>99602198212</v>
      </c>
    </row>
    <row r="22" spans="2:40" s="21" customFormat="1" ht="44.25" customHeight="1" x14ac:dyDescent="0.2">
      <c r="B22" s="64"/>
      <c r="C22" s="15" t="s">
        <v>2344</v>
      </c>
      <c r="D22" s="15" t="s">
        <v>2316</v>
      </c>
      <c r="E22" s="15" t="s">
        <v>2325</v>
      </c>
      <c r="F22" s="22" t="s">
        <v>2292</v>
      </c>
      <c r="G22" s="23" t="s">
        <v>2238</v>
      </c>
      <c r="H22" s="18" t="s">
        <v>2265</v>
      </c>
      <c r="I22" s="122">
        <f t="shared" si="2"/>
        <v>100</v>
      </c>
      <c r="J22" s="122">
        <v>1</v>
      </c>
      <c r="K22" s="122">
        <v>1</v>
      </c>
      <c r="L22" s="122">
        <v>10</v>
      </c>
      <c r="M22" s="122">
        <v>10</v>
      </c>
      <c r="N22" s="122">
        <v>30</v>
      </c>
      <c r="O22" s="122">
        <v>30</v>
      </c>
      <c r="P22" s="122">
        <v>55</v>
      </c>
      <c r="Q22" s="122">
        <v>0</v>
      </c>
      <c r="R22" s="122">
        <v>4</v>
      </c>
      <c r="S22" s="122">
        <v>0</v>
      </c>
      <c r="T22" s="122">
        <f t="shared" si="3"/>
        <v>41</v>
      </c>
      <c r="U22" s="122">
        <f t="shared" si="4"/>
        <v>0.41</v>
      </c>
      <c r="V22" s="123">
        <v>4.5</v>
      </c>
      <c r="W22" s="124"/>
      <c r="X22" s="125"/>
      <c r="Y22" s="126">
        <v>0</v>
      </c>
      <c r="Z22" s="127"/>
      <c r="AA22" s="128"/>
      <c r="AB22" s="126">
        <f t="shared" si="0"/>
        <v>25.5</v>
      </c>
      <c r="AC22" s="127"/>
      <c r="AD22" s="128"/>
      <c r="AE22" s="126">
        <f t="shared" si="5"/>
        <v>0</v>
      </c>
      <c r="AF22" s="127"/>
      <c r="AG22" s="128"/>
      <c r="AH22" s="129">
        <f t="shared" si="6"/>
        <v>30</v>
      </c>
      <c r="AI22" s="130">
        <f t="shared" si="7"/>
        <v>1</v>
      </c>
      <c r="AJ22" s="19" t="s">
        <v>2437</v>
      </c>
      <c r="AK22" s="19" t="s">
        <v>2350</v>
      </c>
      <c r="AL22" s="19" t="s">
        <v>2407</v>
      </c>
      <c r="AM22" s="110">
        <v>27208848383</v>
      </c>
      <c r="AN22" s="111">
        <v>27208848383</v>
      </c>
    </row>
    <row r="23" spans="2:40" s="21" customFormat="1" ht="59.25" customHeight="1" x14ac:dyDescent="0.2">
      <c r="B23" s="64"/>
      <c r="C23" s="24" t="s">
        <v>2343</v>
      </c>
      <c r="D23" s="15" t="s">
        <v>2326</v>
      </c>
      <c r="E23" s="15" t="s">
        <v>2354</v>
      </c>
      <c r="F23" s="22" t="s">
        <v>2293</v>
      </c>
      <c r="G23" s="23" t="s">
        <v>2238</v>
      </c>
      <c r="H23" s="18" t="s">
        <v>2265</v>
      </c>
      <c r="I23" s="122">
        <f t="shared" si="2"/>
        <v>100</v>
      </c>
      <c r="J23" s="122">
        <v>16</v>
      </c>
      <c r="K23" s="122">
        <v>16</v>
      </c>
      <c r="L23" s="122">
        <v>38.71</v>
      </c>
      <c r="M23" s="122">
        <v>38.71</v>
      </c>
      <c r="N23" s="122">
        <v>25.29</v>
      </c>
      <c r="O23" s="122">
        <v>24.79</v>
      </c>
      <c r="P23" s="122">
        <v>15</v>
      </c>
      <c r="Q23" s="122">
        <v>0</v>
      </c>
      <c r="R23" s="122">
        <v>5</v>
      </c>
      <c r="S23" s="122">
        <v>0</v>
      </c>
      <c r="T23" s="122">
        <f t="shared" si="3"/>
        <v>79.5</v>
      </c>
      <c r="U23" s="122">
        <f t="shared" si="4"/>
        <v>0.79500000000000004</v>
      </c>
      <c r="V23" s="123">
        <v>5</v>
      </c>
      <c r="W23" s="124"/>
      <c r="X23" s="125"/>
      <c r="Y23" s="126">
        <v>1.0999999999999996</v>
      </c>
      <c r="Z23" s="127"/>
      <c r="AA23" s="128"/>
      <c r="AB23" s="126">
        <f t="shared" si="0"/>
        <v>18.689999999999998</v>
      </c>
      <c r="AC23" s="127"/>
      <c r="AD23" s="128"/>
      <c r="AE23" s="126">
        <f t="shared" si="5"/>
        <v>0</v>
      </c>
      <c r="AF23" s="127"/>
      <c r="AG23" s="128"/>
      <c r="AH23" s="129">
        <f t="shared" si="6"/>
        <v>24.79</v>
      </c>
      <c r="AI23" s="130">
        <f t="shared" si="7"/>
        <v>0.98022933965994463</v>
      </c>
      <c r="AJ23" s="19" t="s">
        <v>2439</v>
      </c>
      <c r="AK23" s="19" t="s">
        <v>2438</v>
      </c>
      <c r="AL23" s="19" t="s">
        <v>2408</v>
      </c>
      <c r="AM23" s="110">
        <v>2839252120</v>
      </c>
      <c r="AN23" s="111">
        <v>2711233820</v>
      </c>
    </row>
    <row r="24" spans="2:40" s="21" customFormat="1" ht="44.25" customHeight="1" x14ac:dyDescent="0.2">
      <c r="B24" s="64"/>
      <c r="C24" s="15" t="s">
        <v>2341</v>
      </c>
      <c r="D24" s="15" t="s">
        <v>2326</v>
      </c>
      <c r="E24" s="15" t="s">
        <v>2327</v>
      </c>
      <c r="F24" s="22" t="s">
        <v>2294</v>
      </c>
      <c r="G24" s="23" t="s">
        <v>2310</v>
      </c>
      <c r="H24" s="18" t="s">
        <v>2265</v>
      </c>
      <c r="I24" s="122">
        <f t="shared" si="2"/>
        <v>3362418.45</v>
      </c>
      <c r="J24" s="122">
        <v>0</v>
      </c>
      <c r="K24" s="122">
        <v>0</v>
      </c>
      <c r="L24" s="122">
        <v>547775.93000000005</v>
      </c>
      <c r="M24" s="122">
        <v>547775.93000000005</v>
      </c>
      <c r="N24" s="122">
        <v>508840.16</v>
      </c>
      <c r="O24" s="122">
        <v>306815.55</v>
      </c>
      <c r="P24" s="122">
        <v>1000000</v>
      </c>
      <c r="Q24" s="122">
        <v>0</v>
      </c>
      <c r="R24" s="122">
        <v>1305802.3600000001</v>
      </c>
      <c r="S24" s="122">
        <v>0</v>
      </c>
      <c r="T24" s="122">
        <f t="shared" si="3"/>
        <v>854591.48</v>
      </c>
      <c r="U24" s="122">
        <f t="shared" si="4"/>
        <v>0.25415976408290286</v>
      </c>
      <c r="V24" s="123">
        <v>14236.49</v>
      </c>
      <c r="W24" s="124"/>
      <c r="X24" s="125"/>
      <c r="Y24" s="126">
        <v>59075.87</v>
      </c>
      <c r="Z24" s="127"/>
      <c r="AA24" s="128"/>
      <c r="AB24" s="126">
        <f t="shared" si="0"/>
        <v>233503.19</v>
      </c>
      <c r="AC24" s="127"/>
      <c r="AD24" s="128"/>
      <c r="AE24" s="126">
        <f t="shared" si="5"/>
        <v>-1.6370904631912708E-11</v>
      </c>
      <c r="AF24" s="127"/>
      <c r="AG24" s="128"/>
      <c r="AH24" s="129">
        <f t="shared" si="6"/>
        <v>306815.55</v>
      </c>
      <c r="AI24" s="130">
        <f t="shared" si="7"/>
        <v>0.60297039054464574</v>
      </c>
      <c r="AJ24" s="19" t="s">
        <v>2440</v>
      </c>
      <c r="AK24" s="19" t="s">
        <v>2350</v>
      </c>
      <c r="AL24" s="19" t="s">
        <v>2355</v>
      </c>
      <c r="AM24" s="114">
        <v>63312754102</v>
      </c>
      <c r="AN24" s="115">
        <v>60999747288</v>
      </c>
    </row>
    <row r="25" spans="2:40" s="21" customFormat="1" ht="44.25" customHeight="1" x14ac:dyDescent="0.2">
      <c r="B25" s="64"/>
      <c r="C25" s="49" t="s">
        <v>2341</v>
      </c>
      <c r="D25" s="49" t="s">
        <v>2326</v>
      </c>
      <c r="E25" s="60" t="s">
        <v>2328</v>
      </c>
      <c r="F25" s="49" t="s">
        <v>2295</v>
      </c>
      <c r="G25" s="23" t="s">
        <v>2310</v>
      </c>
      <c r="H25" s="18" t="s">
        <v>2265</v>
      </c>
      <c r="I25" s="122">
        <f t="shared" ref="I25" si="8">+J25+L25+N25+P25+R25</f>
        <v>81.470000000000013</v>
      </c>
      <c r="J25" s="122">
        <v>0</v>
      </c>
      <c r="K25" s="122">
        <v>0</v>
      </c>
      <c r="L25" s="122">
        <v>23.07</v>
      </c>
      <c r="M25" s="122">
        <v>23.07</v>
      </c>
      <c r="N25" s="122">
        <v>49.64</v>
      </c>
      <c r="O25" s="122">
        <v>45.55</v>
      </c>
      <c r="P25" s="122">
        <v>4</v>
      </c>
      <c r="Q25" s="122">
        <v>0</v>
      </c>
      <c r="R25" s="122">
        <v>4.76</v>
      </c>
      <c r="S25" s="122">
        <v>0</v>
      </c>
      <c r="T25" s="122">
        <f t="shared" ref="T25" si="9">+K25+M25+O25+Q25+S25</f>
        <v>68.62</v>
      </c>
      <c r="U25" s="122">
        <f t="shared" ref="U25" si="10">+T25/I25</f>
        <v>0.84227322940959859</v>
      </c>
      <c r="V25" s="123">
        <v>2.77</v>
      </c>
      <c r="W25" s="124"/>
      <c r="X25" s="125"/>
      <c r="Y25" s="126">
        <v>27.16</v>
      </c>
      <c r="Z25" s="127"/>
      <c r="AA25" s="128"/>
      <c r="AB25" s="126">
        <f t="shared" si="0"/>
        <v>15.619999999999994</v>
      </c>
      <c r="AC25" s="127"/>
      <c r="AD25" s="128"/>
      <c r="AE25" s="126">
        <f t="shared" si="5"/>
        <v>0</v>
      </c>
      <c r="AF25" s="127"/>
      <c r="AG25" s="128"/>
      <c r="AH25" s="129">
        <f t="shared" si="6"/>
        <v>45.55</v>
      </c>
      <c r="AI25" s="130">
        <f t="shared" si="7"/>
        <v>0.91760676873489111</v>
      </c>
      <c r="AJ25" s="46" t="s">
        <v>2441</v>
      </c>
      <c r="AK25" s="46" t="s">
        <v>2350</v>
      </c>
      <c r="AL25" s="46" t="s">
        <v>2409</v>
      </c>
      <c r="AM25" s="116">
        <v>6100058014</v>
      </c>
      <c r="AN25" s="117">
        <v>6100058014</v>
      </c>
    </row>
    <row r="26" spans="2:40" s="21" customFormat="1" ht="44.25" customHeight="1" x14ac:dyDescent="0.2">
      <c r="B26" s="64"/>
      <c r="C26" s="50"/>
      <c r="D26" s="50"/>
      <c r="E26" s="61"/>
      <c r="F26" s="50"/>
      <c r="G26" s="23" t="s">
        <v>2238</v>
      </c>
      <c r="H26" s="18" t="s">
        <v>2265</v>
      </c>
      <c r="I26" s="122">
        <f t="shared" si="2"/>
        <v>45.8</v>
      </c>
      <c r="J26" s="122">
        <v>0</v>
      </c>
      <c r="K26" s="122">
        <v>0</v>
      </c>
      <c r="L26" s="122">
        <v>0</v>
      </c>
      <c r="M26" s="122">
        <v>0</v>
      </c>
      <c r="N26" s="122">
        <v>29.4</v>
      </c>
      <c r="O26" s="122">
        <v>12.4</v>
      </c>
      <c r="P26" s="122">
        <v>12.6</v>
      </c>
      <c r="Q26" s="122">
        <v>0</v>
      </c>
      <c r="R26" s="122">
        <v>3.8</v>
      </c>
      <c r="S26" s="122">
        <v>0</v>
      </c>
      <c r="T26" s="122">
        <f t="shared" si="3"/>
        <v>12.4</v>
      </c>
      <c r="U26" s="122">
        <f t="shared" si="4"/>
        <v>0.27074235807860264</v>
      </c>
      <c r="V26" s="123">
        <v>2.77</v>
      </c>
      <c r="W26" s="124"/>
      <c r="X26" s="125"/>
      <c r="Y26" s="126">
        <v>27.16</v>
      </c>
      <c r="Z26" s="127"/>
      <c r="AA26" s="128"/>
      <c r="AB26" s="126">
        <f t="shared" si="0"/>
        <v>-17.53</v>
      </c>
      <c r="AC26" s="127"/>
      <c r="AD26" s="128"/>
      <c r="AE26" s="126">
        <f t="shared" si="5"/>
        <v>0</v>
      </c>
      <c r="AF26" s="127"/>
      <c r="AG26" s="128"/>
      <c r="AH26" s="129">
        <f t="shared" si="6"/>
        <v>12.399999999999999</v>
      </c>
      <c r="AI26" s="130">
        <f t="shared" si="7"/>
        <v>0.42176870748299317</v>
      </c>
      <c r="AJ26" s="47"/>
      <c r="AK26" s="47"/>
      <c r="AL26" s="47"/>
      <c r="AM26" s="118"/>
      <c r="AN26" s="119"/>
    </row>
    <row r="27" spans="2:40" s="21" customFormat="1" ht="44.25" customHeight="1" x14ac:dyDescent="0.2">
      <c r="B27" s="64"/>
      <c r="C27" s="25" t="s">
        <v>2343</v>
      </c>
      <c r="D27" s="15" t="s">
        <v>2326</v>
      </c>
      <c r="E27" s="22" t="s">
        <v>2329</v>
      </c>
      <c r="F27" s="22" t="s">
        <v>2296</v>
      </c>
      <c r="G27" s="23" t="s">
        <v>2310</v>
      </c>
      <c r="H27" s="18" t="s">
        <v>2265</v>
      </c>
      <c r="I27" s="122">
        <f t="shared" si="2"/>
        <v>1319273.79</v>
      </c>
      <c r="J27" s="122">
        <v>0</v>
      </c>
      <c r="K27" s="122">
        <v>0</v>
      </c>
      <c r="L27" s="122">
        <v>148525.96</v>
      </c>
      <c r="M27" s="122">
        <v>148525.96</v>
      </c>
      <c r="N27" s="122">
        <v>623354.56000000006</v>
      </c>
      <c r="O27" s="122">
        <v>375109.89</v>
      </c>
      <c r="P27" s="122">
        <v>270000</v>
      </c>
      <c r="Q27" s="122">
        <v>0</v>
      </c>
      <c r="R27" s="122">
        <v>277393.27</v>
      </c>
      <c r="S27" s="122">
        <v>0</v>
      </c>
      <c r="T27" s="122">
        <f t="shared" si="3"/>
        <v>523635.85</v>
      </c>
      <c r="U27" s="122">
        <f t="shared" si="4"/>
        <v>0.39691219060753108</v>
      </c>
      <c r="V27" s="131">
        <v>14174.82</v>
      </c>
      <c r="W27" s="132"/>
      <c r="X27" s="133"/>
      <c r="Y27" s="126">
        <v>147279.94</v>
      </c>
      <c r="Z27" s="127"/>
      <c r="AA27" s="128"/>
      <c r="AB27" s="126">
        <f t="shared" si="0"/>
        <v>213655.13</v>
      </c>
      <c r="AC27" s="127"/>
      <c r="AD27" s="128"/>
      <c r="AE27" s="126">
        <f t="shared" si="5"/>
        <v>0</v>
      </c>
      <c r="AF27" s="127"/>
      <c r="AG27" s="128"/>
      <c r="AH27" s="129">
        <f t="shared" si="6"/>
        <v>375109.89</v>
      </c>
      <c r="AI27" s="130">
        <f t="shared" si="7"/>
        <v>0.60176008017010407</v>
      </c>
      <c r="AJ27" s="19" t="s">
        <v>2442</v>
      </c>
      <c r="AK27" s="19" t="s">
        <v>2350</v>
      </c>
      <c r="AL27" s="19" t="s">
        <v>2410</v>
      </c>
      <c r="AM27" s="114">
        <v>27585042967</v>
      </c>
      <c r="AN27" s="115">
        <v>27374924824</v>
      </c>
    </row>
    <row r="28" spans="2:40" s="21" customFormat="1" ht="44.25" customHeight="1" x14ac:dyDescent="0.2">
      <c r="B28" s="64"/>
      <c r="C28" s="15" t="s">
        <v>2343</v>
      </c>
      <c r="D28" s="49" t="s">
        <v>2326</v>
      </c>
      <c r="E28" s="49" t="s">
        <v>2330</v>
      </c>
      <c r="F28" s="49" t="s">
        <v>2297</v>
      </c>
      <c r="G28" s="23" t="s">
        <v>2310</v>
      </c>
      <c r="H28" s="18" t="s">
        <v>2265</v>
      </c>
      <c r="I28" s="122">
        <f t="shared" ref="I28" si="11">+J28+L28+N28+P28+R28</f>
        <v>80.960000000000008</v>
      </c>
      <c r="J28" s="122">
        <v>0</v>
      </c>
      <c r="K28" s="122">
        <v>0</v>
      </c>
      <c r="L28" s="122">
        <v>14</v>
      </c>
      <c r="M28" s="122">
        <v>14</v>
      </c>
      <c r="N28" s="122">
        <v>35.369999999999997</v>
      </c>
      <c r="O28" s="122">
        <v>19.3</v>
      </c>
      <c r="P28" s="122">
        <v>12.81</v>
      </c>
      <c r="Q28" s="122">
        <v>0</v>
      </c>
      <c r="R28" s="122">
        <v>18.78</v>
      </c>
      <c r="S28" s="122">
        <v>0</v>
      </c>
      <c r="T28" s="122">
        <f t="shared" ref="T28" si="12">+K28+M28+O28+Q28+S28</f>
        <v>33.299999999999997</v>
      </c>
      <c r="U28" s="122">
        <f t="shared" ref="U28" si="13">+T28/I28</f>
        <v>0.41131422924901179</v>
      </c>
      <c r="V28" s="123">
        <v>0</v>
      </c>
      <c r="W28" s="124"/>
      <c r="X28" s="125"/>
      <c r="Y28" s="126">
        <v>13.56</v>
      </c>
      <c r="Z28" s="127"/>
      <c r="AA28" s="128"/>
      <c r="AB28" s="126">
        <f t="shared" si="0"/>
        <v>5.74</v>
      </c>
      <c r="AC28" s="127"/>
      <c r="AD28" s="128"/>
      <c r="AE28" s="126">
        <f t="shared" si="5"/>
        <v>0</v>
      </c>
      <c r="AF28" s="127"/>
      <c r="AG28" s="128"/>
      <c r="AH28" s="129">
        <f t="shared" si="6"/>
        <v>19.3</v>
      </c>
      <c r="AI28" s="130">
        <f t="shared" si="7"/>
        <v>0.54566016398077477</v>
      </c>
      <c r="AJ28" s="46" t="s">
        <v>2443</v>
      </c>
      <c r="AK28" s="46" t="s">
        <v>2350</v>
      </c>
      <c r="AL28" s="46" t="s">
        <v>2411</v>
      </c>
      <c r="AM28" s="116">
        <v>2597026755</v>
      </c>
      <c r="AN28" s="117">
        <v>2036189187</v>
      </c>
    </row>
    <row r="29" spans="2:40" s="21" customFormat="1" ht="44.25" customHeight="1" x14ac:dyDescent="0.2">
      <c r="B29" s="64"/>
      <c r="C29" s="15" t="s">
        <v>2343</v>
      </c>
      <c r="D29" s="50"/>
      <c r="E29" s="50"/>
      <c r="F29" s="50"/>
      <c r="G29" s="23" t="s">
        <v>2312</v>
      </c>
      <c r="H29" s="18" t="s">
        <v>2265</v>
      </c>
      <c r="I29" s="122">
        <f t="shared" si="2"/>
        <v>15.5</v>
      </c>
      <c r="J29" s="122">
        <v>0</v>
      </c>
      <c r="K29" s="122">
        <v>0</v>
      </c>
      <c r="L29" s="122">
        <v>0</v>
      </c>
      <c r="M29" s="122">
        <v>0</v>
      </c>
      <c r="N29" s="122">
        <v>5</v>
      </c>
      <c r="O29" s="122">
        <v>0.87</v>
      </c>
      <c r="P29" s="122">
        <v>10.5</v>
      </c>
      <c r="Q29" s="122">
        <v>0</v>
      </c>
      <c r="R29" s="122">
        <v>0</v>
      </c>
      <c r="S29" s="122">
        <v>0</v>
      </c>
      <c r="T29" s="122">
        <f t="shared" si="3"/>
        <v>0.87</v>
      </c>
      <c r="U29" s="122">
        <f t="shared" si="4"/>
        <v>5.6129032258064517E-2</v>
      </c>
      <c r="V29" s="123">
        <v>0</v>
      </c>
      <c r="W29" s="124"/>
      <c r="X29" s="125"/>
      <c r="Y29" s="126">
        <v>0</v>
      </c>
      <c r="Z29" s="127"/>
      <c r="AA29" s="128"/>
      <c r="AB29" s="126">
        <f t="shared" si="0"/>
        <v>0.87</v>
      </c>
      <c r="AC29" s="127"/>
      <c r="AD29" s="128"/>
      <c r="AE29" s="126">
        <f t="shared" si="5"/>
        <v>0</v>
      </c>
      <c r="AF29" s="127"/>
      <c r="AG29" s="128"/>
      <c r="AH29" s="129">
        <f t="shared" si="6"/>
        <v>0.87</v>
      </c>
      <c r="AI29" s="130">
        <f t="shared" si="7"/>
        <v>0.17399999999999999</v>
      </c>
      <c r="AJ29" s="47"/>
      <c r="AK29" s="47"/>
      <c r="AL29" s="47"/>
      <c r="AM29" s="118"/>
      <c r="AN29" s="119"/>
    </row>
    <row r="30" spans="2:40" s="21" customFormat="1" ht="44.25" customHeight="1" x14ac:dyDescent="0.2">
      <c r="B30" s="64"/>
      <c r="C30" s="108" t="s">
        <v>2343</v>
      </c>
      <c r="D30" s="49" t="s">
        <v>2326</v>
      </c>
      <c r="E30" s="60" t="s">
        <v>2331</v>
      </c>
      <c r="F30" s="60" t="s">
        <v>2298</v>
      </c>
      <c r="G30" s="23" t="s">
        <v>2310</v>
      </c>
      <c r="H30" s="18" t="s">
        <v>2265</v>
      </c>
      <c r="I30" s="122">
        <f t="shared" si="2"/>
        <v>2387</v>
      </c>
      <c r="J30" s="122">
        <v>0</v>
      </c>
      <c r="K30" s="122">
        <v>0</v>
      </c>
      <c r="L30" s="122">
        <v>0</v>
      </c>
      <c r="M30" s="122">
        <v>0</v>
      </c>
      <c r="N30" s="122">
        <v>887</v>
      </c>
      <c r="O30" s="122">
        <v>949</v>
      </c>
      <c r="P30" s="122">
        <v>0</v>
      </c>
      <c r="Q30" s="122">
        <v>0</v>
      </c>
      <c r="R30" s="122">
        <v>1500</v>
      </c>
      <c r="S30" s="122">
        <v>0</v>
      </c>
      <c r="T30" s="122">
        <f t="shared" ref="T30" si="14">+K30+M30+O30+Q30+S30</f>
        <v>949</v>
      </c>
      <c r="U30" s="122">
        <f t="shared" ref="U30" si="15">+T30/I30</f>
        <v>0.39757017176372017</v>
      </c>
      <c r="V30" s="123">
        <v>0</v>
      </c>
      <c r="W30" s="124"/>
      <c r="X30" s="125"/>
      <c r="Y30" s="126">
        <v>0</v>
      </c>
      <c r="Z30" s="127"/>
      <c r="AA30" s="128"/>
      <c r="AB30" s="126">
        <f t="shared" si="0"/>
        <v>949</v>
      </c>
      <c r="AC30" s="127"/>
      <c r="AD30" s="128"/>
      <c r="AE30" s="126">
        <f t="shared" si="5"/>
        <v>0</v>
      </c>
      <c r="AF30" s="127"/>
      <c r="AG30" s="128"/>
      <c r="AH30" s="129">
        <f t="shared" si="6"/>
        <v>949</v>
      </c>
      <c r="AI30" s="130">
        <f t="shared" si="7"/>
        <v>1.0698985343855694</v>
      </c>
      <c r="AJ30" s="120" t="s">
        <v>2444</v>
      </c>
      <c r="AK30" s="44" t="s">
        <v>2350</v>
      </c>
      <c r="AL30" s="44" t="s">
        <v>2412</v>
      </c>
      <c r="AM30" s="116">
        <v>1002551694</v>
      </c>
      <c r="AN30" s="117">
        <v>688823307</v>
      </c>
    </row>
    <row r="31" spans="2:40" s="21" customFormat="1" ht="44.25" customHeight="1" x14ac:dyDescent="0.2">
      <c r="B31" s="64"/>
      <c r="C31" s="109"/>
      <c r="D31" s="50"/>
      <c r="E31" s="61"/>
      <c r="F31" s="61"/>
      <c r="G31" s="23" t="s">
        <v>2239</v>
      </c>
      <c r="H31" s="18" t="s">
        <v>2265</v>
      </c>
      <c r="I31" s="122">
        <f t="shared" si="2"/>
        <v>1500</v>
      </c>
      <c r="J31" s="122">
        <v>0</v>
      </c>
      <c r="K31" s="122">
        <v>0</v>
      </c>
      <c r="L31" s="122">
        <v>553</v>
      </c>
      <c r="M31" s="122">
        <v>553</v>
      </c>
      <c r="N31" s="122">
        <v>887</v>
      </c>
      <c r="O31" s="122">
        <v>887</v>
      </c>
      <c r="P31" s="122">
        <v>60</v>
      </c>
      <c r="Q31" s="122">
        <v>0</v>
      </c>
      <c r="R31" s="122">
        <v>0</v>
      </c>
      <c r="S31" s="122">
        <v>0</v>
      </c>
      <c r="T31" s="122">
        <f t="shared" si="3"/>
        <v>1440</v>
      </c>
      <c r="U31" s="122">
        <f t="shared" si="4"/>
        <v>0.96</v>
      </c>
      <c r="V31" s="123">
        <v>0</v>
      </c>
      <c r="W31" s="124"/>
      <c r="X31" s="125"/>
      <c r="Y31" s="126">
        <v>659</v>
      </c>
      <c r="Z31" s="127"/>
      <c r="AA31" s="128"/>
      <c r="AB31" s="126">
        <f t="shared" si="0"/>
        <v>228</v>
      </c>
      <c r="AC31" s="127"/>
      <c r="AD31" s="128"/>
      <c r="AE31" s="126">
        <f t="shared" si="5"/>
        <v>0</v>
      </c>
      <c r="AF31" s="127"/>
      <c r="AG31" s="128"/>
      <c r="AH31" s="129">
        <f t="shared" si="6"/>
        <v>887</v>
      </c>
      <c r="AI31" s="130">
        <f t="shared" si="7"/>
        <v>1</v>
      </c>
      <c r="AJ31" s="121"/>
      <c r="AK31" s="45"/>
      <c r="AL31" s="45"/>
      <c r="AM31" s="118"/>
      <c r="AN31" s="119"/>
    </row>
    <row r="32" spans="2:40" s="21" customFormat="1" ht="62.25" customHeight="1" x14ac:dyDescent="0.2">
      <c r="B32" s="64"/>
      <c r="C32" s="24" t="s">
        <v>2342</v>
      </c>
      <c r="D32" s="15" t="s">
        <v>2332</v>
      </c>
      <c r="E32" s="22" t="s">
        <v>2356</v>
      </c>
      <c r="F32" s="22" t="s">
        <v>2299</v>
      </c>
      <c r="G32" s="23" t="s">
        <v>2238</v>
      </c>
      <c r="H32" s="18" t="s">
        <v>2265</v>
      </c>
      <c r="I32" s="122">
        <f t="shared" si="2"/>
        <v>53</v>
      </c>
      <c r="J32" s="122">
        <v>7</v>
      </c>
      <c r="K32" s="122">
        <v>7</v>
      </c>
      <c r="L32" s="122">
        <v>17</v>
      </c>
      <c r="M32" s="122">
        <v>17</v>
      </c>
      <c r="N32" s="122">
        <v>14</v>
      </c>
      <c r="O32" s="122">
        <v>14</v>
      </c>
      <c r="P32" s="122">
        <v>13</v>
      </c>
      <c r="Q32" s="122">
        <v>0</v>
      </c>
      <c r="R32" s="122">
        <v>2</v>
      </c>
      <c r="S32" s="122">
        <v>0</v>
      </c>
      <c r="T32" s="122">
        <f t="shared" si="3"/>
        <v>38</v>
      </c>
      <c r="U32" s="122">
        <f t="shared" si="4"/>
        <v>0.71698113207547165</v>
      </c>
      <c r="V32" s="123">
        <v>3</v>
      </c>
      <c r="W32" s="124"/>
      <c r="X32" s="125"/>
      <c r="Y32" s="126">
        <v>4</v>
      </c>
      <c r="Z32" s="127"/>
      <c r="AA32" s="128"/>
      <c r="AB32" s="126">
        <f t="shared" si="0"/>
        <v>7</v>
      </c>
      <c r="AC32" s="127"/>
      <c r="AD32" s="128"/>
      <c r="AE32" s="126">
        <f t="shared" si="5"/>
        <v>0</v>
      </c>
      <c r="AF32" s="127"/>
      <c r="AG32" s="128"/>
      <c r="AH32" s="129">
        <f t="shared" si="6"/>
        <v>14</v>
      </c>
      <c r="AI32" s="130">
        <f t="shared" si="7"/>
        <v>1</v>
      </c>
      <c r="AJ32" s="19" t="s">
        <v>2445</v>
      </c>
      <c r="AK32" s="19" t="s">
        <v>2446</v>
      </c>
      <c r="AL32" s="19" t="s">
        <v>2413</v>
      </c>
      <c r="AM32" s="110">
        <v>52166907106</v>
      </c>
      <c r="AN32" s="111">
        <v>50163894290</v>
      </c>
    </row>
    <row r="33" spans="2:40" s="21" customFormat="1" ht="44.25" customHeight="1" x14ac:dyDescent="0.2">
      <c r="B33" s="64"/>
      <c r="C33" s="24" t="s">
        <v>2342</v>
      </c>
      <c r="D33" s="15" t="s">
        <v>2332</v>
      </c>
      <c r="E33" s="22" t="s">
        <v>2334</v>
      </c>
      <c r="F33" s="22" t="s">
        <v>2300</v>
      </c>
      <c r="G33" s="23" t="s">
        <v>2238</v>
      </c>
      <c r="H33" s="18" t="s">
        <v>2265</v>
      </c>
      <c r="I33" s="122">
        <f t="shared" si="2"/>
        <v>1</v>
      </c>
      <c r="J33" s="122">
        <v>0.8</v>
      </c>
      <c r="K33" s="122">
        <v>0.8</v>
      </c>
      <c r="L33" s="122">
        <v>0.2</v>
      </c>
      <c r="M33" s="122">
        <v>0.2</v>
      </c>
      <c r="N33" s="122">
        <v>0</v>
      </c>
      <c r="O33" s="122">
        <v>0</v>
      </c>
      <c r="P33" s="122">
        <v>0</v>
      </c>
      <c r="Q33" s="122">
        <v>0</v>
      </c>
      <c r="R33" s="122">
        <v>0</v>
      </c>
      <c r="S33" s="122">
        <v>0</v>
      </c>
      <c r="T33" s="122">
        <f t="shared" si="3"/>
        <v>1</v>
      </c>
      <c r="U33" s="122">
        <f t="shared" si="4"/>
        <v>1</v>
      </c>
      <c r="V33" s="123">
        <v>0</v>
      </c>
      <c r="W33" s="124"/>
      <c r="X33" s="125"/>
      <c r="Y33" s="126">
        <v>0</v>
      </c>
      <c r="Z33" s="127"/>
      <c r="AA33" s="128"/>
      <c r="AB33" s="126">
        <f t="shared" si="0"/>
        <v>0</v>
      </c>
      <c r="AC33" s="127"/>
      <c r="AD33" s="128"/>
      <c r="AE33" s="126">
        <f t="shared" si="5"/>
        <v>0</v>
      </c>
      <c r="AF33" s="127"/>
      <c r="AG33" s="128"/>
      <c r="AH33" s="129">
        <f t="shared" si="6"/>
        <v>0</v>
      </c>
      <c r="AI33" s="130">
        <f t="shared" si="7"/>
        <v>0</v>
      </c>
      <c r="AJ33" s="19" t="s">
        <v>2414</v>
      </c>
      <c r="AK33" s="19" t="s">
        <v>2350</v>
      </c>
      <c r="AL33" s="19" t="s">
        <v>2415</v>
      </c>
      <c r="AM33" s="110">
        <v>2808705854</v>
      </c>
      <c r="AN33" s="111">
        <v>2796784854</v>
      </c>
    </row>
    <row r="34" spans="2:40" s="21" customFormat="1" ht="44.25" customHeight="1" x14ac:dyDescent="0.2">
      <c r="B34" s="64"/>
      <c r="C34" s="24" t="s">
        <v>2342</v>
      </c>
      <c r="D34" s="15" t="s">
        <v>2332</v>
      </c>
      <c r="E34" s="22" t="s">
        <v>2357</v>
      </c>
      <c r="F34" s="22" t="s">
        <v>2301</v>
      </c>
      <c r="G34" s="23" t="s">
        <v>2238</v>
      </c>
      <c r="H34" s="18" t="s">
        <v>2265</v>
      </c>
      <c r="I34" s="122">
        <f t="shared" si="2"/>
        <v>1</v>
      </c>
      <c r="J34" s="122">
        <v>0.35</v>
      </c>
      <c r="K34" s="122">
        <v>0.35</v>
      </c>
      <c r="L34" s="122">
        <v>0.15</v>
      </c>
      <c r="M34" s="122">
        <v>0.15</v>
      </c>
      <c r="N34" s="122">
        <v>0.2</v>
      </c>
      <c r="O34" s="122">
        <v>0.2</v>
      </c>
      <c r="P34" s="122">
        <v>0.25</v>
      </c>
      <c r="Q34" s="122">
        <v>0</v>
      </c>
      <c r="R34" s="122">
        <v>0.05</v>
      </c>
      <c r="S34" s="122">
        <v>0</v>
      </c>
      <c r="T34" s="122">
        <f t="shared" si="3"/>
        <v>0.7</v>
      </c>
      <c r="U34" s="122">
        <f t="shared" si="4"/>
        <v>0.7</v>
      </c>
      <c r="V34" s="123">
        <v>0.04</v>
      </c>
      <c r="W34" s="124"/>
      <c r="X34" s="125"/>
      <c r="Y34" s="126">
        <v>7.0000000000000007E-2</v>
      </c>
      <c r="Z34" s="127"/>
      <c r="AA34" s="128"/>
      <c r="AB34" s="126">
        <f t="shared" si="0"/>
        <v>0.09</v>
      </c>
      <c r="AC34" s="127"/>
      <c r="AD34" s="128"/>
      <c r="AE34" s="126">
        <f t="shared" si="5"/>
        <v>0</v>
      </c>
      <c r="AF34" s="127"/>
      <c r="AG34" s="128"/>
      <c r="AH34" s="129">
        <f t="shared" si="6"/>
        <v>0.2</v>
      </c>
      <c r="AI34" s="130">
        <f t="shared" si="7"/>
        <v>1</v>
      </c>
      <c r="AJ34" s="19" t="s">
        <v>2447</v>
      </c>
      <c r="AK34" s="19" t="s">
        <v>2350</v>
      </c>
      <c r="AL34" s="19" t="s">
        <v>2416</v>
      </c>
      <c r="AM34" s="110">
        <v>785544000</v>
      </c>
      <c r="AN34" s="111">
        <v>785544000</v>
      </c>
    </row>
    <row r="35" spans="2:40" s="21" customFormat="1" ht="44.25" customHeight="1" x14ac:dyDescent="0.2">
      <c r="B35" s="64"/>
      <c r="C35" s="24" t="s">
        <v>2340</v>
      </c>
      <c r="D35" s="15" t="s">
        <v>2332</v>
      </c>
      <c r="E35" s="22" t="s">
        <v>2335</v>
      </c>
      <c r="F35" s="22" t="s">
        <v>2302</v>
      </c>
      <c r="G35" s="23" t="s">
        <v>2239</v>
      </c>
      <c r="H35" s="18" t="s">
        <v>2265</v>
      </c>
      <c r="I35" s="122">
        <f t="shared" si="2"/>
        <v>1</v>
      </c>
      <c r="J35" s="122">
        <v>0.05</v>
      </c>
      <c r="K35" s="122">
        <v>0.05</v>
      </c>
      <c r="L35" s="122">
        <v>0.2</v>
      </c>
      <c r="M35" s="122">
        <v>0.2</v>
      </c>
      <c r="N35" s="122">
        <v>0.25</v>
      </c>
      <c r="O35" s="122">
        <v>0.25</v>
      </c>
      <c r="P35" s="122">
        <v>0.5</v>
      </c>
      <c r="Q35" s="122">
        <v>0</v>
      </c>
      <c r="R35" s="122">
        <v>0</v>
      </c>
      <c r="S35" s="122">
        <v>0</v>
      </c>
      <c r="T35" s="122">
        <f t="shared" si="3"/>
        <v>0.5</v>
      </c>
      <c r="U35" s="122">
        <f t="shared" si="4"/>
        <v>0.5</v>
      </c>
      <c r="V35" s="123">
        <v>0.17</v>
      </c>
      <c r="W35" s="124"/>
      <c r="X35" s="125"/>
      <c r="Y35" s="126">
        <v>3.999999999999998E-2</v>
      </c>
      <c r="Z35" s="127"/>
      <c r="AA35" s="128"/>
      <c r="AB35" s="126">
        <f t="shared" si="0"/>
        <v>4.0000000000000008E-2</v>
      </c>
      <c r="AC35" s="127"/>
      <c r="AD35" s="128"/>
      <c r="AE35" s="126">
        <f t="shared" si="5"/>
        <v>0</v>
      </c>
      <c r="AF35" s="127"/>
      <c r="AG35" s="128"/>
      <c r="AH35" s="129">
        <f t="shared" si="6"/>
        <v>0.25</v>
      </c>
      <c r="AI35" s="130">
        <f t="shared" si="7"/>
        <v>1</v>
      </c>
      <c r="AJ35" s="19" t="s">
        <v>2448</v>
      </c>
      <c r="AK35" s="19" t="s">
        <v>2350</v>
      </c>
      <c r="AL35" s="19" t="s">
        <v>2417</v>
      </c>
      <c r="AM35" s="110">
        <v>3657880036</v>
      </c>
      <c r="AN35" s="111">
        <v>3637880035</v>
      </c>
    </row>
    <row r="36" spans="2:40" s="21" customFormat="1" ht="44.25" customHeight="1" x14ac:dyDescent="0.2">
      <c r="B36" s="64"/>
      <c r="C36" s="15" t="s">
        <v>2340</v>
      </c>
      <c r="D36" s="15" t="s">
        <v>2332</v>
      </c>
      <c r="E36" s="15" t="s">
        <v>2336</v>
      </c>
      <c r="F36" s="22" t="s">
        <v>2305</v>
      </c>
      <c r="G36" s="23" t="s">
        <v>2239</v>
      </c>
      <c r="H36" s="18" t="s">
        <v>2264</v>
      </c>
      <c r="I36" s="122">
        <v>0.8</v>
      </c>
      <c r="J36" s="122">
        <v>86</v>
      </c>
      <c r="K36" s="122">
        <v>83</v>
      </c>
      <c r="L36" s="122">
        <v>82</v>
      </c>
      <c r="M36" s="122">
        <v>82</v>
      </c>
      <c r="N36" s="122">
        <v>81</v>
      </c>
      <c r="O36" s="122">
        <v>81</v>
      </c>
      <c r="P36" s="122">
        <v>80.05</v>
      </c>
      <c r="Q36" s="122">
        <v>0</v>
      </c>
      <c r="R36" s="122">
        <v>80</v>
      </c>
      <c r="S36" s="122">
        <v>0</v>
      </c>
      <c r="T36" s="122">
        <f>(K36+M36+O36+Q36+S36)/5</f>
        <v>49.2</v>
      </c>
      <c r="U36" s="122">
        <f t="shared" ref="U36" si="16">+T36/I36</f>
        <v>61.5</v>
      </c>
      <c r="V36" s="123">
        <v>81</v>
      </c>
      <c r="W36" s="124"/>
      <c r="X36" s="124"/>
      <c r="Y36" s="124"/>
      <c r="Z36" s="124"/>
      <c r="AA36" s="124"/>
      <c r="AB36" s="124"/>
      <c r="AC36" s="124"/>
      <c r="AD36" s="124"/>
      <c r="AE36" s="124"/>
      <c r="AF36" s="124"/>
      <c r="AG36" s="125"/>
      <c r="AH36" s="129">
        <f t="shared" si="6"/>
        <v>81</v>
      </c>
      <c r="AI36" s="130">
        <f t="shared" si="7"/>
        <v>1</v>
      </c>
      <c r="AJ36" s="19" t="s">
        <v>2450</v>
      </c>
      <c r="AK36" s="19" t="s">
        <v>2449</v>
      </c>
      <c r="AL36" s="19" t="s">
        <v>2418</v>
      </c>
      <c r="AM36" s="110">
        <v>25127963948</v>
      </c>
      <c r="AN36" s="111">
        <v>25127963946</v>
      </c>
    </row>
    <row r="37" spans="2:40" s="21" customFormat="1" ht="44.25" customHeight="1" x14ac:dyDescent="0.2">
      <c r="B37" s="64"/>
      <c r="C37" s="15" t="s">
        <v>2340</v>
      </c>
      <c r="D37" s="15" t="s">
        <v>2333</v>
      </c>
      <c r="E37" s="22" t="s">
        <v>2337</v>
      </c>
      <c r="F37" s="22" t="s">
        <v>2303</v>
      </c>
      <c r="G37" s="23" t="s">
        <v>2239</v>
      </c>
      <c r="H37" s="18" t="s">
        <v>2263</v>
      </c>
      <c r="I37" s="122">
        <f t="shared" si="2"/>
        <v>308</v>
      </c>
      <c r="J37" s="122">
        <v>5</v>
      </c>
      <c r="K37" s="122">
        <v>5</v>
      </c>
      <c r="L37" s="122">
        <v>35</v>
      </c>
      <c r="M37" s="122">
        <v>46</v>
      </c>
      <c r="N37" s="122">
        <v>73</v>
      </c>
      <c r="O37" s="122">
        <v>80</v>
      </c>
      <c r="P37" s="122">
        <v>95</v>
      </c>
      <c r="Q37" s="122">
        <v>0</v>
      </c>
      <c r="R37" s="122">
        <v>100</v>
      </c>
      <c r="S37" s="122">
        <v>0</v>
      </c>
      <c r="T37" s="122">
        <f>+M37</f>
        <v>46</v>
      </c>
      <c r="U37" s="122">
        <f t="shared" si="4"/>
        <v>0.14935064935064934</v>
      </c>
      <c r="V37" s="123">
        <v>64</v>
      </c>
      <c r="W37" s="124"/>
      <c r="X37" s="125"/>
      <c r="Y37" s="126">
        <f>+O37-V37</f>
        <v>16</v>
      </c>
      <c r="Z37" s="127"/>
      <c r="AA37" s="128"/>
      <c r="AB37" s="126">
        <f>+O37-V37-Y37</f>
        <v>0</v>
      </c>
      <c r="AC37" s="127"/>
      <c r="AD37" s="128"/>
      <c r="AE37" s="126">
        <f t="shared" ref="AE37:AE38" si="17">+O37-AB37-Y37-V37</f>
        <v>0</v>
      </c>
      <c r="AF37" s="127"/>
      <c r="AG37" s="128"/>
      <c r="AH37" s="129">
        <f t="shared" si="6"/>
        <v>80</v>
      </c>
      <c r="AI37" s="130">
        <f t="shared" si="7"/>
        <v>1.095890410958904</v>
      </c>
      <c r="AJ37" s="19" t="s">
        <v>2451</v>
      </c>
      <c r="AK37" s="19" t="s">
        <v>2350</v>
      </c>
      <c r="AL37" s="19" t="s">
        <v>2419</v>
      </c>
      <c r="AM37" s="110">
        <v>9081085241</v>
      </c>
      <c r="AN37" s="111">
        <v>9081085241</v>
      </c>
    </row>
    <row r="38" spans="2:40" s="21" customFormat="1" ht="44.25" customHeight="1" x14ac:dyDescent="0.2">
      <c r="B38" s="64"/>
      <c r="C38" s="15" t="s">
        <v>2340</v>
      </c>
      <c r="D38" s="15" t="s">
        <v>2333</v>
      </c>
      <c r="E38" s="15" t="s">
        <v>2358</v>
      </c>
      <c r="F38" s="22" t="s">
        <v>2304</v>
      </c>
      <c r="G38" s="23" t="s">
        <v>2239</v>
      </c>
      <c r="H38" s="18" t="s">
        <v>2265</v>
      </c>
      <c r="I38" s="122">
        <f t="shared" si="2"/>
        <v>100</v>
      </c>
      <c r="J38" s="122">
        <v>1</v>
      </c>
      <c r="K38" s="122">
        <v>1</v>
      </c>
      <c r="L38" s="122">
        <v>18</v>
      </c>
      <c r="M38" s="122">
        <v>18</v>
      </c>
      <c r="N38" s="122">
        <v>26</v>
      </c>
      <c r="O38" s="122">
        <v>35</v>
      </c>
      <c r="P38" s="122">
        <v>55</v>
      </c>
      <c r="Q38" s="122">
        <v>0</v>
      </c>
      <c r="R38" s="122">
        <v>0</v>
      </c>
      <c r="S38" s="122">
        <v>0</v>
      </c>
      <c r="T38" s="122">
        <f t="shared" si="3"/>
        <v>54</v>
      </c>
      <c r="U38" s="122">
        <f t="shared" si="4"/>
        <v>0.54</v>
      </c>
      <c r="V38" s="123">
        <v>4</v>
      </c>
      <c r="W38" s="124"/>
      <c r="X38" s="125"/>
      <c r="Y38" s="126">
        <f>+O38-V38</f>
        <v>31</v>
      </c>
      <c r="Z38" s="127"/>
      <c r="AA38" s="128"/>
      <c r="AB38" s="126">
        <f>+O38-V38-Y38</f>
        <v>0</v>
      </c>
      <c r="AC38" s="127"/>
      <c r="AD38" s="128"/>
      <c r="AE38" s="126">
        <f t="shared" si="17"/>
        <v>0</v>
      </c>
      <c r="AF38" s="127"/>
      <c r="AG38" s="128"/>
      <c r="AH38" s="129">
        <f t="shared" si="6"/>
        <v>35</v>
      </c>
      <c r="AI38" s="130">
        <f t="shared" si="7"/>
        <v>1.3461538461538463</v>
      </c>
      <c r="AJ38" s="19" t="s">
        <v>2453</v>
      </c>
      <c r="AK38" s="19" t="s">
        <v>2452</v>
      </c>
      <c r="AL38" s="19" t="s">
        <v>2420</v>
      </c>
      <c r="AM38" s="110">
        <v>10408182192</v>
      </c>
      <c r="AN38" s="111">
        <v>10407642290</v>
      </c>
    </row>
    <row r="39" spans="2:40" s="21" customFormat="1" ht="44.25" customHeight="1" x14ac:dyDescent="0.2">
      <c r="B39" s="64"/>
      <c r="C39" s="15" t="s">
        <v>2340</v>
      </c>
      <c r="D39" s="15" t="s">
        <v>2333</v>
      </c>
      <c r="E39" s="22" t="s">
        <v>2360</v>
      </c>
      <c r="F39" s="22" t="s">
        <v>2306</v>
      </c>
      <c r="G39" s="23" t="s">
        <v>2240</v>
      </c>
      <c r="H39" s="18" t="s">
        <v>2263</v>
      </c>
      <c r="I39" s="122">
        <f t="shared" si="2"/>
        <v>232</v>
      </c>
      <c r="J39" s="122">
        <v>44</v>
      </c>
      <c r="K39" s="122">
        <v>46.08</v>
      </c>
      <c r="L39" s="122">
        <v>45</v>
      </c>
      <c r="M39" s="122">
        <v>48</v>
      </c>
      <c r="N39" s="122">
        <v>47</v>
      </c>
      <c r="O39" s="122">
        <v>47.25</v>
      </c>
      <c r="P39" s="122">
        <v>48</v>
      </c>
      <c r="Q39" s="122">
        <v>0</v>
      </c>
      <c r="R39" s="122">
        <v>48</v>
      </c>
      <c r="S39" s="122">
        <v>0</v>
      </c>
      <c r="T39" s="122">
        <f>+M39</f>
        <v>48</v>
      </c>
      <c r="U39" s="122">
        <f t="shared" si="4"/>
        <v>0.20689655172413793</v>
      </c>
      <c r="V39" s="123">
        <f>+O39</f>
        <v>47.25</v>
      </c>
      <c r="W39" s="124"/>
      <c r="X39" s="124"/>
      <c r="Y39" s="124"/>
      <c r="Z39" s="124"/>
      <c r="AA39" s="124"/>
      <c r="AB39" s="124"/>
      <c r="AC39" s="124"/>
      <c r="AD39" s="124"/>
      <c r="AE39" s="124"/>
      <c r="AF39" s="124"/>
      <c r="AG39" s="125"/>
      <c r="AH39" s="129">
        <f t="shared" si="6"/>
        <v>47.25</v>
      </c>
      <c r="AI39" s="130">
        <f t="shared" si="7"/>
        <v>1.0053191489361701</v>
      </c>
      <c r="AJ39" s="19" t="s">
        <v>2454</v>
      </c>
      <c r="AK39" s="19" t="s">
        <v>2455</v>
      </c>
      <c r="AL39" s="19" t="s">
        <v>2421</v>
      </c>
      <c r="AM39" s="110">
        <v>1146050374841</v>
      </c>
      <c r="AN39" s="111">
        <v>935491432518</v>
      </c>
    </row>
    <row r="40" spans="2:40" s="21" customFormat="1" ht="44.25" customHeight="1" x14ac:dyDescent="0.2">
      <c r="B40" s="64"/>
      <c r="C40" s="15" t="s">
        <v>2341</v>
      </c>
      <c r="D40" s="15" t="s">
        <v>2333</v>
      </c>
      <c r="E40" s="22" t="s">
        <v>2338</v>
      </c>
      <c r="F40" s="22" t="s">
        <v>2307</v>
      </c>
      <c r="G40" s="23" t="s">
        <v>2313</v>
      </c>
      <c r="H40" s="18" t="s">
        <v>2265</v>
      </c>
      <c r="I40" s="122">
        <f t="shared" si="2"/>
        <v>57</v>
      </c>
      <c r="J40" s="122">
        <v>0</v>
      </c>
      <c r="K40" s="122">
        <v>0</v>
      </c>
      <c r="L40" s="122">
        <v>0</v>
      </c>
      <c r="M40" s="122">
        <v>0</v>
      </c>
      <c r="N40" s="122">
        <v>0</v>
      </c>
      <c r="O40" s="122">
        <v>0</v>
      </c>
      <c r="P40" s="122">
        <v>46.5</v>
      </c>
      <c r="Q40" s="122">
        <v>0</v>
      </c>
      <c r="R40" s="122">
        <v>10.5</v>
      </c>
      <c r="S40" s="122">
        <v>0</v>
      </c>
      <c r="T40" s="122">
        <f t="shared" si="3"/>
        <v>0</v>
      </c>
      <c r="U40" s="122">
        <f t="shared" si="4"/>
        <v>0</v>
      </c>
      <c r="V40" s="123">
        <v>0</v>
      </c>
      <c r="W40" s="124"/>
      <c r="X40" s="125"/>
      <c r="Y40" s="126">
        <f>+O40-V40</f>
        <v>0</v>
      </c>
      <c r="Z40" s="127"/>
      <c r="AA40" s="128"/>
      <c r="AB40" s="126">
        <f>+O40-V40-Y40</f>
        <v>0</v>
      </c>
      <c r="AC40" s="127"/>
      <c r="AD40" s="128"/>
      <c r="AE40" s="126">
        <f t="shared" ref="AE40:AE42" si="18">+O40-AB40-Y40-V40</f>
        <v>0</v>
      </c>
      <c r="AF40" s="127"/>
      <c r="AG40" s="128"/>
      <c r="AH40" s="129">
        <f t="shared" si="6"/>
        <v>0</v>
      </c>
      <c r="AI40" s="130">
        <f t="shared" si="7"/>
        <v>0</v>
      </c>
      <c r="AJ40" s="19" t="s">
        <v>2422</v>
      </c>
      <c r="AK40" s="19" t="s">
        <v>2350</v>
      </c>
      <c r="AL40" s="19" t="s">
        <v>2423</v>
      </c>
      <c r="AM40" s="110">
        <v>793896257832</v>
      </c>
      <c r="AN40" s="111">
        <v>362130676378</v>
      </c>
    </row>
    <row r="41" spans="2:40" s="21" customFormat="1" ht="44.25" customHeight="1" x14ac:dyDescent="0.2">
      <c r="B41" s="64"/>
      <c r="C41" s="15" t="s">
        <v>2341</v>
      </c>
      <c r="D41" s="15" t="s">
        <v>2333</v>
      </c>
      <c r="E41" s="22" t="s">
        <v>2339</v>
      </c>
      <c r="F41" s="22" t="s">
        <v>2348</v>
      </c>
      <c r="G41" s="23" t="s">
        <v>2314</v>
      </c>
      <c r="H41" s="18" t="s">
        <v>2265</v>
      </c>
      <c r="I41" s="122">
        <f t="shared" si="2"/>
        <v>30</v>
      </c>
      <c r="J41" s="122">
        <v>0</v>
      </c>
      <c r="K41" s="122">
        <v>0</v>
      </c>
      <c r="L41" s="122">
        <v>1.94</v>
      </c>
      <c r="M41" s="122">
        <v>1.94</v>
      </c>
      <c r="N41" s="122">
        <v>7</v>
      </c>
      <c r="O41" s="122">
        <v>6.35</v>
      </c>
      <c r="P41" s="122">
        <v>9</v>
      </c>
      <c r="Q41" s="122">
        <v>0</v>
      </c>
      <c r="R41" s="122">
        <v>12.06</v>
      </c>
      <c r="S41" s="122">
        <v>0</v>
      </c>
      <c r="T41" s="122">
        <f t="shared" si="3"/>
        <v>8.2899999999999991</v>
      </c>
      <c r="U41" s="122">
        <f t="shared" si="4"/>
        <v>0.27633333333333332</v>
      </c>
      <c r="V41" s="123">
        <v>1.34</v>
      </c>
      <c r="W41" s="124"/>
      <c r="X41" s="125"/>
      <c r="Y41" s="126">
        <f>+O41-V41</f>
        <v>5.01</v>
      </c>
      <c r="Z41" s="127"/>
      <c r="AA41" s="128"/>
      <c r="AB41" s="126">
        <f>+O41-V41-Y41</f>
        <v>0</v>
      </c>
      <c r="AC41" s="127"/>
      <c r="AD41" s="128"/>
      <c r="AE41" s="126">
        <f t="shared" si="18"/>
        <v>0</v>
      </c>
      <c r="AF41" s="127"/>
      <c r="AG41" s="128"/>
      <c r="AH41" s="129">
        <f t="shared" si="6"/>
        <v>6.35</v>
      </c>
      <c r="AI41" s="130">
        <f t="shared" si="7"/>
        <v>0.90714285714285714</v>
      </c>
      <c r="AJ41" s="19" t="s">
        <v>2457</v>
      </c>
      <c r="AK41" s="19" t="s">
        <v>2456</v>
      </c>
      <c r="AL41" s="19" t="s">
        <v>2424</v>
      </c>
      <c r="AM41" s="110">
        <v>1552201012959</v>
      </c>
      <c r="AN41" s="111">
        <v>196948571157</v>
      </c>
    </row>
    <row r="42" spans="2:40" s="21" customFormat="1" ht="44.25" customHeight="1" thickBot="1" x14ac:dyDescent="0.25">
      <c r="B42" s="64"/>
      <c r="C42" s="15" t="s">
        <v>2341</v>
      </c>
      <c r="D42" s="26" t="s">
        <v>2333</v>
      </c>
      <c r="E42" s="27" t="s">
        <v>2359</v>
      </c>
      <c r="F42" s="27" t="s">
        <v>2308</v>
      </c>
      <c r="G42" s="28" t="s">
        <v>2310</v>
      </c>
      <c r="H42" s="29" t="s">
        <v>2265</v>
      </c>
      <c r="I42" s="122">
        <f t="shared" si="2"/>
        <v>8</v>
      </c>
      <c r="J42" s="122">
        <v>0</v>
      </c>
      <c r="K42" s="122">
        <v>0</v>
      </c>
      <c r="L42" s="122">
        <v>0</v>
      </c>
      <c r="M42" s="122">
        <f t="shared" ref="M42" si="19">+AH42</f>
        <v>0</v>
      </c>
      <c r="N42" s="122">
        <v>0</v>
      </c>
      <c r="O42" s="122">
        <v>0</v>
      </c>
      <c r="P42" s="122">
        <v>0</v>
      </c>
      <c r="Q42" s="122">
        <v>0</v>
      </c>
      <c r="R42" s="122">
        <v>8</v>
      </c>
      <c r="S42" s="122">
        <v>0</v>
      </c>
      <c r="T42" s="122">
        <f t="shared" si="3"/>
        <v>0</v>
      </c>
      <c r="U42" s="122">
        <f t="shared" si="4"/>
        <v>0</v>
      </c>
      <c r="V42" s="134">
        <v>0</v>
      </c>
      <c r="W42" s="135"/>
      <c r="X42" s="136"/>
      <c r="Y42" s="137">
        <f>+O42-V42</f>
        <v>0</v>
      </c>
      <c r="Z42" s="138"/>
      <c r="AA42" s="139"/>
      <c r="AB42" s="137">
        <f>+O42-V42-Y42</f>
        <v>0</v>
      </c>
      <c r="AC42" s="138"/>
      <c r="AD42" s="139"/>
      <c r="AE42" s="137">
        <f t="shared" si="18"/>
        <v>0</v>
      </c>
      <c r="AF42" s="138"/>
      <c r="AG42" s="139"/>
      <c r="AH42" s="140">
        <f t="shared" si="6"/>
        <v>0</v>
      </c>
      <c r="AI42" s="140">
        <f t="shared" si="7"/>
        <v>0</v>
      </c>
      <c r="AJ42" s="30" t="s">
        <v>2425</v>
      </c>
      <c r="AK42" s="30" t="s">
        <v>2350</v>
      </c>
      <c r="AL42" s="30" t="s">
        <v>2426</v>
      </c>
      <c r="AM42" s="112">
        <v>0</v>
      </c>
      <c r="AN42" s="113">
        <v>0</v>
      </c>
    </row>
    <row r="43" spans="2:40" ht="24" customHeight="1" thickBot="1" x14ac:dyDescent="0.25">
      <c r="B43" s="21"/>
      <c r="C43" s="102" t="s">
        <v>2363</v>
      </c>
      <c r="D43" s="103"/>
      <c r="E43" s="104"/>
      <c r="F43" s="104"/>
      <c r="G43" s="104"/>
      <c r="H43" s="104"/>
      <c r="I43" s="104"/>
      <c r="J43" s="104"/>
      <c r="K43" s="104"/>
      <c r="L43" s="104"/>
      <c r="M43" s="104"/>
      <c r="N43" s="104"/>
      <c r="O43" s="104"/>
      <c r="P43" s="104"/>
      <c r="Q43" s="104"/>
      <c r="R43" s="104"/>
      <c r="S43" s="104"/>
      <c r="T43" s="105"/>
      <c r="U43" s="31"/>
      <c r="V43" s="31"/>
      <c r="W43" s="31"/>
      <c r="X43" s="31"/>
      <c r="Y43" s="31"/>
      <c r="Z43" s="31"/>
      <c r="AA43" s="31"/>
      <c r="AB43" s="31"/>
      <c r="AC43" s="31"/>
      <c r="AD43" s="31"/>
      <c r="AE43" s="31"/>
      <c r="AF43" s="31"/>
      <c r="AG43" s="31"/>
      <c r="AH43" s="31"/>
      <c r="AI43" s="31"/>
      <c r="AJ43" s="31"/>
      <c r="AK43" s="31"/>
      <c r="AL43" s="31"/>
      <c r="AM43" s="31"/>
      <c r="AN43" s="31"/>
    </row>
    <row r="44" spans="2:40" ht="64.5" customHeight="1" x14ac:dyDescent="0.2">
      <c r="C44" s="32" t="s">
        <v>2364</v>
      </c>
      <c r="D44" s="106" t="s">
        <v>2365</v>
      </c>
      <c r="E44" s="106"/>
      <c r="F44" s="106"/>
      <c r="G44" s="106" t="s">
        <v>2366</v>
      </c>
      <c r="H44" s="106"/>
      <c r="I44" s="106"/>
      <c r="J44" s="106">
        <v>2016</v>
      </c>
      <c r="K44" s="106"/>
      <c r="L44" s="106">
        <v>2017</v>
      </c>
      <c r="M44" s="106"/>
      <c r="N44" s="106">
        <v>2018</v>
      </c>
      <c r="O44" s="106"/>
      <c r="P44" s="106">
        <v>2019</v>
      </c>
      <c r="Q44" s="106"/>
      <c r="R44" s="106">
        <v>2020</v>
      </c>
      <c r="S44" s="106"/>
      <c r="T44" s="33" t="s">
        <v>2243</v>
      </c>
      <c r="U44" s="34"/>
      <c r="V44" s="35"/>
      <c r="W44" s="35"/>
      <c r="X44" s="35"/>
      <c r="Y44" s="35"/>
      <c r="Z44" s="35"/>
      <c r="AA44" s="35"/>
      <c r="AB44" s="35"/>
      <c r="AC44" s="35"/>
      <c r="AD44" s="35"/>
      <c r="AE44" s="35"/>
      <c r="AF44" s="35"/>
      <c r="AG44" s="35"/>
      <c r="AH44" s="34"/>
      <c r="AI44" s="34"/>
      <c r="AK44" s="36"/>
      <c r="AL44" s="36"/>
      <c r="AM44" s="37"/>
      <c r="AN44" s="37"/>
    </row>
    <row r="45" spans="2:40" ht="15" customHeight="1" x14ac:dyDescent="0.2">
      <c r="C45" s="38" t="s">
        <v>2367</v>
      </c>
      <c r="D45" s="107" t="s">
        <v>2368</v>
      </c>
      <c r="E45" s="51"/>
      <c r="F45" s="51"/>
      <c r="G45" s="48" t="s">
        <v>2239</v>
      </c>
      <c r="H45" s="48"/>
      <c r="I45" s="48"/>
      <c r="J45" s="52">
        <v>2</v>
      </c>
      <c r="K45" s="52"/>
      <c r="L45" s="53">
        <v>2.09</v>
      </c>
      <c r="M45" s="53"/>
      <c r="N45" s="48">
        <v>0.7</v>
      </c>
      <c r="O45" s="48"/>
      <c r="P45" s="48"/>
      <c r="Q45" s="48"/>
      <c r="R45" s="48"/>
      <c r="S45" s="48"/>
      <c r="T45" s="39">
        <f>AVERAGE(J45:S45)</f>
        <v>1.5966666666666667</v>
      </c>
      <c r="U45" s="40"/>
      <c r="V45" s="40"/>
      <c r="W45" s="40"/>
      <c r="X45" s="40"/>
      <c r="Y45" s="40"/>
      <c r="Z45" s="40"/>
      <c r="AA45" s="40"/>
      <c r="AB45" s="40"/>
      <c r="AC45" s="40"/>
      <c r="AD45" s="40"/>
      <c r="AE45" s="40"/>
      <c r="AF45" s="40"/>
      <c r="AG45" s="40"/>
      <c r="AH45" s="40"/>
      <c r="AI45" s="40"/>
      <c r="AJ45" s="40"/>
      <c r="AK45" s="40"/>
      <c r="AL45" s="40"/>
      <c r="AM45" s="40"/>
      <c r="AN45" s="40"/>
    </row>
    <row r="46" spans="2:40" ht="15" customHeight="1" x14ac:dyDescent="0.2">
      <c r="C46" s="38" t="s">
        <v>2369</v>
      </c>
      <c r="D46" s="51" t="s">
        <v>2370</v>
      </c>
      <c r="E46" s="51"/>
      <c r="F46" s="51"/>
      <c r="G46" s="48" t="s">
        <v>2239</v>
      </c>
      <c r="H46" s="48"/>
      <c r="I46" s="48"/>
      <c r="J46" s="52">
        <v>12.2</v>
      </c>
      <c r="K46" s="52"/>
      <c r="L46" s="53">
        <v>14.1</v>
      </c>
      <c r="M46" s="53"/>
      <c r="N46" s="48">
        <v>0</v>
      </c>
      <c r="O46" s="48"/>
      <c r="P46" s="48"/>
      <c r="Q46" s="48"/>
      <c r="R46" s="48"/>
      <c r="S46" s="48"/>
      <c r="T46" s="39">
        <f t="shared" ref="T46:T57" si="20">AVERAGE(J46:S46)</f>
        <v>8.7666666666666657</v>
      </c>
      <c r="U46" s="40"/>
      <c r="V46" s="40"/>
      <c r="W46" s="40"/>
      <c r="X46" s="40"/>
      <c r="Y46" s="40"/>
      <c r="Z46" s="40"/>
      <c r="AA46" s="40"/>
      <c r="AB46" s="40"/>
      <c r="AC46" s="40"/>
      <c r="AD46" s="40"/>
      <c r="AE46" s="40"/>
      <c r="AF46" s="40"/>
      <c r="AG46" s="40"/>
      <c r="AH46" s="40"/>
      <c r="AI46" s="40"/>
      <c r="AJ46" s="40"/>
      <c r="AK46" s="40"/>
      <c r="AL46" s="40"/>
      <c r="AM46" s="40"/>
      <c r="AN46" s="40"/>
    </row>
    <row r="47" spans="2:40" ht="15" customHeight="1" x14ac:dyDescent="0.2">
      <c r="C47" s="38" t="s">
        <v>2371</v>
      </c>
      <c r="D47" s="51" t="s">
        <v>2372</v>
      </c>
      <c r="E47" s="51"/>
      <c r="F47" s="51"/>
      <c r="G47" s="48" t="s">
        <v>2238</v>
      </c>
      <c r="H47" s="48"/>
      <c r="I47" s="48"/>
      <c r="J47" s="52">
        <v>64.7</v>
      </c>
      <c r="K47" s="52"/>
      <c r="L47" s="59">
        <v>0.64800000000000002</v>
      </c>
      <c r="M47" s="53"/>
      <c r="N47" s="48">
        <v>0.42</v>
      </c>
      <c r="O47" s="48"/>
      <c r="P47" s="48"/>
      <c r="Q47" s="48"/>
      <c r="R47" s="48"/>
      <c r="S47" s="48"/>
      <c r="T47" s="39">
        <f t="shared" si="20"/>
        <v>21.922666666666668</v>
      </c>
      <c r="U47" s="40"/>
      <c r="V47" s="40"/>
      <c r="W47" s="40"/>
      <c r="X47" s="40"/>
      <c r="Y47" s="40"/>
      <c r="Z47" s="40"/>
      <c r="AA47" s="40"/>
      <c r="AB47" s="40"/>
      <c r="AC47" s="40"/>
      <c r="AD47" s="40"/>
      <c r="AE47" s="40"/>
      <c r="AF47" s="40"/>
      <c r="AG47" s="40"/>
      <c r="AH47" s="40"/>
      <c r="AI47" s="40"/>
      <c r="AJ47" s="40"/>
      <c r="AK47" s="40"/>
      <c r="AL47" s="40"/>
      <c r="AM47" s="40"/>
      <c r="AN47" s="40"/>
    </row>
    <row r="48" spans="2:40" ht="15" customHeight="1" x14ac:dyDescent="0.2">
      <c r="C48" s="38" t="s">
        <v>2373</v>
      </c>
      <c r="D48" s="51" t="s">
        <v>2374</v>
      </c>
      <c r="E48" s="51"/>
      <c r="F48" s="51"/>
      <c r="G48" s="48" t="s">
        <v>2375</v>
      </c>
      <c r="H48" s="48"/>
      <c r="I48" s="48"/>
      <c r="J48" s="52">
        <v>0.23</v>
      </c>
      <c r="K48" s="52"/>
      <c r="L48" s="53">
        <v>0</v>
      </c>
      <c r="M48" s="53"/>
      <c r="N48" s="48">
        <v>0.37019000000000002</v>
      </c>
      <c r="O48" s="48"/>
      <c r="P48" s="48"/>
      <c r="Q48" s="48"/>
      <c r="R48" s="48"/>
      <c r="S48" s="48"/>
      <c r="T48" s="39">
        <f t="shared" si="20"/>
        <v>0.20006333333333334</v>
      </c>
      <c r="U48" s="40"/>
      <c r="V48" s="40"/>
      <c r="W48" s="40"/>
      <c r="X48" s="40"/>
      <c r="Y48" s="40"/>
      <c r="Z48" s="40"/>
      <c r="AA48" s="40"/>
      <c r="AB48" s="40"/>
      <c r="AC48" s="40"/>
      <c r="AD48" s="40"/>
      <c r="AE48" s="40"/>
      <c r="AF48" s="40"/>
      <c r="AG48" s="40"/>
      <c r="AH48" s="40"/>
      <c r="AI48" s="40"/>
      <c r="AJ48" s="40"/>
      <c r="AK48" s="40"/>
      <c r="AL48" s="40"/>
      <c r="AM48" s="40"/>
      <c r="AN48" s="40"/>
    </row>
    <row r="49" spans="3:40" ht="15" customHeight="1" x14ac:dyDescent="0.2">
      <c r="C49" s="38" t="s">
        <v>2376</v>
      </c>
      <c r="D49" s="51" t="s">
        <v>2377</v>
      </c>
      <c r="E49" s="51"/>
      <c r="F49" s="51"/>
      <c r="G49" s="48" t="s">
        <v>2238</v>
      </c>
      <c r="H49" s="48"/>
      <c r="I49" s="48"/>
      <c r="J49" s="52">
        <v>437.73</v>
      </c>
      <c r="K49" s="52"/>
      <c r="L49" s="53">
        <v>435.6</v>
      </c>
      <c r="M49" s="53"/>
      <c r="N49" s="48">
        <v>0.47</v>
      </c>
      <c r="O49" s="48"/>
      <c r="P49" s="48"/>
      <c r="Q49" s="48"/>
      <c r="R49" s="48"/>
      <c r="S49" s="48"/>
      <c r="T49" s="39">
        <f t="shared" si="20"/>
        <v>291.26666666666671</v>
      </c>
      <c r="U49" s="40"/>
      <c r="V49" s="40"/>
      <c r="W49" s="40"/>
      <c r="X49" s="40"/>
      <c r="Y49" s="40"/>
      <c r="Z49" s="40"/>
      <c r="AA49" s="40"/>
      <c r="AB49" s="40"/>
      <c r="AC49" s="40"/>
      <c r="AD49" s="40"/>
      <c r="AE49" s="40"/>
      <c r="AF49" s="40"/>
      <c r="AG49" s="40"/>
      <c r="AH49" s="40"/>
      <c r="AI49" s="40"/>
      <c r="AJ49" s="40"/>
      <c r="AK49" s="40"/>
      <c r="AL49" s="40"/>
      <c r="AM49" s="40"/>
      <c r="AN49" s="40"/>
    </row>
    <row r="50" spans="3:40" ht="15" customHeight="1" x14ac:dyDescent="0.2">
      <c r="C50" s="38" t="s">
        <v>2378</v>
      </c>
      <c r="D50" s="51" t="s">
        <v>2379</v>
      </c>
      <c r="E50" s="51"/>
      <c r="F50" s="51"/>
      <c r="G50" s="48" t="s">
        <v>2238</v>
      </c>
      <c r="H50" s="48"/>
      <c r="I50" s="48"/>
      <c r="J50" s="52">
        <v>17.8</v>
      </c>
      <c r="K50" s="52"/>
      <c r="L50" s="53">
        <v>0</v>
      </c>
      <c r="M50" s="53"/>
      <c r="N50" s="48" t="s">
        <v>2386</v>
      </c>
      <c r="O50" s="48"/>
      <c r="P50" s="48"/>
      <c r="Q50" s="48"/>
      <c r="R50" s="48"/>
      <c r="S50" s="48"/>
      <c r="T50" s="39">
        <f t="shared" si="20"/>
        <v>8.9</v>
      </c>
      <c r="U50" s="40"/>
      <c r="V50" s="40"/>
      <c r="W50" s="40"/>
      <c r="X50" s="40"/>
      <c r="Y50" s="40"/>
      <c r="Z50" s="40"/>
      <c r="AA50" s="40"/>
      <c r="AB50" s="40"/>
      <c r="AC50" s="40"/>
      <c r="AD50" s="40"/>
      <c r="AE50" s="40"/>
      <c r="AF50" s="40"/>
      <c r="AG50" s="40"/>
      <c r="AH50" s="40"/>
      <c r="AI50" s="40"/>
      <c r="AJ50" s="40"/>
      <c r="AK50" s="40"/>
      <c r="AL50" s="40"/>
      <c r="AM50" s="40"/>
      <c r="AN50" s="40"/>
    </row>
    <row r="51" spans="3:40" ht="15" customHeight="1" x14ac:dyDescent="0.2">
      <c r="C51" s="38" t="s">
        <v>2380</v>
      </c>
      <c r="D51" s="51" t="s">
        <v>2381</v>
      </c>
      <c r="E51" s="51"/>
      <c r="F51" s="51"/>
      <c r="G51" s="48" t="s">
        <v>2238</v>
      </c>
      <c r="H51" s="48"/>
      <c r="I51" s="48"/>
      <c r="J51" s="52">
        <v>21.82</v>
      </c>
      <c r="K51" s="52"/>
      <c r="L51" s="53">
        <v>21.6</v>
      </c>
      <c r="M51" s="53"/>
      <c r="N51" s="48">
        <v>0</v>
      </c>
      <c r="O51" s="48"/>
      <c r="P51" s="48"/>
      <c r="Q51" s="48"/>
      <c r="R51" s="48"/>
      <c r="S51" s="48"/>
      <c r="T51" s="39">
        <f t="shared" si="20"/>
        <v>14.473333333333334</v>
      </c>
      <c r="U51" s="40"/>
      <c r="V51" s="40"/>
      <c r="W51" s="40"/>
      <c r="X51" s="40"/>
      <c r="Y51" s="40"/>
      <c r="Z51" s="40"/>
      <c r="AA51" s="40"/>
      <c r="AB51" s="40"/>
      <c r="AC51" s="40"/>
      <c r="AD51" s="40"/>
      <c r="AE51" s="40"/>
      <c r="AF51" s="40"/>
      <c r="AG51" s="40"/>
      <c r="AH51" s="40"/>
      <c r="AI51" s="40"/>
      <c r="AJ51" s="40"/>
      <c r="AK51" s="40"/>
      <c r="AL51" s="40"/>
      <c r="AM51" s="40"/>
      <c r="AN51" s="40"/>
    </row>
    <row r="52" spans="3:40" ht="15" customHeight="1" x14ac:dyDescent="0.2">
      <c r="C52" s="38" t="s">
        <v>2382</v>
      </c>
      <c r="D52" s="51" t="s">
        <v>2383</v>
      </c>
      <c r="E52" s="51"/>
      <c r="F52" s="51"/>
      <c r="G52" s="48" t="s">
        <v>2238</v>
      </c>
      <c r="H52" s="48"/>
      <c r="I52" s="48"/>
      <c r="J52" s="52">
        <v>54</v>
      </c>
      <c r="K52" s="52"/>
      <c r="L52" s="58">
        <v>0.59</v>
      </c>
      <c r="M52" s="53"/>
      <c r="N52" s="48">
        <v>62</v>
      </c>
      <c r="O52" s="48"/>
      <c r="P52" s="48"/>
      <c r="Q52" s="48"/>
      <c r="R52" s="48"/>
      <c r="S52" s="48"/>
      <c r="T52" s="39">
        <f t="shared" si="20"/>
        <v>38.863333333333337</v>
      </c>
      <c r="U52" s="40"/>
      <c r="V52" s="40"/>
      <c r="W52" s="40"/>
      <c r="X52" s="40"/>
      <c r="Y52" s="40"/>
      <c r="Z52" s="40"/>
      <c r="AA52" s="40"/>
      <c r="AB52" s="40"/>
      <c r="AC52" s="40"/>
      <c r="AD52" s="40"/>
      <c r="AE52" s="40"/>
      <c r="AF52" s="40"/>
      <c r="AG52" s="40"/>
      <c r="AH52" s="40"/>
      <c r="AI52" s="40"/>
      <c r="AJ52" s="40"/>
      <c r="AK52" s="40"/>
      <c r="AL52" s="40"/>
      <c r="AM52" s="40"/>
      <c r="AN52" s="40"/>
    </row>
    <row r="53" spans="3:40" ht="15" customHeight="1" x14ac:dyDescent="0.2">
      <c r="C53" s="38" t="s">
        <v>2384</v>
      </c>
      <c r="D53" s="51" t="s">
        <v>2385</v>
      </c>
      <c r="E53" s="51"/>
      <c r="F53" s="51"/>
      <c r="G53" s="48" t="s">
        <v>2240</v>
      </c>
      <c r="H53" s="48"/>
      <c r="I53" s="48"/>
      <c r="J53" s="52" t="s">
        <v>2386</v>
      </c>
      <c r="K53" s="52"/>
      <c r="L53" s="53" t="s">
        <v>2386</v>
      </c>
      <c r="M53" s="53"/>
      <c r="N53" s="48" t="s">
        <v>2458</v>
      </c>
      <c r="O53" s="48"/>
      <c r="P53" s="48"/>
      <c r="Q53" s="48"/>
      <c r="R53" s="48"/>
      <c r="S53" s="48"/>
      <c r="T53" s="41" t="s">
        <v>2386</v>
      </c>
      <c r="U53" s="40"/>
      <c r="V53" s="40"/>
      <c r="W53" s="40"/>
      <c r="X53" s="40"/>
      <c r="Y53" s="40"/>
      <c r="Z53" s="40"/>
      <c r="AA53" s="40"/>
      <c r="AB53" s="40"/>
      <c r="AC53" s="40"/>
      <c r="AD53" s="40"/>
      <c r="AE53" s="40"/>
      <c r="AF53" s="40"/>
      <c r="AG53" s="40"/>
      <c r="AH53" s="40"/>
      <c r="AI53" s="40"/>
      <c r="AJ53" s="40"/>
      <c r="AK53" s="40"/>
      <c r="AL53" s="40"/>
      <c r="AM53" s="40"/>
      <c r="AN53" s="40"/>
    </row>
    <row r="54" spans="3:40" ht="15" customHeight="1" x14ac:dyDescent="0.2">
      <c r="C54" s="38" t="s">
        <v>2387</v>
      </c>
      <c r="D54" s="51" t="s">
        <v>2388</v>
      </c>
      <c r="E54" s="51"/>
      <c r="F54" s="51"/>
      <c r="G54" s="48" t="s">
        <v>2238</v>
      </c>
      <c r="H54" s="48"/>
      <c r="I54" s="48"/>
      <c r="J54" s="52">
        <v>3.33</v>
      </c>
      <c r="K54" s="52"/>
      <c r="L54" s="53">
        <v>0</v>
      </c>
      <c r="M54" s="53"/>
      <c r="N54" s="48" t="s">
        <v>2386</v>
      </c>
      <c r="O54" s="48"/>
      <c r="P54" s="48"/>
      <c r="Q54" s="48"/>
      <c r="R54" s="48"/>
      <c r="S54" s="48"/>
      <c r="T54" s="39">
        <f t="shared" si="20"/>
        <v>1.665</v>
      </c>
      <c r="U54" s="40"/>
      <c r="V54" s="40"/>
      <c r="W54" s="40"/>
      <c r="X54" s="40"/>
      <c r="Y54" s="40"/>
      <c r="Z54" s="40"/>
      <c r="AA54" s="40"/>
      <c r="AB54" s="40"/>
      <c r="AC54" s="40"/>
      <c r="AD54" s="40"/>
      <c r="AE54" s="40"/>
      <c r="AF54" s="40"/>
      <c r="AG54" s="40"/>
      <c r="AH54" s="40"/>
      <c r="AI54" s="40"/>
      <c r="AJ54" s="40"/>
      <c r="AK54" s="40"/>
      <c r="AL54" s="40"/>
      <c r="AM54" s="40"/>
      <c r="AN54" s="40"/>
    </row>
    <row r="55" spans="3:40" ht="18" customHeight="1" x14ac:dyDescent="0.2">
      <c r="C55" s="38" t="s">
        <v>2389</v>
      </c>
      <c r="D55" s="51" t="s">
        <v>2390</v>
      </c>
      <c r="E55" s="51"/>
      <c r="F55" s="51"/>
      <c r="G55" s="48" t="s">
        <v>2238</v>
      </c>
      <c r="H55" s="48"/>
      <c r="I55" s="48"/>
      <c r="J55" s="52">
        <v>10.63</v>
      </c>
      <c r="K55" s="52"/>
      <c r="L55" s="53">
        <v>0</v>
      </c>
      <c r="M55" s="53"/>
      <c r="N55" s="48" t="s">
        <v>2386</v>
      </c>
      <c r="O55" s="48"/>
      <c r="P55" s="48"/>
      <c r="Q55" s="48"/>
      <c r="R55" s="48"/>
      <c r="S55" s="48"/>
      <c r="T55" s="39">
        <f t="shared" si="20"/>
        <v>5.3150000000000004</v>
      </c>
      <c r="U55" s="40"/>
      <c r="V55" s="40"/>
      <c r="W55" s="40"/>
      <c r="X55" s="40"/>
      <c r="Y55" s="40"/>
      <c r="Z55" s="40"/>
      <c r="AA55" s="40"/>
      <c r="AB55" s="40"/>
      <c r="AC55" s="40"/>
      <c r="AD55" s="40"/>
      <c r="AE55" s="40"/>
      <c r="AF55" s="40"/>
      <c r="AG55" s="40"/>
      <c r="AH55" s="40"/>
      <c r="AI55" s="40"/>
      <c r="AJ55" s="40"/>
      <c r="AK55" s="40"/>
      <c r="AL55" s="40"/>
      <c r="AM55" s="40"/>
      <c r="AN55" s="40"/>
    </row>
    <row r="56" spans="3:40" ht="16.5" customHeight="1" x14ac:dyDescent="0.2">
      <c r="C56" s="38" t="s">
        <v>2391</v>
      </c>
      <c r="D56" s="51" t="s">
        <v>2392</v>
      </c>
      <c r="E56" s="51"/>
      <c r="F56" s="51"/>
      <c r="G56" s="48" t="s">
        <v>2393</v>
      </c>
      <c r="H56" s="48"/>
      <c r="I56" s="48"/>
      <c r="J56" s="52">
        <v>0.92</v>
      </c>
      <c r="K56" s="52"/>
      <c r="L56" s="53">
        <v>0.98</v>
      </c>
      <c r="M56" s="53"/>
      <c r="N56" s="48">
        <v>0.98</v>
      </c>
      <c r="O56" s="48"/>
      <c r="P56" s="48"/>
      <c r="Q56" s="48"/>
      <c r="R56" s="48"/>
      <c r="S56" s="48"/>
      <c r="T56" s="39">
        <f t="shared" si="20"/>
        <v>0.96</v>
      </c>
      <c r="U56" s="40"/>
      <c r="V56" s="40"/>
      <c r="W56" s="40"/>
      <c r="X56" s="40"/>
      <c r="Y56" s="40"/>
      <c r="Z56" s="40"/>
      <c r="AA56" s="40"/>
      <c r="AB56" s="40"/>
      <c r="AC56" s="40"/>
      <c r="AD56" s="40"/>
      <c r="AE56" s="40"/>
      <c r="AF56" s="40"/>
      <c r="AG56" s="40"/>
      <c r="AH56" s="40"/>
      <c r="AI56" s="40"/>
      <c r="AJ56" s="40"/>
      <c r="AK56" s="40"/>
      <c r="AL56" s="40"/>
      <c r="AM56" s="40"/>
      <c r="AN56" s="40"/>
    </row>
    <row r="57" spans="3:40" ht="15" customHeight="1" x14ac:dyDescent="0.2">
      <c r="C57" s="38" t="s">
        <v>2394</v>
      </c>
      <c r="D57" s="51" t="s">
        <v>2395</v>
      </c>
      <c r="E57" s="51"/>
      <c r="F57" s="51"/>
      <c r="G57" s="48" t="s">
        <v>2238</v>
      </c>
      <c r="H57" s="48"/>
      <c r="I57" s="48"/>
      <c r="J57" s="52">
        <v>89</v>
      </c>
      <c r="K57" s="52"/>
      <c r="L57" s="58">
        <v>0.9</v>
      </c>
      <c r="M57" s="53"/>
      <c r="N57" s="141">
        <v>0.91</v>
      </c>
      <c r="O57" s="48"/>
      <c r="P57" s="48"/>
      <c r="Q57" s="48"/>
      <c r="R57" s="48"/>
      <c r="S57" s="48"/>
      <c r="T57" s="39">
        <f t="shared" si="20"/>
        <v>30.27</v>
      </c>
      <c r="U57" s="40"/>
      <c r="V57" s="40"/>
      <c r="W57" s="40"/>
      <c r="X57" s="40"/>
      <c r="Y57" s="40"/>
      <c r="Z57" s="40"/>
      <c r="AA57" s="40"/>
      <c r="AB57" s="40"/>
      <c r="AC57" s="40"/>
      <c r="AD57" s="40"/>
      <c r="AE57" s="40"/>
      <c r="AF57" s="40"/>
      <c r="AG57" s="40"/>
      <c r="AH57" s="40"/>
      <c r="AI57" s="40"/>
      <c r="AJ57" s="40"/>
      <c r="AK57" s="40"/>
      <c r="AL57" s="40"/>
      <c r="AM57" s="40"/>
      <c r="AN57" s="40"/>
    </row>
    <row r="58" spans="3:40" ht="15" customHeight="1" thickBot="1" x14ac:dyDescent="0.25">
      <c r="C58" s="42" t="s">
        <v>2396</v>
      </c>
      <c r="D58" s="54" t="s">
        <v>2397</v>
      </c>
      <c r="E58" s="54"/>
      <c r="F58" s="54"/>
      <c r="G58" s="55" t="s">
        <v>2398</v>
      </c>
      <c r="H58" s="55"/>
      <c r="I58" s="55"/>
      <c r="J58" s="56">
        <v>15.39</v>
      </c>
      <c r="K58" s="56"/>
      <c r="L58" s="57">
        <v>0</v>
      </c>
      <c r="M58" s="57"/>
      <c r="N58" s="55" t="s">
        <v>2386</v>
      </c>
      <c r="O58" s="55"/>
      <c r="P58" s="55"/>
      <c r="Q58" s="55"/>
      <c r="R58" s="55"/>
      <c r="S58" s="55"/>
      <c r="T58" s="43">
        <f>AVERAGE(J58:S58)</f>
        <v>7.6950000000000003</v>
      </c>
      <c r="U58" s="40"/>
      <c r="V58" s="40"/>
      <c r="W58" s="40"/>
      <c r="X58" s="40"/>
      <c r="Y58" s="40"/>
      <c r="Z58" s="40"/>
      <c r="AA58" s="40"/>
      <c r="AB58" s="40"/>
      <c r="AC58" s="40"/>
      <c r="AD58" s="40"/>
      <c r="AE58" s="40"/>
      <c r="AF58" s="40"/>
      <c r="AG58" s="40"/>
      <c r="AH58" s="40"/>
      <c r="AI58" s="40"/>
      <c r="AJ58" s="40"/>
      <c r="AK58" s="40"/>
      <c r="AL58" s="40"/>
      <c r="AM58" s="40"/>
      <c r="AN58" s="40"/>
    </row>
  </sheetData>
  <sheetProtection selectLockedCells="1"/>
  <autoFilter ref="A11:AT58"/>
  <mergeCells count="274">
    <mergeCell ref="V39:AG39"/>
    <mergeCell ref="C30:C31"/>
    <mergeCell ref="D30:D31"/>
    <mergeCell ref="V37:X37"/>
    <mergeCell ref="Y37:AA37"/>
    <mergeCell ref="AB37:AD37"/>
    <mergeCell ref="AE37:AG37"/>
    <mergeCell ref="V38:X38"/>
    <mergeCell ref="Y38:AA38"/>
    <mergeCell ref="AB38:AD38"/>
    <mergeCell ref="AE38:AG38"/>
    <mergeCell ref="V33:X33"/>
    <mergeCell ref="Y33:AA33"/>
    <mergeCell ref="AB33:AD33"/>
    <mergeCell ref="AE33:AG33"/>
    <mergeCell ref="V34:X34"/>
    <mergeCell ref="Y34:AA34"/>
    <mergeCell ref="AB34:AD34"/>
    <mergeCell ref="AE34:AG34"/>
    <mergeCell ref="V35:X35"/>
    <mergeCell ref="Y35:AA35"/>
    <mergeCell ref="AB35:AD35"/>
    <mergeCell ref="AE35:AG35"/>
    <mergeCell ref="V31:X31"/>
    <mergeCell ref="Y31:AA31"/>
    <mergeCell ref="L55:M55"/>
    <mergeCell ref="C43:T43"/>
    <mergeCell ref="D44:F44"/>
    <mergeCell ref="G44:I44"/>
    <mergeCell ref="J44:K44"/>
    <mergeCell ref="L44:M44"/>
    <mergeCell ref="N44:O44"/>
    <mergeCell ref="P44:Q44"/>
    <mergeCell ref="R44:S44"/>
    <mergeCell ref="D45:F45"/>
    <mergeCell ref="G45:I45"/>
    <mergeCell ref="J45:K45"/>
    <mergeCell ref="L45:M45"/>
    <mergeCell ref="N45:O45"/>
    <mergeCell ref="P45:Q45"/>
    <mergeCell ref="R45:S45"/>
    <mergeCell ref="D46:F46"/>
    <mergeCell ref="G46:I46"/>
    <mergeCell ref="J46:K46"/>
    <mergeCell ref="L46:M46"/>
    <mergeCell ref="N46:O46"/>
    <mergeCell ref="P46:Q46"/>
    <mergeCell ref="R46:S46"/>
    <mergeCell ref="D47:F47"/>
    <mergeCell ref="V42:X42"/>
    <mergeCell ref="Y42:AA42"/>
    <mergeCell ref="AB42:AD42"/>
    <mergeCell ref="AE42:AG42"/>
    <mergeCell ref="V40:X40"/>
    <mergeCell ref="Y40:AA40"/>
    <mergeCell ref="AB40:AD40"/>
    <mergeCell ref="AE40:AG40"/>
    <mergeCell ref="V41:X41"/>
    <mergeCell ref="Y41:AA41"/>
    <mergeCell ref="AB41:AD41"/>
    <mergeCell ref="AE41:AG41"/>
    <mergeCell ref="AB31:AD31"/>
    <mergeCell ref="AE31:AG31"/>
    <mergeCell ref="V30:X30"/>
    <mergeCell ref="Y30:AA30"/>
    <mergeCell ref="AB30:AD30"/>
    <mergeCell ref="AE30:AG30"/>
    <mergeCell ref="V32:X32"/>
    <mergeCell ref="Y32:AA32"/>
    <mergeCell ref="AB32:AD32"/>
    <mergeCell ref="AE32:AG32"/>
    <mergeCell ref="C7:AN7"/>
    <mergeCell ref="V12:X12"/>
    <mergeCell ref="Y12:AA12"/>
    <mergeCell ref="AB12:AD12"/>
    <mergeCell ref="AE12:AG12"/>
    <mergeCell ref="V13:X13"/>
    <mergeCell ref="Y13:AA13"/>
    <mergeCell ref="AB13:AD13"/>
    <mergeCell ref="AE13:AG13"/>
    <mergeCell ref="AM9:AN10"/>
    <mergeCell ref="C2:AM2"/>
    <mergeCell ref="C3:AM3"/>
    <mergeCell ref="B11:B42"/>
    <mergeCell ref="C5:AF5"/>
    <mergeCell ref="C6:AN6"/>
    <mergeCell ref="C8:AN8"/>
    <mergeCell ref="B9:C10"/>
    <mergeCell ref="H10:I10"/>
    <mergeCell ref="AN2:AN5"/>
    <mergeCell ref="B2:B5"/>
    <mergeCell ref="T10:T11"/>
    <mergeCell ref="P10:Q10"/>
    <mergeCell ref="L10:M10"/>
    <mergeCell ref="H9:U9"/>
    <mergeCell ref="R10:S10"/>
    <mergeCell ref="N10:O10"/>
    <mergeCell ref="J10:K10"/>
    <mergeCell ref="C4:AM4"/>
    <mergeCell ref="D9:G10"/>
    <mergeCell ref="AG5:AM5"/>
    <mergeCell ref="V9:AL10"/>
    <mergeCell ref="U10:U11"/>
    <mergeCell ref="V19:X19"/>
    <mergeCell ref="Y19:AA19"/>
    <mergeCell ref="AB19:AD19"/>
    <mergeCell ref="AE19:AG19"/>
    <mergeCell ref="V20:X20"/>
    <mergeCell ref="Y20:AA20"/>
    <mergeCell ref="AB20:AD20"/>
    <mergeCell ref="AE20:AG20"/>
    <mergeCell ref="V21:X21"/>
    <mergeCell ref="Y21:AA21"/>
    <mergeCell ref="AB21:AD21"/>
    <mergeCell ref="AE21:AG21"/>
    <mergeCell ref="V22:X22"/>
    <mergeCell ref="Y22:AA22"/>
    <mergeCell ref="AB22:AD22"/>
    <mergeCell ref="AE22:AG22"/>
    <mergeCell ref="V23:X23"/>
    <mergeCell ref="Y23:AA23"/>
    <mergeCell ref="AB23:AD23"/>
    <mergeCell ref="AE23:AG23"/>
    <mergeCell ref="V24:X24"/>
    <mergeCell ref="Y24:AA24"/>
    <mergeCell ref="AB24:AD24"/>
    <mergeCell ref="AE24:AG24"/>
    <mergeCell ref="E30:E31"/>
    <mergeCell ref="F30:F31"/>
    <mergeCell ref="V36:AG36"/>
    <mergeCell ref="V14:X14"/>
    <mergeCell ref="Y14:AA14"/>
    <mergeCell ref="AB14:AD14"/>
    <mergeCell ref="AE14:AG14"/>
    <mergeCell ref="V15:X15"/>
    <mergeCell ref="Y15:AA15"/>
    <mergeCell ref="AB15:AD15"/>
    <mergeCell ref="AE15:AG15"/>
    <mergeCell ref="V16:X16"/>
    <mergeCell ref="Y16:AA16"/>
    <mergeCell ref="AB16:AD16"/>
    <mergeCell ref="AE16:AG16"/>
    <mergeCell ref="V17:X17"/>
    <mergeCell ref="Y17:AA17"/>
    <mergeCell ref="AB17:AD17"/>
    <mergeCell ref="AE17:AG17"/>
    <mergeCell ref="V18:X18"/>
    <mergeCell ref="Y18:AA18"/>
    <mergeCell ref="AB18:AD18"/>
    <mergeCell ref="AE18:AG18"/>
    <mergeCell ref="G47:I47"/>
    <mergeCell ref="J47:K47"/>
    <mergeCell ref="L47:M47"/>
    <mergeCell ref="N47:O47"/>
    <mergeCell ref="P47:Q47"/>
    <mergeCell ref="R47:S47"/>
    <mergeCell ref="D48:F48"/>
    <mergeCell ref="G48:I48"/>
    <mergeCell ref="J48:K48"/>
    <mergeCell ref="L48:M48"/>
    <mergeCell ref="N48:O48"/>
    <mergeCell ref="P48:Q48"/>
    <mergeCell ref="R48:S48"/>
    <mergeCell ref="D49:F49"/>
    <mergeCell ref="G49:I49"/>
    <mergeCell ref="J49:K49"/>
    <mergeCell ref="L49:M49"/>
    <mergeCell ref="N49:O49"/>
    <mergeCell ref="P49:Q49"/>
    <mergeCell ref="R49:S49"/>
    <mergeCell ref="D50:F50"/>
    <mergeCell ref="G50:I50"/>
    <mergeCell ref="J50:K50"/>
    <mergeCell ref="L50:M50"/>
    <mergeCell ref="N50:O50"/>
    <mergeCell ref="P50:Q50"/>
    <mergeCell ref="R50:S50"/>
    <mergeCell ref="D51:F51"/>
    <mergeCell ref="G51:I51"/>
    <mergeCell ref="J51:K51"/>
    <mergeCell ref="L51:M51"/>
    <mergeCell ref="N51:O51"/>
    <mergeCell ref="P51:Q51"/>
    <mergeCell ref="R51:S51"/>
    <mergeCell ref="D52:F52"/>
    <mergeCell ref="G52:I52"/>
    <mergeCell ref="J52:K52"/>
    <mergeCell ref="L52:M52"/>
    <mergeCell ref="N52:O52"/>
    <mergeCell ref="P52:Q52"/>
    <mergeCell ref="R52:S52"/>
    <mergeCell ref="D53:F53"/>
    <mergeCell ref="G53:I53"/>
    <mergeCell ref="J53:K53"/>
    <mergeCell ref="L53:M53"/>
    <mergeCell ref="N53:O53"/>
    <mergeCell ref="P53:Q53"/>
    <mergeCell ref="R53:S53"/>
    <mergeCell ref="D54:F54"/>
    <mergeCell ref="G54:I54"/>
    <mergeCell ref="J54:K54"/>
    <mergeCell ref="L54:M54"/>
    <mergeCell ref="N54:O54"/>
    <mergeCell ref="P54:Q54"/>
    <mergeCell ref="R54:S54"/>
    <mergeCell ref="D55:F55"/>
    <mergeCell ref="G55:I55"/>
    <mergeCell ref="J55:K55"/>
    <mergeCell ref="L56:M56"/>
    <mergeCell ref="N55:O55"/>
    <mergeCell ref="P55:Q55"/>
    <mergeCell ref="R55:S55"/>
    <mergeCell ref="D58:F58"/>
    <mergeCell ref="G58:I58"/>
    <mergeCell ref="J58:K58"/>
    <mergeCell ref="L58:M58"/>
    <mergeCell ref="N58:O58"/>
    <mergeCell ref="P58:Q58"/>
    <mergeCell ref="R58:S58"/>
    <mergeCell ref="D56:F56"/>
    <mergeCell ref="G56:I56"/>
    <mergeCell ref="J56:K56"/>
    <mergeCell ref="N56:O56"/>
    <mergeCell ref="P56:Q56"/>
    <mergeCell ref="R56:S56"/>
    <mergeCell ref="D57:F57"/>
    <mergeCell ref="G57:I57"/>
    <mergeCell ref="J57:K57"/>
    <mergeCell ref="L57:M57"/>
    <mergeCell ref="N57:O57"/>
    <mergeCell ref="P57:Q57"/>
    <mergeCell ref="R57:S57"/>
    <mergeCell ref="V25:X25"/>
    <mergeCell ref="Y25:AA25"/>
    <mergeCell ref="AB25:AD25"/>
    <mergeCell ref="AE25:AG25"/>
    <mergeCell ref="C25:C26"/>
    <mergeCell ref="D25:D26"/>
    <mergeCell ref="E25:E26"/>
    <mergeCell ref="F25:F26"/>
    <mergeCell ref="D28:D29"/>
    <mergeCell ref="E28:E29"/>
    <mergeCell ref="F28:F29"/>
    <mergeCell ref="V26:X26"/>
    <mergeCell ref="Y26:AA26"/>
    <mergeCell ref="AB26:AD26"/>
    <mergeCell ref="AE26:AG26"/>
    <mergeCell ref="V27:X27"/>
    <mergeCell ref="Y27:AA27"/>
    <mergeCell ref="AB27:AD27"/>
    <mergeCell ref="AE27:AG27"/>
    <mergeCell ref="V29:X29"/>
    <mergeCell ref="Y29:AA29"/>
    <mergeCell ref="AB29:AD29"/>
    <mergeCell ref="AE29:AG29"/>
    <mergeCell ref="V28:X28"/>
    <mergeCell ref="Y28:AA28"/>
    <mergeCell ref="AB28:AD28"/>
    <mergeCell ref="AE28:AG28"/>
    <mergeCell ref="AJ28:AJ29"/>
    <mergeCell ref="AK28:AK29"/>
    <mergeCell ref="AL28:AL29"/>
    <mergeCell ref="AM28:AM29"/>
    <mergeCell ref="AN28:AN29"/>
    <mergeCell ref="AJ30:AJ31"/>
    <mergeCell ref="AK30:AK31"/>
    <mergeCell ref="AL30:AL31"/>
    <mergeCell ref="AM30:AM31"/>
    <mergeCell ref="AN30:AN31"/>
    <mergeCell ref="AM25:AM26"/>
    <mergeCell ref="AN25:AN26"/>
    <mergeCell ref="AJ25:AJ26"/>
    <mergeCell ref="AK25:AK26"/>
    <mergeCell ref="AL25:AL26"/>
  </mergeCells>
  <phoneticPr fontId="3" type="noConversion"/>
  <dataValidations count="1">
    <dataValidation type="list" allowBlank="1" showInputMessage="1" showErrorMessage="1" sqref="H12:H42">
      <formula1>$AT$2:$AT$5</formula1>
    </dataValidation>
  </dataValidations>
  <printOptions horizontalCentered="1" verticalCentered="1"/>
  <pageMargins left="0.15748031496062992" right="7.874015748031496E-2" top="3.937007874015748E-2" bottom="3.937007874015748E-2" header="0" footer="0"/>
  <pageSetup scale="2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Ludin Adriana Galeano Gómez</cp:lastModifiedBy>
  <cp:lastPrinted>2018-02-19T15:51:42Z</cp:lastPrinted>
  <dcterms:created xsi:type="dcterms:W3CDTF">2007-03-15T17:15:41Z</dcterms:created>
  <dcterms:modified xsi:type="dcterms:W3CDTF">2019-07-19T21:25:41Z</dcterms:modified>
</cp:coreProperties>
</file>