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torage_admin\Control Interno1\29. Riesgos\"/>
    </mc:Choice>
  </mc:AlternateContent>
  <bookViews>
    <workbookView xWindow="0" yWindow="0" windowWidth="2835" windowHeight="6975" tabRatio="677" firstSheet="2" activeTab="2"/>
  </bookViews>
  <sheets>
    <sheet name="0. CONTROL DE CAMBIOS" sheetId="25" r:id="rId1"/>
    <sheet name="1.POLÍTICA" sheetId="27" r:id="rId2"/>
    <sheet name="2. MAPA DE RIESGOS " sheetId="20" r:id="rId3"/>
    <sheet name="3.DETERMINACIÓN DE PROBABILIDAD" sheetId="28" r:id="rId4"/>
    <sheet name="4. IMPACTO CORRUPCIÓN_GESTIÓN" sheetId="30" r:id="rId5"/>
    <sheet name="5. MATRIZ CALIFICACIÓN" sheetId="31" r:id="rId6"/>
    <sheet name="6. EVALUACIÓN CONTROLES" sheetId="24" r:id="rId7"/>
    <sheet name="7.OPCIONES DE MANEJO DEL RIESGO" sheetId="7" r:id="rId8"/>
  </sheets>
  <externalReferences>
    <externalReference r:id="rId9"/>
    <externalReference r:id="rId10"/>
    <externalReference r:id="rId11"/>
    <externalReference r:id="rId12"/>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N27" i="20" l="1"/>
  <c r="O27" i="20"/>
  <c r="P27" i="20"/>
  <c r="Q27" i="20"/>
  <c r="R27" i="20"/>
  <c r="S27" i="20"/>
  <c r="N22" i="20"/>
  <c r="O22" i="20"/>
  <c r="P22" i="20"/>
  <c r="Q22" i="20"/>
  <c r="R22" i="20"/>
  <c r="S22" i="20"/>
  <c r="N21" i="20"/>
  <c r="O21" i="20"/>
  <c r="P21" i="20"/>
  <c r="Q21" i="20"/>
  <c r="R21" i="20"/>
  <c r="S21" i="20"/>
  <c r="N20" i="20"/>
  <c r="O20" i="20"/>
  <c r="P20" i="20"/>
  <c r="Q20" i="20"/>
  <c r="R20" i="20"/>
  <c r="S20" i="20"/>
  <c r="N19" i="20"/>
  <c r="O19" i="20"/>
  <c r="P19" i="20"/>
  <c r="Q19" i="20"/>
  <c r="R19" i="20"/>
  <c r="S19" i="20"/>
  <c r="N18" i="20"/>
  <c r="O18" i="20"/>
  <c r="P18" i="20"/>
  <c r="Q18" i="20"/>
  <c r="R18" i="20"/>
  <c r="S18" i="20"/>
  <c r="N23" i="20"/>
  <c r="S26" i="20" l="1"/>
  <c r="T26" i="20" s="1"/>
  <c r="Q26" i="20"/>
  <c r="O26" i="20" s="1"/>
  <c r="P26" i="20"/>
  <c r="N26" i="20" s="1"/>
  <c r="I26" i="20"/>
  <c r="H26" i="20"/>
  <c r="J26" i="20" l="1"/>
  <c r="K26" i="20" s="1"/>
  <c r="R26" i="20"/>
  <c r="I29" i="20" l="1"/>
  <c r="Q29" i="20" s="1"/>
  <c r="O29" i="20" s="1"/>
  <c r="H29" i="20"/>
  <c r="I16" i="20"/>
  <c r="Q16" i="20" s="1"/>
  <c r="O16" i="20" s="1"/>
  <c r="H16" i="20"/>
  <c r="I28" i="20"/>
  <c r="Q28" i="20" s="1"/>
  <c r="O28" i="20" s="1"/>
  <c r="H28" i="20"/>
  <c r="I32" i="20"/>
  <c r="Q32" i="20" s="1"/>
  <c r="O32" i="20" s="1"/>
  <c r="H32" i="20"/>
  <c r="I31" i="20"/>
  <c r="Q31" i="20" s="1"/>
  <c r="O31" i="20" s="1"/>
  <c r="H31" i="20"/>
  <c r="I30" i="20"/>
  <c r="Q30" i="20" s="1"/>
  <c r="O30" i="20" s="1"/>
  <c r="H30" i="20"/>
  <c r="T27" i="20"/>
  <c r="I27" i="20"/>
  <c r="H27" i="20"/>
  <c r="I25" i="20"/>
  <c r="Q25" i="20" s="1"/>
  <c r="O25" i="20" s="1"/>
  <c r="H25" i="20"/>
  <c r="I24" i="20"/>
  <c r="H24" i="20"/>
  <c r="I23" i="20"/>
  <c r="Q23" i="20" s="1"/>
  <c r="O23" i="20" s="1"/>
  <c r="H23" i="20"/>
  <c r="T22" i="20"/>
  <c r="I22" i="20"/>
  <c r="H22" i="20"/>
  <c r="T21" i="20"/>
  <c r="I21" i="20"/>
  <c r="H21" i="20"/>
  <c r="T20" i="20"/>
  <c r="I20" i="20"/>
  <c r="H20" i="20"/>
  <c r="T19" i="20"/>
  <c r="I19" i="20"/>
  <c r="H19" i="20"/>
  <c r="T18" i="20"/>
  <c r="I18" i="20"/>
  <c r="H18" i="20"/>
  <c r="I17" i="20"/>
  <c r="Q17" i="20" s="1"/>
  <c r="O17" i="20" s="1"/>
  <c r="H17" i="20"/>
  <c r="I15" i="20"/>
  <c r="Q15" i="20" s="1"/>
  <c r="O15" i="20" s="1"/>
  <c r="H15" i="20"/>
  <c r="I14" i="20"/>
  <c r="Q14" i="20" s="1"/>
  <c r="O14" i="20" s="1"/>
  <c r="H14" i="20"/>
  <c r="I13" i="20"/>
  <c r="Q13" i="20" s="1"/>
  <c r="O13" i="20" s="1"/>
  <c r="H13" i="20"/>
  <c r="I12" i="20"/>
  <c r="H12" i="20"/>
  <c r="P12" i="20" s="1"/>
  <c r="N12" i="20" l="1"/>
  <c r="Q24" i="20"/>
  <c r="O24" i="20" s="1"/>
  <c r="J25" i="20"/>
  <c r="K25" i="20" s="1"/>
  <c r="P24" i="20"/>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S29" i="20" l="1"/>
  <c r="T29" i="20" s="1"/>
  <c r="P29" i="20"/>
  <c r="P13" i="20"/>
  <c r="P14" i="20"/>
  <c r="S31" i="20"/>
  <c r="T31" i="20" s="1"/>
  <c r="P31" i="20"/>
  <c r="S30" i="20"/>
  <c r="T30" i="20" s="1"/>
  <c r="P30" i="20"/>
  <c r="S16" i="20"/>
  <c r="T16" i="20" s="1"/>
  <c r="P16" i="20"/>
  <c r="S12" i="20"/>
  <c r="T12" i="20" s="1"/>
  <c r="Q12" i="20"/>
  <c r="S15" i="20"/>
  <c r="T15" i="20" s="1"/>
  <c r="P15" i="20"/>
  <c r="S23" i="20"/>
  <c r="T23" i="20" s="1"/>
  <c r="P23" i="20"/>
  <c r="S28" i="20"/>
  <c r="T28" i="20" s="1"/>
  <c r="P28" i="20"/>
  <c r="S17" i="20"/>
  <c r="T17" i="20" s="1"/>
  <c r="P17" i="20"/>
  <c r="S32" i="20"/>
  <c r="T32" i="20" s="1"/>
  <c r="P32" i="20"/>
  <c r="N24" i="20"/>
  <c r="R24" i="20"/>
  <c r="S13" i="20"/>
  <c r="T13" i="20" s="1"/>
  <c r="S14" i="20"/>
  <c r="T14" i="20" s="1"/>
  <c r="S24" i="20"/>
  <c r="T24" i="20" s="1"/>
  <c r="N15" i="20" l="1"/>
  <c r="R15" i="20"/>
  <c r="O12" i="20"/>
  <c r="R12" i="20"/>
  <c r="N30" i="20"/>
  <c r="R30" i="20"/>
  <c r="N13" i="20"/>
  <c r="R13" i="20"/>
  <c r="N17" i="20"/>
  <c r="R17" i="20"/>
  <c r="N14" i="20"/>
  <c r="R14" i="20"/>
  <c r="S25" i="20"/>
  <c r="T25" i="20" s="1"/>
  <c r="P25" i="20"/>
  <c r="N28" i="20"/>
  <c r="R28" i="20"/>
  <c r="N16" i="20"/>
  <c r="R16" i="20"/>
  <c r="N32" i="20"/>
  <c r="R32" i="20"/>
  <c r="R23" i="20"/>
  <c r="N31" i="20"/>
  <c r="R31" i="20"/>
  <c r="R29" i="20"/>
  <c r="N29" i="20"/>
  <c r="N25" i="20" l="1"/>
  <c r="R25" i="20"/>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<sst xmlns="http://schemas.openxmlformats.org/spreadsheetml/2006/main" count="1599" uniqueCount="699">
  <si>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</si>
  <si>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</si>
  <si>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</si>
  <si>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</si>
  <si>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</si>
  <si>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</si>
  <si>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</si>
  <si>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</si>
  <si>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</si>
  <si>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</si>
  <si>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</si>
  <si>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</si>
  <si>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</si>
  <si>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</si>
  <si>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</si>
  <si>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</si>
  <si>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</si>
  <si>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</si>
  <si>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</si>
  <si>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</si>
  <si>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</si>
  <si>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</si>
  <si>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</si>
  <si>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</si>
  <si>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</si>
  <si>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</si>
  <si>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</si>
  <si>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</si>
  <si>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</si>
  <si>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</si>
  <si>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</si>
  <si>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</si>
  <si>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</si>
  <si>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</si>
  <si>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</si>
  <si>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</si>
  <si>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</si>
  <si>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</si>
  <si>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</si>
  <si>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</si>
  <si>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</si>
  <si>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</si>
  <si>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</si>
  <si>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</si>
  <si>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</si>
  <si>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</si>
  <si>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</si>
  <si>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</si>
  <si>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</si>
  <si>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</si>
  <si>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</si>
  <si>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</si>
  <si>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</si>
  <si>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</si>
  <si>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</si>
  <si>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</si>
  <si>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</si>
  <si>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</si>
  <si>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</si>
  <si>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</si>
  <si>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</si>
  <si>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</si>
  <si>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</si>
  <si>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</si>
  <si>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</si>
  <si>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</si>
  <si>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</si>
  <si>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</si>
  <si>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</si>
  <si>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</si>
  <si>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</si>
  <si>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</si>
  <si>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</si>
  <si>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</si>
  <si>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</si>
  <si>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</si>
  <si>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</si>
  <si>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</si>
  <si>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</si>
  <si>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</si>
  <si>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</si>
  <si>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</si>
  <si>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</si>
  <si>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</si>
  <si>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</si>
  <si>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</si>
  <si>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</si>
  <si>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</si>
  <si>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</si>
  <si>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</si>
  <si>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</si>
  <si>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</si>
  <si>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</si>
  <si>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</si>
  <si>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</si>
  <si>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</si>
  <si>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</si>
  <si>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</si>
  <si>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</si>
  <si>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</si>
  <si>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</si>
  <si>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</si>
  <si>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</si>
  <si>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</si>
  <si>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</si>
  <si>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</si>
  <si>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</si>
  <si>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</si>
  <si>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</si>
  <si>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</si>
  <si>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</si>
  <si>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</si>
  <si>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</si>
  <si>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</si>
  <si>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</si>
  <si>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</si>
  <si>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</si>
  <si>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</si>
  <si>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</si>
  <si>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</si>
  <si>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</si>
  <si>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</si>
  <si>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</si>
  <si>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</si>
  <si>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</si>
  <si>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</si>
  <si>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</si>
  <si>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</si>
  <si>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</si>
  <si>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</si>
  <si>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</si>
  <si>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</si>
  <si>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</si>
  <si>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</si>
  <si>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</si>
  <si>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</si>
  <si>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</si>
  <si>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</si>
  <si>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</si>
  <si>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</si>
  <si>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</si>
  <si>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</si>
  <si>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</si>
  <si>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</si>
  <si>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</si>
  <si>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</si>
  <si>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</si>
  <si>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</si>
  <si>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</si>
  <si>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</si>
  <si>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</si>
  <si>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</si>
  <si>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</si>
  <si>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</si>
  <si>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</si>
  <si>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</si>
  <si>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</si>
  <si>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</si>
  <si>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</si>
  <si>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</si>
  <si>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</si>
  <si>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</si>
  <si>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</si>
  <si>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</si>
  <si>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</si>
  <si>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</si>
  <si>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</si>
  <si>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</si>
  <si>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</si>
  <si>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</si>
  <si>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</si>
  <si>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</si>
  <si>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</si>
  <si>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</si>
  <si>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</si>
  <si>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</si>
  <si>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</si>
  <si>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</si>
  <si>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</si>
  <si>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</si>
  <si>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</si>
  <si>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</si>
  <si>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</si>
  <si>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</si>
  <si>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</si>
  <si>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</si>
  <si>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</si>
  <si>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</si>
  <si>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</si>
  <si>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</si>
  <si>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</si>
  <si>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</si>
  <si>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</si>
  <si>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</si>
  <si>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</si>
  <si>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</si>
  <si>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</si>
  <si>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</si>
  <si>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</si>
  <si>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</si>
  <si>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</si>
  <si>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</si>
  <si>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</si>
  <si>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</si>
  <si>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</si>
  <si>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</si>
  <si>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</si>
  <si>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</si>
  <si>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</si>
  <si>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Control 1: Gestión Administrativa
2: Direccionamiento Estratégico
3: Gestión Administrativa
4: Control y Evaluación de la Gestión</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</si>
  <si>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</si>
  <si>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</si>
  <si>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</si>
  <si>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1: Mensual
 2:Trimestral
 3.1: Bimensual
 3.2. Semestral 
 4: Trimestral 
 5: Permanente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</si>
  <si>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</si>
  <si>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</si>
  <si>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</si>
  <si>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</si>
  <si>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</si>
  <si>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</si>
  <si>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</si>
  <si>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</si>
  <si>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</si>
  <si>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</si>
  <si>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</si>
  <si>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</si>
  <si>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</si>
  <si>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</si>
  <si>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</si>
  <si>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</si>
  <si>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</si>
  <si>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</si>
  <si>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</si>
  <si>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</si>
  <si>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</si>
  <si>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</si>
  <si>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</si>
  <si>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</si>
  <si>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</si>
  <si>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</si>
  <si>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Anual 
 2:Cada vez que se vincule personal al subsistema 
 3: Anual
 4:Anual
 5: Anual
 6:Cada vez que se presente un accidente de trabajo
 7:Permanente 
 8:Mensual</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</si>
  <si>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</si>
  <si>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</si>
  <si>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</si>
  <si>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</si>
  <si>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</si>
  <si>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</si>
  <si>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</si>
  <si>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</si>
  <si>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</si>
  <si>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</si>
  <si>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</si>
  <si>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</si>
  <si>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</si>
  <si>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</si>
  <si>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</si>
  <si>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</si>
  <si>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</si>
  <si>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</si>
  <si>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</si>
  <si>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</si>
  <si>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</si>
  <si>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</si>
  <si>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</si>
  <si>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</si>
  <si>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</si>
  <si>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</si>
  <si>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</si>
  <si>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</si>
  <si>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</si>
  <si>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</si>
  <si>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</si>
  <si>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</si>
  <si>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</si>
  <si>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</si>
  <si>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</si>
  <si>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</si>
  <si>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</si>
  <si>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</si>
  <si>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</si>
  <si>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</si>
  <si>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</si>
  <si>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</si>
  <si>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</si>
  <si>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</si>
  <si>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</si>
  <si>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</si>
  <si>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</si>
  <si>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</si>
  <si>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</si>
  <si>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</si>
  <si>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</si>
  <si>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</si>
  <si>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</si>
  <si>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</si>
  <si>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</si>
  <si>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</si>
  <si>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8: Desvíación en el uso de los bienes y servicios de la Entidad con la intención de favorecer intereses propios o de terceros.</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</si>
  <si>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</si>
  <si>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</si>
  <si>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</si>
  <si>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</si>
  <si>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</si>
  <si>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</si>
  <si>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</si>
  <si>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</si>
  <si>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</si>
  <si>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</si>
  <si>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</si>
  <si>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</si>
  <si>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</si>
  <si>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</si>
  <si>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</si>
  <si>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</si>
  <si>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</si>
  <si>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</si>
  <si>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Seguridad Vial
2: Comunicaciones y Cultura para la Movilidad
3: Control y Evaluación de la Gestión</t>
  </si>
  <si>
    <t>Control 1: Gestión de Trámites y Servicios a la Ciudadanía
2: Gestión del Talento Humano
3: Gestión del Talento Humano
4: Comunicaciones y Cultura para la Movilidad
5: 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</si>
  <si>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</si>
  <si>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</si>
  <si>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</si>
  <si>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</si>
  <si>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Direccionamiento Estratégico
2: Gestión TICs
3: Gestión del Talento Humano
4: Gestión TICs
5: Control y Evaluación de la Gestión</t>
  </si>
  <si>
    <t>Control 1: Gestión TICs
2: Direccionamiento Estratégico
3: Gestión TICs
4: Gestión TICs
5: Control y Evaluación de la Gestión
6. Gestión TICs</t>
  </si>
  <si>
    <t>Acción 1: Subsecretaria de Política de Movilidad
Acción 2: Oficina de Seguridad Vial,  Subdirección de Gestión en Vía
Acción 3: Oficina de Control Interno</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</si>
  <si>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</si>
  <si>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</si>
  <si>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</si>
  <si>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</si>
  <si>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Oficina de Seguridad Vial 
 Acción 2: Oficina Asesora de Comunicaciones y Cultura para la Movilidad
 Acción 3: Oficina de Control Interno</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</si>
  <si>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</si>
  <si>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</si>
  <si>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</si>
  <si>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</si>
  <si>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</si>
  <si>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</si>
  <si>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</si>
  <si>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4: Verificar en diciembre la información recopilada por la DSC (ahora responsable Oficina de Gestión Social) con respecto a la rendición de cuentas por localidades; en marzo de 2018 se verificaría la Distrital</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</si>
  <si>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</si>
  <si>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</si>
  <si>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</si>
  <si>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</si>
  <si>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</si>
  <si>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</si>
  <si>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</si>
  <si>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</si>
  <si>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</si>
  <si>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</si>
  <si>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</si>
  <si>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</si>
  <si>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</si>
  <si>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</si>
  <si>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</si>
  <si>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</si>
  <si>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</si>
  <si>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</si>
  <si>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</si>
  <si>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</si>
  <si>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Acción 1.1: Oficina Asesora de Planeación Institucional
 Acción 1.2: Subsecretaria de Gestión Corporativa
 Acción 1.3: Oficina de Control Interno</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</si>
  <si>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</si>
  <si>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</si>
  <si>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</si>
  <si>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</si>
  <si>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</si>
  <si>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Control 1: Gestión del Talento Humano
2: Gestión del Talento Humano
3: Direccionamiento Estratégico 
4: Gestión del Talento Humano
5: Gestión del Talento Humano
6: Gestión del Talento Humano
7: Gestión Jurídica
8: Gestión del Talento Humano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</si>
  <si>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</si>
  <si>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</si>
  <si>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</si>
  <si>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</si>
  <si>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</si>
  <si>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</si>
  <si>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</si>
  <si>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1: Anual 
 2: Mensual
 3: Trimestral
 4: Permanente
 5: Semestral
 6: Mensual
 7: Mensual
 8. Por demanda de estudios a realizar</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</si>
  <si>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</si>
  <si>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 05-PR 17-F 03.
 Acción 7: Publicación en la Página Web de las agendas participativas de Trabajo ( APT)
 Acción 8: Firmas en los estudios aprobados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</si>
  <si>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</si>
  <si>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</si>
  <si>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Mantener las acciones del PAAI relacionadas con el rol de Liderazgo Estratégico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</si>
  <si>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Efectuar seguimiento a  los riesgos de gestión según lo establecido en la Política de Gestión del Riesgo.
6. Mantener actualizada la publicación del registro de bases de datos que contengan información de datos personales de la SDM en cumplimiento de la normatividad referida al  tratamiento de datos personales</t>
  </si>
  <si>
    <t>1: Anual
2: Anual
3: semestral
4: Anual
5. Semestral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</si>
  <si>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Seguimiento al cumplimiento de los controles y de las acciones asociadas al control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</si>
  <si>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Informe de seguimiento a la evaluación de los riesgos
Acción 6: Por definir.</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</si>
  <si>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</si>
  <si>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</si>
  <si>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</si>
  <si>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</si>
  <si>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</si>
  <si>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</si>
  <si>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</si>
  <si>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</si>
  <si>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</si>
  <si>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</si>
  <si>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</si>
  <si>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</si>
  <si>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</si>
  <si>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</si>
  <si>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</si>
  <si>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r>
      <t xml:space="preserve">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t>
    </r>
    <r>
      <rPr>
        <sz val="11"/>
        <rFont val="Arial"/>
        <family val="2"/>
      </rPr>
      <t>Acción 8: Oficina de Control Disciplinario</t>
    </r>
  </si>
  <si>
    <t xml:space="preserve">Se cumple con lo establecido en la metodologia para la gestión del riesgo.
Se revisará en mesas de trabajo el cumplimento de la política de gestión del riesgo establecida por la SDM. esoecialmente en lo refernte a los niveles de aceptacion.
Se deben revisar  la formulación controles, con el fin de establecer que correspondan a las diferentes dependencias que se incorporaron con el proceso de rediseño de la entidad. </t>
  </si>
  <si>
    <t>Fecha: 09/05/2019</t>
  </si>
  <si>
    <t>Versión de Actualización: versión 3.0</t>
  </si>
  <si>
    <t>Monitoreo y revisión de los riesgos de corrupción a corte 30 de abril de 2019</t>
  </si>
  <si>
    <r>
      <t xml:space="preserve">1: Permanente
2. Permanente
3:Pemanente.
4. Por demanda o por solicitud de la realización de conceptos o factibilidades
5: Mensual
6. Permanente
7.1: Permanente
7.2: Permanente
7.3: Permanente
7.4: Permanente
7.5: Permanente
</t>
    </r>
    <r>
      <rPr>
        <sz val="11"/>
        <rFont val="Arial"/>
        <family val="2"/>
      </rPr>
      <t>8: Permanente
9. Cuatrimestral para PAAC y semestral para PQRS
10: Permanente 
11: Mensual
12: Permanent</t>
    </r>
    <r>
      <rPr>
        <sz val="11"/>
        <color rgb="FF000000"/>
        <rFont val="Arial"/>
        <family val="2"/>
      </rPr>
      <t>e
13: Permanente
14: Permanente
15: Mensual</t>
    </r>
  </si>
  <si>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</si>
  <si>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</si>
  <si>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</si>
  <si>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Oficina Asesora de Comunicaciones y Cultura para la Movilidad
Acción 2: Subsecretaria de Gestión Corporativa y OAPI.
 Acción 3: Direccion de Contratación
Acción 4: Dirección de Planeaci´pon d e la Movilidad.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</si>
  <si>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</si>
  <si>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</si>
  <si>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b/>
        <sz val="11"/>
        <color theme="1"/>
        <rFont val="Arial"/>
        <family val="2"/>
      </rPr>
      <t>Acción 1:</t>
    </r>
    <r>
      <rPr>
        <sz val="11"/>
        <color theme="1"/>
        <rFont val="Arial"/>
        <family val="2"/>
      </rPr>
      <t xml:space="preserve"> 26 de febrero de 2019
</t>
    </r>
    <r>
      <rPr>
        <b/>
        <sz val="11"/>
        <color theme="1"/>
        <rFont val="Arial"/>
        <family val="2"/>
      </rPr>
      <t xml:space="preserve">Acción 2: </t>
    </r>
    <r>
      <rPr>
        <sz val="11"/>
        <color theme="1"/>
        <rFont val="Arial"/>
        <family val="2"/>
      </rPr>
      <t xml:space="preserve">febrero de 2019
</t>
    </r>
    <r>
      <rPr>
        <b/>
        <sz val="11"/>
        <color theme="1"/>
        <rFont val="Arial"/>
        <family val="2"/>
      </rPr>
      <t>Acción 3:</t>
    </r>
    <r>
      <rPr>
        <sz val="11"/>
        <color theme="1"/>
        <rFont val="Arial"/>
        <family val="2"/>
      </rPr>
      <t xml:space="preserve"> enero y abril de 2019
</t>
    </r>
    <r>
      <rPr>
        <b/>
        <sz val="11"/>
        <color theme="1"/>
        <rFont val="Arial"/>
        <family val="2"/>
      </rPr>
      <t xml:space="preserve">Acción 4: </t>
    </r>
    <r>
      <rPr>
        <sz val="11"/>
        <color theme="1"/>
        <rFont val="Arial"/>
        <family val="2"/>
      </rPr>
      <t xml:space="preserve"> Primer semestre 2019
</t>
    </r>
    <r>
      <rPr>
        <b/>
        <sz val="11"/>
        <color theme="1"/>
        <rFont val="Arial"/>
        <family val="2"/>
      </rPr>
      <t>Acción 5:</t>
    </r>
    <r>
      <rPr>
        <sz val="11"/>
        <color theme="1"/>
        <rFont val="Arial"/>
        <family val="2"/>
      </rPr>
      <t xml:space="preserve"> Primer trimeste de 2019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Dirección de Atención al Ciudadano</t>
    </r>
    <r>
      <rPr>
        <b/>
        <sz val="11"/>
        <color theme="1"/>
        <rFont val="Arial"/>
        <family val="2"/>
      </rPr>
      <t xml:space="preserve">
Acción 8: </t>
    </r>
    <r>
      <rPr>
        <sz val="11"/>
        <color theme="1"/>
        <rFont val="Arial"/>
        <family val="2"/>
      </rPr>
      <t xml:space="preserve">30/04/2019
</t>
    </r>
  </si>
  <si>
    <r>
      <rPr>
        <b/>
        <sz val="11"/>
        <color theme="1"/>
        <rFont val="Arial"/>
        <family val="2"/>
      </rPr>
      <t>Avances acción 1:</t>
    </r>
    <r>
      <rPr>
        <sz val="11"/>
        <color theme="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color theme="1"/>
        <rFont val="Arial"/>
        <family val="2"/>
      </rPr>
      <t xml:space="preserve">Avances acción 2: </t>
    </r>
    <r>
      <rPr>
        <sz val="11"/>
        <color theme="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color theme="1"/>
        <rFont val="Arial"/>
        <family val="2"/>
      </rPr>
      <t>Avances acción 3:</t>
    </r>
    <r>
      <rPr>
        <sz val="11"/>
        <color theme="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color theme="1"/>
        <rFont val="Arial"/>
        <family val="2"/>
      </rPr>
      <t xml:space="preserve">Avances acción 4: </t>
    </r>
    <r>
      <rPr>
        <sz val="11"/>
        <color theme="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color theme="1"/>
        <rFont val="Arial"/>
        <family val="2"/>
      </rPr>
      <t>Avances acción 5:</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6: </t>
    </r>
    <r>
      <rPr>
        <sz val="11"/>
        <color theme="1"/>
        <rFont val="Arial"/>
        <family val="2"/>
      </rPr>
      <t>Las acciones se ejecutarán en el segundo semestre de 2019</t>
    </r>
    <r>
      <rPr>
        <b/>
        <sz val="11"/>
        <color theme="1"/>
        <rFont val="Arial"/>
        <family val="2"/>
      </rPr>
      <t xml:space="preserve">
Avances acción 7: </t>
    </r>
    <r>
      <rPr>
        <sz val="11"/>
        <color theme="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color theme="1"/>
        <rFont val="Arial"/>
        <family val="2"/>
      </rPr>
      <t xml:space="preserve">
Avances acción 8: </t>
    </r>
    <r>
      <rPr>
        <sz val="11"/>
        <color theme="1"/>
        <rFont val="Arial"/>
        <family val="2"/>
      </rPr>
      <t>En este cuatrimestre se adelantaron los procesos disciplinarios por las quejas presentadas y se impulsaron los procesos que venían en curso.</t>
    </r>
  </si>
  <si>
    <r>
      <rPr>
        <b/>
        <sz val="11"/>
        <color theme="1"/>
        <rFont val="Arial"/>
        <family val="2"/>
      </rPr>
      <t>Acción 1:</t>
    </r>
    <r>
      <rPr>
        <sz val="11"/>
        <color theme="1"/>
        <rFont val="Arial"/>
        <family val="2"/>
      </rPr>
      <t xml:space="preserve"> Con la aplicación de la metodología en su paso a paso se logra cumplir con los objetivos del control establecido, concluyendo que es efectivo.
</t>
    </r>
    <r>
      <rPr>
        <b/>
        <sz val="11"/>
        <color theme="1"/>
        <rFont val="Arial"/>
        <family val="2"/>
      </rPr>
      <t xml:space="preserve">Acción 2: </t>
    </r>
    <r>
      <rPr>
        <sz val="11"/>
        <color theme="1"/>
        <rFont val="Arial"/>
        <family val="2"/>
      </rPr>
      <t>la</t>
    </r>
    <r>
      <rPr>
        <b/>
        <sz val="11"/>
        <color theme="1"/>
        <rFont val="Arial"/>
        <family val="2"/>
      </rPr>
      <t xml:space="preserve"> </t>
    </r>
    <r>
      <rPr>
        <sz val="11"/>
        <color theme="1"/>
        <rFont val="Arial"/>
        <family val="2"/>
      </rPr>
      <t>conclusión respecto a la aplicación dee ste control es que ha</t>
    </r>
    <r>
      <rPr>
        <b/>
        <sz val="11"/>
        <color theme="1"/>
        <rFont val="Arial"/>
        <family val="2"/>
      </rPr>
      <t xml:space="preserve"> </t>
    </r>
    <r>
      <rPr>
        <sz val="11"/>
        <color theme="1"/>
        <rFont val="Arial"/>
        <family val="2"/>
      </rPr>
      <t xml:space="preserve">sido efectivo, toda vez que ha permitido lograr su objetivo mitigar la meterialización del riesgo.
</t>
    </r>
    <r>
      <rPr>
        <b/>
        <sz val="11"/>
        <color theme="1"/>
        <rFont val="Arial"/>
        <family val="2"/>
      </rPr>
      <t>Acción 3:</t>
    </r>
    <r>
      <rPr>
        <sz val="11"/>
        <color theme="1"/>
        <rFont val="Arial"/>
        <family val="2"/>
      </rPr>
      <t xml:space="preserve"> se concluye que el control es efectivo por cuanto permite publicar información confiable y coherente con lo registrado herramientas de planeación como el Plan Anual de Adquisiciones.
</t>
    </r>
    <r>
      <rPr>
        <b/>
        <sz val="11"/>
        <color theme="1"/>
        <rFont val="Arial"/>
        <family val="2"/>
      </rPr>
      <t xml:space="preserve">Acción 4:  </t>
    </r>
    <r>
      <rPr>
        <sz val="11"/>
        <color theme="1"/>
        <rFont val="Arial"/>
        <family val="2"/>
      </rPr>
      <t xml:space="preserve">Efectiva
</t>
    </r>
    <r>
      <rPr>
        <b/>
        <sz val="11"/>
        <color theme="1"/>
        <rFont val="Arial"/>
        <family val="2"/>
      </rPr>
      <t xml:space="preserve">Acción 5: </t>
    </r>
    <r>
      <rPr>
        <sz val="11"/>
        <color theme="1"/>
        <rFont val="Arial"/>
        <family val="2"/>
      </rPr>
      <t xml:space="preserve">¿fue eficaz? si ¿y por qué?: estas actividades contribuyen a interiorizar en los colaboradores los valores y principios para ser aplicadas en sus actividades diarias.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color theme="1"/>
        <rFont val="Arial"/>
        <family val="2"/>
      </rPr>
      <t xml:space="preserve">
Acción 8: </t>
    </r>
    <r>
      <rPr>
        <sz val="11"/>
        <color theme="1"/>
        <rFont val="Arial"/>
        <family val="2"/>
      </rPr>
      <t xml:space="preserve">los procesos disciplinarios han avanzado lentamente por cuanto no se cuenta con profesionales en el area que apoyen la labor. 
</t>
    </r>
  </si>
  <si>
    <r>
      <rPr>
        <b/>
        <sz val="11"/>
        <color theme="1"/>
        <rFont val="Arial"/>
        <family val="2"/>
      </rPr>
      <t>Acción 1:</t>
    </r>
    <r>
      <rPr>
        <sz val="11"/>
        <color theme="1"/>
        <rFont val="Arial"/>
        <family val="2"/>
      </rPr>
      <t xml:space="preserve">
</t>
    </r>
    <r>
      <rPr>
        <b/>
        <sz val="11"/>
        <color theme="1"/>
        <rFont val="Arial"/>
        <family val="2"/>
      </rPr>
      <t xml:space="preserve">Acción 2: </t>
    </r>
    <r>
      <rPr>
        <sz val="11"/>
        <color theme="1"/>
        <rFont val="Arial"/>
        <family val="2"/>
      </rPr>
      <t>30/04/2019</t>
    </r>
    <r>
      <rPr>
        <b/>
        <sz val="11"/>
        <color theme="1"/>
        <rFont val="Arial"/>
        <family val="2"/>
      </rPr>
      <t xml:space="preserve">
Acción 3: </t>
    </r>
    <r>
      <rPr>
        <sz val="11"/>
        <color theme="1"/>
        <rFont val="Arial"/>
        <family val="2"/>
      </rPr>
      <t>N.A</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30/04/2019</t>
    </r>
    <r>
      <rPr>
        <b/>
        <sz val="11"/>
        <color theme="1"/>
        <rFont val="Arial"/>
        <family val="2"/>
      </rPr>
      <t xml:space="preserve">
Acción 7: SA
Acción 8: </t>
    </r>
    <r>
      <rPr>
        <sz val="11"/>
        <color theme="1"/>
        <rFont val="Arial"/>
        <family val="2"/>
      </rPr>
      <t xml:space="preserve">- 1er semestre 2018
- 4to trmestre 2018- y 2019TICS
</t>
    </r>
  </si>
  <si>
    <r>
      <rPr>
        <b/>
        <sz val="11"/>
        <color theme="1"/>
        <rFont val="Arial"/>
        <family val="2"/>
      </rPr>
      <t xml:space="preserve">Avances acción 1: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2: </t>
    </r>
    <r>
      <rPr>
        <sz val="11"/>
        <color theme="1"/>
        <rFont val="Arial"/>
        <family val="2"/>
      </rPr>
      <t>se erealizó capacitación</t>
    </r>
    <r>
      <rPr>
        <b/>
        <sz val="11"/>
        <color theme="1"/>
        <rFont val="Arial"/>
        <family val="2"/>
      </rPr>
      <t xml:space="preserve">
Avances acción 3: </t>
    </r>
    <r>
      <rPr>
        <sz val="11"/>
        <color theme="1"/>
        <rFont val="Arial"/>
        <family val="2"/>
      </rPr>
      <t xml:space="preserve">Se adelantó la programción en el PAA, de las necesidades identificadas en el PINAR </t>
    </r>
    <r>
      <rPr>
        <b/>
        <sz val="11"/>
        <color theme="1"/>
        <rFont val="Arial"/>
        <family val="2"/>
      </rPr>
      <t xml:space="preserve">
Avances acción 4: </t>
    </r>
    <r>
      <rPr>
        <sz val="11"/>
        <color theme="1"/>
        <rFont val="Arial"/>
        <family val="2"/>
      </rPr>
      <t>N.A.</t>
    </r>
    <r>
      <rPr>
        <b/>
        <sz val="11"/>
        <color theme="1"/>
        <rFont val="Arial"/>
        <family val="2"/>
      </rPr>
      <t xml:space="preserve">
Avances acción 5: </t>
    </r>
    <r>
      <rPr>
        <sz val="11"/>
        <color theme="1"/>
        <rFont val="Arial"/>
        <family val="2"/>
      </rPr>
      <t>N.A.</t>
    </r>
    <r>
      <rPr>
        <b/>
        <sz val="11"/>
        <color theme="1"/>
        <rFont val="Arial"/>
        <family val="2"/>
      </rPr>
      <t xml:space="preserve">
Avances acción 6:  </t>
    </r>
    <r>
      <rPr>
        <sz val="11"/>
        <color theme="1"/>
        <rFont val="Arial"/>
        <family val="2"/>
      </rPr>
      <t>En cada expediente disciplinario adelantado se aplicaron las normas pertinente</t>
    </r>
    <r>
      <rPr>
        <b/>
        <sz val="11"/>
        <color theme="1"/>
        <rFont val="Arial"/>
        <family val="2"/>
      </rPr>
      <t xml:space="preserve">
Avances acción 7: 
Avances acción 8: </t>
    </r>
    <r>
      <rPr>
        <sz val="11"/>
        <color theme="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</si>
  <si>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color theme="1"/>
        <rFont val="Arial"/>
        <family val="2"/>
      </rPr>
      <t>Acción 1:</t>
    </r>
    <r>
      <rPr>
        <sz val="11"/>
        <color theme="1"/>
        <rFont val="Arial"/>
        <family val="2"/>
      </rPr>
      <t xml:space="preserve"> Estas actividades contribuyen a interiorizar en los colaboradores los valores y principios para ser aplicadas en sus actividades diarias.
</t>
    </r>
    <r>
      <rPr>
        <b/>
        <sz val="11"/>
        <color theme="1"/>
        <rFont val="Arial"/>
        <family val="2"/>
      </rPr>
      <t xml:space="preserve">Acción 2: </t>
    </r>
    <r>
      <rPr>
        <sz val="11"/>
        <color theme="1"/>
        <rFont val="Arial"/>
        <family val="2"/>
      </rPr>
      <t>El Control es efectivo</t>
    </r>
    <r>
      <rPr>
        <b/>
        <sz val="11"/>
        <color theme="1"/>
        <rFont val="Arial"/>
        <family val="2"/>
      </rPr>
      <t xml:space="preserve">
Acción 3: </t>
    </r>
    <r>
      <rPr>
        <sz val="11"/>
        <color theme="1"/>
        <rFont val="Arial"/>
        <family val="2"/>
      </rPr>
      <t>El control es eficaz toda vez que pérmiten la ejecución de las actividades contempladas en el PINAR para el 2019.</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 xml:space="preserve"> Las acciones propuestas son eficaces pero no se pueden implementar en su totalidad por cuanto no se tiene personal en el area.  </t>
    </r>
    <r>
      <rPr>
        <b/>
        <sz val="11"/>
        <color theme="1"/>
        <rFont val="Arial"/>
        <family val="2"/>
      </rPr>
      <t xml:space="preserve">
Acción 7:  
Acción 8: </t>
    </r>
    <r>
      <rPr>
        <sz val="11"/>
        <color theme="1"/>
        <rFont val="Arial"/>
        <family val="2"/>
      </rPr>
      <t>Efectiva</t>
    </r>
    <r>
      <rPr>
        <b/>
        <sz val="11"/>
        <color theme="1"/>
        <rFont val="Arial"/>
        <family val="2"/>
      </rPr>
      <t xml:space="preserve"> 
</t>
    </r>
  </si>
  <si>
    <r>
      <rPr>
        <b/>
        <sz val="11"/>
        <color theme="1"/>
        <rFont val="Arial"/>
        <family val="2"/>
      </rPr>
      <t xml:space="preserve">Acción 1: </t>
    </r>
    <r>
      <rPr>
        <sz val="11"/>
        <color theme="1"/>
        <rFont val="Arial"/>
        <family val="2"/>
      </rPr>
      <t>febrero, marzo y abril de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 de febrero, 06 de marzo, 31 de marzo 29 de abril.</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30/04/2019</t>
    </r>
    <r>
      <rPr>
        <b/>
        <sz val="11"/>
        <color theme="1"/>
        <rFont val="Arial"/>
        <family val="2"/>
      </rPr>
      <t xml:space="preserve">
Acción 7: </t>
    </r>
    <r>
      <rPr>
        <sz val="11"/>
        <color theme="1"/>
        <rFont val="Arial"/>
        <family val="2"/>
      </rPr>
      <t>Permanente</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</si>
  <si>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color theme="1"/>
        <rFont val="Arial"/>
        <family val="2"/>
      </rPr>
      <t xml:space="preserve">
Avances acción 4: </t>
    </r>
    <r>
      <rPr>
        <sz val="11"/>
        <color theme="1"/>
        <rFont val="Arial"/>
        <family val="2"/>
      </rPr>
      <t>Actualizaciòn de todos los documentos y anexos del proceso de gestiòn Jurìdica ( Subsecretaria y sus Direcciones), lo anterior atendiendo los lineamientos del  rediseño instituciona</t>
    </r>
    <r>
      <rPr>
        <b/>
        <sz val="11"/>
        <color theme="1"/>
        <rFont val="Arial"/>
        <family val="2"/>
      </rPr>
      <t xml:space="preserve">l .
Avances acción 5: N.A.
Avances acción 6:  </t>
    </r>
    <r>
      <rPr>
        <sz val="11"/>
        <color theme="1"/>
        <rFont val="Arial"/>
        <family val="2"/>
      </rPr>
      <t xml:space="preserve">los procesos disciplinarios han avanzado lentamente por cuanto no se cuenta con profesionales en el area que apoyen la labor. </t>
    </r>
    <r>
      <rPr>
        <b/>
        <sz val="11"/>
        <color theme="1"/>
        <rFont val="Arial"/>
        <family val="2"/>
      </rPr>
      <t xml:space="preserve">
Avances acción 7: </t>
    </r>
    <r>
      <rPr>
        <sz val="11"/>
        <color theme="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color theme="1"/>
        <rFont val="Arial"/>
        <family val="2"/>
      </rPr>
      <t xml:space="preserve">
 </t>
    </r>
  </si>
  <si>
    <r>
      <t xml:space="preserve">Acción 1:  </t>
    </r>
    <r>
      <rPr>
        <sz val="11"/>
        <color theme="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color theme="1"/>
        <rFont val="Arial"/>
        <family val="2"/>
      </rPr>
      <t xml:space="preserve">  
Acción 2: </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3: </t>
    </r>
    <r>
      <rPr>
        <sz val="11"/>
        <color theme="1"/>
        <rFont val="Arial"/>
        <family val="2"/>
      </rPr>
      <t>La OCI esta comprometida en ele tema dela contratación en  el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las acciones propuestas son eficaces pero no se pueden implementar en su totalidad por cuanto no se tiene personal en el area. </t>
    </r>
    <r>
      <rPr>
        <b/>
        <sz val="11"/>
        <color theme="1"/>
        <rFont val="Arial"/>
        <family val="2"/>
      </rPr>
      <t xml:space="preserve">
Acción 7: </t>
    </r>
    <r>
      <rPr>
        <sz val="11"/>
        <color theme="1"/>
        <rFont val="Arial"/>
        <family val="2"/>
      </rPr>
      <t>Las acciones implementadas son eficaces ya que permiten identificar y controlar  posibles errores que perjudiquen la ejecuccion de los contratos, esto con el fin de evitar la materializacion del riesgo.</t>
    </r>
  </si>
  <si>
    <r>
      <rPr>
        <b/>
        <sz val="11"/>
        <color theme="1"/>
        <rFont val="Arial"/>
        <family val="2"/>
      </rPr>
      <t xml:space="preserve">Acción 1:  </t>
    </r>
    <r>
      <rPr>
        <sz val="11"/>
        <color theme="1"/>
        <rFont val="Arial"/>
        <family val="2"/>
      </rPr>
      <t>febrero, marzo y abril de 2019
Acción 2: Durante el primer trimestre de 2019.</t>
    </r>
    <r>
      <rPr>
        <b/>
        <sz val="11"/>
        <color theme="1"/>
        <rFont val="Arial"/>
        <family val="2"/>
      </rPr>
      <t xml:space="preserve">
Acción 3:   </t>
    </r>
    <r>
      <rPr>
        <sz val="11"/>
        <color theme="1"/>
        <rFont val="Arial"/>
        <family val="2"/>
      </rPr>
      <t>22 de febrero  del 2019 y                                  26  de abril del 2019.</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 xml:space="preserve">30/04/2019
</t>
    </r>
  </si>
  <si>
    <r>
      <t xml:space="preserve">Acción 1:  </t>
    </r>
    <r>
      <rPr>
        <sz val="11"/>
        <color theme="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OCI esta comprometida en el tema de prevencion de la corrpcion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Los procesos disciplinarios han avanzado lentamente por cuanto no se cuenta con profesionales en el area que apoyen la labor. </t>
    </r>
  </si>
  <si>
    <r>
      <rPr>
        <b/>
        <sz val="11"/>
        <color theme="1"/>
        <rFont val="Arial"/>
        <family val="2"/>
      </rPr>
      <t xml:space="preserve">Acción 1: </t>
    </r>
    <r>
      <rPr>
        <sz val="11"/>
        <color theme="1"/>
        <rFont val="Arial"/>
        <family val="2"/>
      </rPr>
      <t>febrero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18-02-2019</t>
    </r>
    <r>
      <rPr>
        <b/>
        <sz val="11"/>
        <color theme="1"/>
        <rFont val="Arial"/>
        <family val="2"/>
      </rPr>
      <t xml:space="preserve">
Acción 4: </t>
    </r>
    <r>
      <rPr>
        <sz val="11"/>
        <color theme="1"/>
        <rFont val="Arial"/>
        <family val="2"/>
      </rPr>
      <t>Abril 30 de 2019</t>
    </r>
    <r>
      <rPr>
        <b/>
        <sz val="11"/>
        <color theme="1"/>
        <rFont val="Arial"/>
        <family val="2"/>
      </rPr>
      <t xml:space="preserve">
Acción 5:
Acción 6: </t>
    </r>
    <r>
      <rPr>
        <sz val="11"/>
        <color theme="1"/>
        <rFont val="Arial"/>
        <family val="2"/>
      </rPr>
      <t>Del 01 de enero al 30 de abril de 2019.</t>
    </r>
    <r>
      <rPr>
        <b/>
        <sz val="11"/>
        <color theme="1"/>
        <rFont val="Arial"/>
        <family val="2"/>
      </rPr>
      <t xml:space="preserve">
Acción 7:</t>
    </r>
    <r>
      <rPr>
        <sz val="11"/>
        <color theme="1"/>
        <rFont val="Arial"/>
        <family val="2"/>
      </rPr>
      <t>7.1</t>
    </r>
    <r>
      <rPr>
        <b/>
        <sz val="11"/>
        <color theme="1"/>
        <rFont val="Arial"/>
        <family val="2"/>
      </rPr>
      <t xml:space="preserve"> </t>
    </r>
    <r>
      <rPr>
        <sz val="11"/>
        <color theme="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color theme="1"/>
        <rFont val="Arial"/>
        <family val="2"/>
      </rPr>
      <t xml:space="preserve">
Acción 8:
Acción 9: </t>
    </r>
    <r>
      <rPr>
        <sz val="11"/>
        <color theme="1"/>
        <rFont val="Arial"/>
        <family val="2"/>
      </rPr>
      <t xml:space="preserve">Febrero del 2019 </t>
    </r>
    <r>
      <rPr>
        <b/>
        <sz val="11"/>
        <color theme="1"/>
        <rFont val="Arial"/>
        <family val="2"/>
      </rPr>
      <t xml:space="preserve">
Acción 10: </t>
    </r>
    <r>
      <rPr>
        <sz val="11"/>
        <color theme="1"/>
        <rFont val="Arial"/>
        <family val="2"/>
      </rPr>
      <t>De enero de 2019 a la fecha se han efectuado las estadísticas de cuenta las cuales se remiten por correo electronico  -reporte  del  POA en las fechas establecidas y oficios a la ciudadania</t>
    </r>
    <r>
      <rPr>
        <b/>
        <sz val="11"/>
        <color theme="1"/>
        <rFont val="Arial"/>
        <family val="2"/>
      </rPr>
      <t xml:space="preserve">
Acción 11:
Acción 12: </t>
    </r>
    <r>
      <rPr>
        <sz val="11"/>
        <color theme="1"/>
        <rFont val="Arial"/>
        <family val="2"/>
      </rPr>
      <t>Permanente</t>
    </r>
    <r>
      <rPr>
        <b/>
        <sz val="11"/>
        <color theme="1"/>
        <rFont val="Arial"/>
        <family val="2"/>
      </rPr>
      <t xml:space="preserve">
Acción 13:  </t>
    </r>
    <r>
      <rPr>
        <sz val="11"/>
        <color theme="1"/>
        <rFont val="Arial"/>
        <family val="2"/>
      </rPr>
      <t>Del 01 de enero al 30 de abril de 2019.</t>
    </r>
    <r>
      <rPr>
        <b/>
        <sz val="11"/>
        <color theme="1"/>
        <rFont val="Arial"/>
        <family val="2"/>
      </rPr>
      <t xml:space="preserve">
Acción 14: </t>
    </r>
    <r>
      <rPr>
        <sz val="11"/>
        <color theme="1"/>
        <rFont val="Arial"/>
        <family val="2"/>
      </rPr>
      <t xml:space="preserve">Permanente
</t>
    </r>
    <r>
      <rPr>
        <b/>
        <sz val="11"/>
        <color theme="1"/>
        <rFont val="Arial"/>
        <family val="2"/>
      </rPr>
      <t xml:space="preserve">Acción 15: </t>
    </r>
    <r>
      <rPr>
        <sz val="11"/>
        <color theme="1"/>
        <rFont val="Arial"/>
        <family val="2"/>
      </rPr>
      <t xml:space="preserve">Enero, Febrero, Marzo y Abril de 2019
</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</si>
  <si>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</si>
  <si>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</si>
  <si>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</si>
  <si>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</si>
  <si>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</si>
  <si>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</si>
  <si>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</si>
  <si>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</si>
  <si>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</si>
  <si>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</si>
  <si>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</si>
  <si>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</si>
  <si>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</si>
  <si>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</si>
  <si>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</si>
  <si>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</si>
  <si>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</si>
  <si>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</si>
  <si>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</si>
  <si>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</si>
  <si>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</si>
  <si>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</si>
  <si>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</si>
  <si>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</si>
  <si>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</si>
  <si>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</si>
  <si>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</si>
  <si>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</si>
  <si>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</si>
  <si>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</si>
  <si>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</si>
  <si>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</si>
  <si>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</si>
  <si>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</si>
  <si>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</si>
  <si>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</si>
  <si>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</si>
  <si>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</si>
  <si>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</si>
  <si>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</si>
  <si>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</si>
  <si>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</si>
  <si>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</si>
  <si>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</si>
  <si>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</si>
  <si>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</si>
  <si>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</si>
  <si>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</si>
  <si>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</si>
  <si>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</si>
  <si>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</si>
  <si>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</si>
  <si>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</si>
  <si>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</si>
  <si>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</si>
  <si>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</si>
  <si>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</si>
  <si>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</si>
  <si>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</si>
  <si>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</si>
  <si>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</si>
  <si>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</si>
  <si>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</si>
  <si>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</si>
  <si>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</si>
  <si>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</si>
  <si>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</si>
  <si>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</si>
  <si>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</si>
  <si>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</si>
  <si>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</si>
  <si>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</si>
  <si>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</si>
  <si>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</si>
  <si>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</si>
  <si>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</si>
  <si>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</si>
  <si>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</si>
  <si>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</si>
  <si>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</si>
  <si>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</si>
  <si>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</si>
  <si>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</si>
  <si>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</si>
  <si>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</si>
  <si>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</si>
  <si>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</si>
  <si>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</si>
  <si>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</si>
  <si>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</si>
  <si>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</si>
  <si>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</si>
  <si>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</si>
  <si>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</si>
  <si>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</si>
  <si>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</si>
  <si>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</si>
  <si>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</si>
  <si>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</si>
  <si>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</si>
  <si>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</si>
  <si>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</si>
  <si>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</si>
  <si>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</si>
  <si>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</si>
  <si>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</si>
  <si>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</si>
  <si>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</si>
  <si>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</si>
  <si>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</si>
  <si>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</si>
  <si>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</si>
  <si>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</si>
  <si>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</si>
  <si>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</si>
  <si>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</si>
  <si>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</si>
  <si>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</si>
  <si>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</si>
  <si>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</si>
  <si>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</si>
  <si>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</si>
  <si>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</si>
  <si>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</si>
  <si>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</si>
  <si>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</si>
  <si>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</si>
  <si>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</si>
  <si>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</si>
  <si>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</si>
  <si>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</si>
  <si>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</si>
  <si>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</si>
  <si>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</si>
  <si>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</si>
  <si>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</si>
  <si>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</si>
  <si>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</si>
  <si>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</si>
  <si>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</si>
  <si>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</si>
  <si>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</si>
  <si>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</si>
  <si>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</si>
  <si>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</si>
  <si>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</si>
  <si>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</si>
  <si>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</si>
  <si>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</si>
  <si>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</si>
  <si>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</si>
  <si>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</si>
  <si>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</si>
  <si>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</si>
  <si>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</si>
  <si>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</si>
  <si>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</si>
  <si>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</si>
  <si>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</si>
  <si>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</si>
  <si>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</si>
  <si>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</si>
  <si>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</si>
  <si>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</si>
  <si>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</si>
  <si>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</si>
  <si>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</si>
  <si>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</si>
  <si>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</si>
  <si>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</si>
  <si>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</si>
  <si>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</si>
  <si>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</si>
  <si>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</si>
  <si>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</si>
  <si>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</si>
  <si>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</si>
  <si>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</si>
  <si>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</si>
  <si>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</si>
  <si>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</si>
  <si>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</si>
  <si>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</si>
  <si>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</si>
  <si>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</si>
  <si>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</si>
  <si>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</si>
  <si>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</si>
  <si>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</si>
  <si>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</si>
  <si>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</si>
  <si>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</si>
  <si>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</si>
  <si>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</si>
  <si>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</si>
  <si>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</si>
  <si>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</si>
  <si>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</si>
  <si>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</si>
  <si>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</si>
  <si>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</si>
  <si>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</si>
  <si>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</si>
  <si>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</si>
  <si>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</si>
  <si>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</si>
  <si>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</si>
  <si>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</si>
  <si>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</si>
  <si>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</si>
  <si>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</si>
  <si>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</si>
  <si>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</si>
  <si>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</si>
  <si>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</si>
  <si>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</si>
  <si>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</si>
  <si>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</si>
  <si>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</si>
  <si>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</si>
  <si>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</si>
  <si>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</si>
  <si>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</si>
  <si>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</si>
  <si>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</si>
  <si>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</si>
  <si>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</si>
  <si>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</si>
  <si>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</si>
  <si>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</si>
  <si>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</si>
  <si>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</si>
  <si>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</si>
  <si>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</si>
  <si>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</si>
  <si>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</si>
  <si>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</si>
  <si>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</si>
  <si>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</si>
  <si>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</si>
  <si>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</si>
  <si>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</si>
  <si>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</si>
  <si>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</si>
  <si>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</si>
  <si>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</si>
  <si>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</si>
  <si>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</si>
  <si>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</si>
  <si>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</si>
  <si>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</si>
  <si>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</si>
  <si>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</si>
  <si>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</si>
  <si>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</si>
  <si>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</si>
  <si>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</si>
  <si>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</si>
  <si>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</si>
  <si>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</si>
  <si>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</si>
  <si>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</si>
  <si>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</si>
  <si>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r>
      <rPr>
        <b/>
        <sz val="11"/>
        <color theme="1"/>
        <rFont val="Arial"/>
        <family val="2"/>
      </rPr>
      <t>Acción 1:</t>
    </r>
    <r>
      <rPr>
        <sz val="11"/>
        <color theme="1"/>
        <rFont val="Arial"/>
        <family val="2"/>
      </rPr>
      <t xml:space="preserve"> Abril 30 de 2019
</t>
    </r>
    <r>
      <rPr>
        <b/>
        <sz val="11"/>
        <color theme="1"/>
        <rFont val="Arial"/>
        <family val="2"/>
      </rPr>
      <t>Acción 2:</t>
    </r>
    <r>
      <rPr>
        <sz val="11"/>
        <color theme="1"/>
        <rFont val="Arial"/>
        <family val="2"/>
      </rPr>
      <t xml:space="preserve">  enero, marzo y abril de 2019 
</t>
    </r>
    <r>
      <rPr>
        <b/>
        <sz val="11"/>
        <color theme="1"/>
        <rFont val="Arial"/>
        <family val="2"/>
      </rPr>
      <t>Acción 3:</t>
    </r>
    <r>
      <rPr>
        <sz val="11"/>
        <color theme="1"/>
        <rFont val="Arial"/>
        <family val="2"/>
      </rPr>
      <t xml:space="preserve"> Primer trimeste de 2019.
</t>
    </r>
    <r>
      <rPr>
        <b/>
        <sz val="11"/>
        <color theme="1"/>
        <rFont val="Arial"/>
        <family val="2"/>
      </rPr>
      <t xml:space="preserve">Acción 4: </t>
    </r>
    <r>
      <rPr>
        <sz val="11"/>
        <color theme="1"/>
        <rFont val="Arial"/>
        <family val="2"/>
      </rPr>
      <t>marzo de 2019
A</t>
    </r>
    <r>
      <rPr>
        <b/>
        <sz val="11"/>
        <color theme="1"/>
        <rFont val="Arial"/>
        <family val="2"/>
      </rPr>
      <t>cción 5:</t>
    </r>
    <r>
      <rPr>
        <sz val="11"/>
        <color theme="1"/>
        <rFont val="Arial"/>
        <family val="2"/>
      </rPr>
      <t xml:space="preserve">28 de Diciembre de 2018
</t>
    </r>
    <r>
      <rPr>
        <b/>
        <sz val="11"/>
        <color theme="1"/>
        <rFont val="Arial"/>
        <family val="2"/>
      </rPr>
      <t xml:space="preserve">Acción 6: N.A.
Acción 7: </t>
    </r>
    <r>
      <rPr>
        <sz val="11"/>
        <color theme="1"/>
        <rFont val="Arial"/>
        <family val="2"/>
      </rPr>
      <t xml:space="preserve">Primer trimestre de 2019
</t>
    </r>
    <r>
      <rPr>
        <b/>
        <sz val="11"/>
        <color theme="1"/>
        <rFont val="Arial"/>
        <family val="2"/>
      </rPr>
      <t xml:space="preserve">Acción 8: </t>
    </r>
    <r>
      <rPr>
        <sz val="11"/>
        <color theme="1"/>
        <rFont val="Arial"/>
        <family val="2"/>
      </rPr>
      <t xml:space="preserve">Enero, Febrero, Marzo0 y Abril de 2019
</t>
    </r>
    <r>
      <rPr>
        <b/>
        <sz val="11"/>
        <color theme="1"/>
        <rFont val="Arial"/>
        <family val="2"/>
      </rPr>
      <t xml:space="preserve">Acción 9: N.A.
Acción 10: </t>
    </r>
    <r>
      <rPr>
        <sz val="11"/>
        <color theme="1"/>
        <rFont val="Arial"/>
        <family val="2"/>
      </rPr>
      <t xml:space="preserve">enero, marzo y abril de 2019 
</t>
    </r>
    <r>
      <rPr>
        <b/>
        <sz val="11"/>
        <color theme="1"/>
        <rFont val="Arial"/>
        <family val="2"/>
      </rPr>
      <t xml:space="preserve">Acción 11: </t>
    </r>
    <r>
      <rPr>
        <sz val="11"/>
        <color theme="1"/>
        <rFont val="Arial"/>
        <family val="2"/>
      </rPr>
      <t>Enero, Febrero, Marzo0 y Abril de 2019</t>
    </r>
  </si>
  <si>
    <r>
      <rPr>
        <b/>
        <sz val="11"/>
        <color theme="1"/>
        <rFont val="Arial"/>
        <family val="2"/>
      </rPr>
      <t>Acción 1:</t>
    </r>
    <r>
      <rPr>
        <sz val="11"/>
        <color theme="1"/>
        <rFont val="Arial"/>
        <family val="2"/>
      </rPr>
      <t xml:space="preserve"> El proceso se encuentra realizando la actualización del procedimiento de estudios y conceptos de transporte público, privado, no motorizado, estudios de tránsito e infraestructura, como mejora continua al proceso, teniendo en cuenta el primer trimestre de rediseño institucional.
</t>
    </r>
    <r>
      <rPr>
        <b/>
        <sz val="11"/>
        <color theme="1"/>
        <rFont val="Arial"/>
        <family val="2"/>
      </rPr>
      <t>Acción 2:</t>
    </r>
    <r>
      <rPr>
        <sz val="11"/>
        <color theme="1"/>
        <rFont val="Arial"/>
        <family val="2"/>
      </rPr>
      <t xml:space="preserve"> 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t>
    </r>
    <r>
      <rPr>
        <b/>
        <sz val="11"/>
        <color theme="1"/>
        <rFont val="Arial"/>
        <family val="2"/>
      </rPr>
      <t>Acción 3:</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4: </t>
    </r>
    <r>
      <rPr>
        <sz val="11"/>
        <color theme="1"/>
        <rFont val="Arial"/>
        <family val="2"/>
      </rPr>
      <t xml:space="preserve">Se realiza el control mensual con la publicación de las APT permite identificar el cumplimiento oportuno a la comunidad y se evitar PQR. 
</t>
    </r>
    <r>
      <rPr>
        <b/>
        <sz val="11"/>
        <color theme="1"/>
        <rFont val="Arial"/>
        <family val="2"/>
      </rPr>
      <t>Acción 5: s</t>
    </r>
    <r>
      <rPr>
        <sz val="11"/>
        <color theme="1"/>
        <rFont val="Arial"/>
        <family val="2"/>
      </rPr>
      <t>i fue eficaz, por medio de estos movimientos se permite controlar el manejo y ubicación de los bienes de la Entidad</t>
    </r>
    <r>
      <rPr>
        <b/>
        <sz val="11"/>
        <color theme="1"/>
        <rFont val="Arial"/>
        <family val="2"/>
      </rPr>
      <t xml:space="preserve">. 
Acción 6: </t>
    </r>
    <r>
      <rPr>
        <sz val="11"/>
        <color theme="1"/>
        <rFont val="Arial"/>
        <family val="2"/>
      </rPr>
      <t>N.A.</t>
    </r>
    <r>
      <rPr>
        <b/>
        <sz val="11"/>
        <color theme="1"/>
        <rFont val="Arial"/>
        <family val="2"/>
      </rPr>
      <t xml:space="preserve">    
Acción 7: </t>
    </r>
    <r>
      <rPr>
        <sz val="11"/>
        <color theme="1"/>
        <rFont val="Arial"/>
        <family val="2"/>
      </rPr>
      <t xml:space="preserve">Fue eficaz por cuanto se cuenta con información oportuna de los bienes de la entidad.       </t>
    </r>
    <r>
      <rPr>
        <b/>
        <sz val="11"/>
        <color theme="1"/>
        <rFont val="Arial"/>
        <family val="2"/>
      </rPr>
      <t xml:space="preserve"> 
Acción 8: </t>
    </r>
    <r>
      <rPr>
        <sz val="11"/>
        <color theme="1"/>
        <rFont val="Arial"/>
        <family val="2"/>
      </rPr>
      <t>La acción ha sido eficaz, puesto que durante el período reportado el seguimiento a la atención realizada por el personal de los puntos de atención de la entidad, generandos a partir de la encuesta de satisfacción de la prestación de los trámites y servicios</t>
    </r>
    <r>
      <rPr>
        <b/>
        <sz val="11"/>
        <color theme="1"/>
        <rFont val="Arial"/>
        <family val="2"/>
      </rPr>
      <t xml:space="preserve">
Acción 9: N.A. 
Acción 10: </t>
    </r>
    <r>
      <rPr>
        <sz val="11"/>
        <color theme="1"/>
        <rFont val="Arial"/>
        <family val="2"/>
      </rPr>
      <t>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Como la información es en tiempo real a través de redes coaiel y es un canal directo con el ciudadano, también permite tener una retroalimentación del ciudadano e interacciones resolviendo dudas sobre información general de los servicios de la entidad.</t>
    </r>
    <r>
      <rPr>
        <b/>
        <sz val="11"/>
        <color theme="1"/>
        <rFont val="Arial"/>
        <family val="2"/>
      </rPr>
      <t xml:space="preserve">                             
Acción 11: </t>
    </r>
    <r>
      <rPr>
        <sz val="11"/>
        <color theme="1"/>
        <rFont val="Arial"/>
        <family val="2"/>
      </rPr>
      <t xml:space="preserve">Fue eficaz debido a que se hizo la publicación oportuna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t>
    </r>
    <r>
      <rPr>
        <b/>
        <sz val="11"/>
        <color theme="1"/>
        <rFont val="Arial"/>
        <family val="2"/>
      </rPr>
      <t xml:space="preserve">                               </t>
    </r>
  </si>
  <si>
    <t>FECHA: 30-Abril-2019</t>
  </si>
  <si>
    <t>1.Se evidencia incoherencia en el diligenciamiento del impacto del Riesgo Residual (Mayor) frente a lo establecido en la Hoja Impacto Corrupción para este Riesgo (Catastrófico).
2. De acuerdo a lo establecido en la metodología para la administracición del riesgo del DAFP, los controles 6 y 8 no son detectivos, ya que afectan la probabilidad y no el impacto, por lo cual son preventivos.</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</si>
  <si>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</si>
  <si>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r>
      <rPr>
        <b/>
        <sz val="11"/>
        <color theme="1"/>
        <rFont val="Arial"/>
        <family val="2"/>
      </rPr>
      <t>Avances acción 1:</t>
    </r>
    <r>
      <rPr>
        <sz val="11"/>
        <color theme="1"/>
        <rFont val="Arial"/>
        <family val="2"/>
      </rPr>
      <t xml:space="preserve"> Aplicación de los puntos de control  del procedimiento  de estudios y conceptos de transporte público, privado, no motorizado, estudios de tránsito e infraestructura.
</t>
    </r>
    <r>
      <rPr>
        <b/>
        <sz val="11"/>
        <color theme="1"/>
        <rFont val="Arial"/>
        <family val="2"/>
      </rPr>
      <t>Avances acción 2:</t>
    </r>
    <r>
      <rPr>
        <sz val="11"/>
        <color theme="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color theme="1"/>
        <rFont val="Arial"/>
        <family val="2"/>
      </rPr>
      <t xml:space="preserve">Avance acción 3: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Acción 4:</t>
    </r>
    <r>
      <rPr>
        <sz val="11"/>
        <color theme="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color theme="1"/>
        <rFont val="Arial"/>
        <family val="2"/>
      </rPr>
      <t>Acción 5:</t>
    </r>
    <r>
      <rPr>
        <sz val="11"/>
        <color theme="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color theme="1"/>
        <rFont val="Arial"/>
        <family val="2"/>
      </rPr>
      <t xml:space="preserve">Acción 6: </t>
    </r>
    <r>
      <rPr>
        <sz val="11"/>
        <color theme="1"/>
        <rFont val="Arial"/>
        <family val="2"/>
      </rPr>
      <t xml:space="preserve">Durante el periodo no se ha realizado arqueo a la caja menor.
</t>
    </r>
    <r>
      <rPr>
        <b/>
        <sz val="11"/>
        <color theme="1"/>
        <rFont val="Arial"/>
        <family val="2"/>
      </rPr>
      <t xml:space="preserve">Acción 7: </t>
    </r>
    <r>
      <rPr>
        <sz val="11"/>
        <color theme="1"/>
        <rFont val="Arial"/>
        <family val="2"/>
      </rPr>
      <t xml:space="preserve">Se han implementado los puntos de control indicados en los documentos que soportan el proceso.
</t>
    </r>
    <r>
      <rPr>
        <b/>
        <sz val="11"/>
        <color theme="1"/>
        <rFont val="Arial"/>
        <family val="2"/>
      </rPr>
      <t xml:space="preserve">Acción 8: </t>
    </r>
    <r>
      <rPr>
        <sz val="11"/>
        <color theme="1"/>
        <rFont val="Arial"/>
        <family val="2"/>
      </rPr>
      <t xml:space="preserve">Durante el período reportado, se llevó a cabo el   seguimiento correspondiente al 1ER trimestre del 2019, sobre la atención realizada por el personal de los puntos de atención de la entidad, generandos a partir de la encuesta de satisfacción de la prestación de los trámites y servicios.
</t>
    </r>
    <r>
      <rPr>
        <b/>
        <sz val="11"/>
        <color theme="1"/>
        <rFont val="Arial"/>
        <family val="2"/>
      </rPr>
      <t>Acción 9: N.A.
Acción 10:  A</t>
    </r>
    <r>
      <rPr>
        <sz val="11"/>
        <color theme="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color theme="1"/>
        <rFont val="Arial"/>
        <family val="2"/>
      </rPr>
      <t xml:space="preserve">
Acción 11: </t>
    </r>
    <r>
      <rPr>
        <sz val="11"/>
        <color theme="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</si>
  <si>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t xml:space="preserve">Acción 1: </t>
    </r>
    <r>
      <rPr>
        <sz val="11"/>
        <color theme="1"/>
        <rFont val="Arial"/>
        <family val="2"/>
      </rPr>
      <t>Se socializó a todos los niveles de la entidad, permitiendo llegar a más colaboradores, y así lograr poner en practica los valores que como colaboradores nos identifcan</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actualizaciòn de los Manuales, es una herramienta  clave para todas las dependencias que participan en los proceso de contrataciòn; teniendo en cuenta que los mismos son documentos bases para llevar acabo de forma eficaz dichos procesos cumpliendo con la normatividad.</t>
    </r>
    <r>
      <rPr>
        <b/>
        <sz val="11"/>
        <color theme="1"/>
        <rFont val="Arial"/>
        <family val="2"/>
      </rPr>
      <t xml:space="preserve">
Acción 4: </t>
    </r>
    <r>
      <rPr>
        <sz val="11"/>
        <color theme="1"/>
        <rFont val="Arial"/>
        <family val="2"/>
      </rPr>
      <t>La acción ha sido eficaz debido a que ha permitido tener control en el desarrollo de los procedimientos y poder tomar decisiones que permitan la mejora del proceso. 
El proceso se encuentra realizando la actualización de los procedimientos e instructivos, como mejora continua al proceso, teniendo en cuenta el primer trimestre de rediseño institucional.</t>
    </r>
    <r>
      <rPr>
        <b/>
        <sz val="11"/>
        <color theme="1"/>
        <rFont val="Arial"/>
        <family val="2"/>
      </rPr>
      <t xml:space="preserve">
Acción 5:
Acción 6: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7: </t>
    </r>
    <r>
      <rPr>
        <sz val="11"/>
        <color theme="1"/>
        <rFont val="Arial"/>
        <family val="2"/>
      </rPr>
      <t>7.1  Ante la falta de un sistema para poder realizar el seguimiento a los términos procesales, la Subdirección de Contravenciones creó las bases de datos en google drive para poder realizar el seguimiento de las fechas de vencimiento de los documentos allegados y así se esta evitando el fenómeno de la caducidad. 7.2  Esta planilla ha servido para agilizar la atención en el supercade en los casos de haber exceso de ciudadanos y/o el sistema SAT no funciona correctamente. 7.3  Siendo este el primer seguimiento que se realiza a los expedientes exonerados, se registrará la información en un acta con las conclusiones. 7.4 Se valida el registro de la información de las bases de datos que tiene el documentologo.7.5  Se pudo identificar los usuarios de SICON que ya no están vinculados a la Subdirección de Contravenciones y/o a la Entidad y se solicito que fueran deshabilitados.</t>
    </r>
    <r>
      <rPr>
        <b/>
        <sz val="11"/>
        <color theme="1"/>
        <rFont val="Arial"/>
        <family val="2"/>
      </rPr>
      <t xml:space="preserve">
Acción 8:
Acción 9: </t>
    </r>
    <r>
      <rPr>
        <sz val="11"/>
        <color theme="1"/>
        <rFont val="Arial"/>
        <family val="2"/>
      </rPr>
      <t>La OCI realizó el seguimieto al PAAC 3er cuatrimestre del 2018, esto con el fin coadyuvar en la prevención  de la corrupcion en la SDM.   Igualmente realizo el seguimiento a las quejas y reclamos interpuestos por la ciudania</t>
    </r>
    <r>
      <rPr>
        <b/>
        <sz val="11"/>
        <color theme="1"/>
        <rFont val="Arial"/>
        <family val="2"/>
      </rPr>
      <t xml:space="preserve">
Acción 10: </t>
    </r>
    <r>
      <rPr>
        <sz val="11"/>
        <color theme="1"/>
        <rFont val="Arial"/>
        <family val="2"/>
      </rPr>
      <t>Porque ha servido para la toma de decisiones en función de la mejora continua en la aplicación  de los procedimientos y en la informacion entregada oportunamente a las partes interesadas; así como sobre el análisis del comportamiento de los pagos, evitando la materilización del riesgo asociado al tramite  de pagos y devoluciones.</t>
    </r>
    <r>
      <rPr>
        <b/>
        <sz val="11"/>
        <color theme="1"/>
        <rFont val="Arial"/>
        <family val="2"/>
      </rPr>
      <t xml:space="preserve">
Acción 11: N.A.
Acción 12:  </t>
    </r>
    <r>
      <rPr>
        <sz val="11"/>
        <color theme="1"/>
        <rFont val="Arial"/>
        <family val="2"/>
      </rPr>
      <t>Fue eficaz teniendo en cuenta que se dio tramite a todas las solicitudes de procesos sancionatorios allegados a la Subsecretaria,asi mismo se tomaron las respectivas medidas cumpliendo lo establecido en la norma.</t>
    </r>
    <r>
      <rPr>
        <b/>
        <sz val="11"/>
        <color theme="1"/>
        <rFont val="Arial"/>
        <family val="2"/>
      </rPr>
      <t xml:space="preserve">
Acción 13: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14: </t>
    </r>
    <r>
      <rPr>
        <sz val="11"/>
        <color theme="1"/>
        <rFont val="Arial"/>
        <family val="2"/>
      </rPr>
      <t xml:space="preserve">La acción adelantada para el primer trimestre fue eficaz teniendo en cuenta que la Dirección de Cobro, gestiono la recuperación de cartera considerablemente como se puede observar en cifras;  evidenciando un porcentaje de cumplimiento  con relación a las metas programadas en el Poa de gestión, dicha gestión genera  un beneficio económico y social para el  cumplimiento  de las metas programadas en la vigencia por la entidad.
</t>
    </r>
    <r>
      <rPr>
        <b/>
        <sz val="11"/>
        <color theme="1"/>
        <rFont val="Arial"/>
        <family val="2"/>
      </rPr>
      <t xml:space="preserve">Acción 15: </t>
    </r>
    <r>
      <rPr>
        <sz val="11"/>
        <color theme="1"/>
        <rFont val="Arial"/>
        <family val="2"/>
      </rPr>
      <t xml:space="preserve">Fue Eficaz , por que constantemente se realizó revisión de los trámites y servicios publicados en la Guía de Trámites y Servicios y el SUIT, y se da respuesta a las solicitudes realizadas por los administradores de la Guía de Trámites y Servicios, por medio de los certificados de confiabilidad y actualización de la  información correspondientes a  los trámites y/o servicios publicados en los canales dispuestos por la entidad. Lo  anterior de acuerdo con lo establecido en el Manual de Tramites y Prestación del Servicio Publicado en la Intranet.
</t>
    </r>
    <r>
      <rPr>
        <b/>
        <sz val="11"/>
        <color theme="1"/>
        <rFont val="Arial"/>
        <family val="2"/>
      </rPr>
      <t xml:space="preserve">
 </t>
    </r>
  </si>
  <si>
    <r>
      <t xml:space="preserve">Avances acción 1: </t>
    </r>
    <r>
      <rPr>
        <sz val="11"/>
        <color theme="1"/>
        <rFont val="Arial"/>
        <family val="2"/>
      </rPr>
      <t>A través del correo institucional de comunicación interna se socializó el código de integridad de la entidad y la resolución 232 que modifica el código, incluyendo la política de conflicto de intereses.</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color theme="1"/>
        <rFont val="Arial"/>
        <family val="2"/>
      </rPr>
      <t xml:space="preserve">
Avances acción 4: </t>
    </r>
    <r>
      <rPr>
        <sz val="11"/>
        <color theme="1"/>
        <rFont val="Arial"/>
        <family val="2"/>
      </rPr>
      <t>Aplicación de los puntos de control establecidos en los procedimientos dejando evidencia los respectivos documentos.</t>
    </r>
    <r>
      <rPr>
        <b/>
        <sz val="11"/>
        <color theme="1"/>
        <rFont val="Arial"/>
        <family val="2"/>
      </rPr>
      <t xml:space="preserve">
Avances acción 5: 
Avances acción 6: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7: </t>
    </r>
    <r>
      <rPr>
        <sz val="11"/>
        <color theme="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color theme="1"/>
        <rFont val="Arial"/>
        <family val="2"/>
      </rPr>
      <t xml:space="preserve">
Avances acción 8: 
Avances acción 9:  S</t>
    </r>
    <r>
      <rPr>
        <sz val="11"/>
        <color theme="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color theme="1"/>
        <rFont val="Arial"/>
        <family val="2"/>
      </rPr>
      <t xml:space="preserve">
Avances acción 10: 10.1-</t>
    </r>
    <r>
      <rPr>
        <sz val="11"/>
        <color theme="1"/>
        <rFont val="Arial"/>
        <family val="2"/>
      </rPr>
      <t xml:space="preserve">Las estadisticas de devoluciones de cuentas fueron remitidas oportunamente por correo electronico a  toda la entidad. </t>
    </r>
    <r>
      <rPr>
        <b/>
        <sz val="11"/>
        <color theme="1"/>
        <rFont val="Arial"/>
        <family val="2"/>
      </rPr>
      <t>10,2</t>
    </r>
    <r>
      <rPr>
        <sz val="11"/>
        <color theme="1"/>
        <rFont val="Arial"/>
        <family val="2"/>
      </rPr>
      <t xml:space="preserve">-La Subdirección  Financiera cuenta con hoja de vida del indicador Atención de Solicitudes de devolución cuyo reporte es trimestral.
</t>
    </r>
    <r>
      <rPr>
        <b/>
        <sz val="11"/>
        <color theme="1"/>
        <rFont val="Arial"/>
        <family val="2"/>
      </rPr>
      <t>10,3</t>
    </r>
    <r>
      <rPr>
        <sz val="11"/>
        <color theme="1"/>
        <rFont val="Arial"/>
        <family val="2"/>
      </rPr>
      <t>-La Subdirección financiera cuenta con carpetas donde reposan los oficios dirigidos a los ciudadanos.</t>
    </r>
    <r>
      <rPr>
        <b/>
        <sz val="11"/>
        <color theme="1"/>
        <rFont val="Arial"/>
        <family val="2"/>
      </rPr>
      <t xml:space="preserve">
Avances acción 11: N.A.
Avances acción 12:  </t>
    </r>
    <r>
      <rPr>
        <sz val="11"/>
        <color theme="1"/>
        <rFont val="Arial"/>
        <family val="2"/>
      </rPr>
      <t>La Subsecretaria de Gestion Juridica y la Direccion de contratacion apoya permanentemente  a las  subsecretarias cuando se requiere el inicio del proceso sancionatorio.</t>
    </r>
    <r>
      <rPr>
        <b/>
        <sz val="11"/>
        <color theme="1"/>
        <rFont val="Arial"/>
        <family val="2"/>
      </rPr>
      <t xml:space="preserve">
Avances acción 13: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14:  </t>
    </r>
    <r>
      <rPr>
        <sz val="11"/>
        <color theme="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color theme="1"/>
        <rFont val="Arial"/>
        <family val="2"/>
      </rPr>
      <t xml:space="preserve">Avances acción 15: </t>
    </r>
    <r>
      <rPr>
        <sz val="11"/>
        <color theme="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</si>
  <si>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r>
      <rPr>
        <b/>
        <sz val="11"/>
        <rFont val="Arial"/>
        <family val="2"/>
      </rPr>
      <t>Observaciones Especificas</t>
    </r>
    <r>
      <rPr>
        <sz val="11"/>
        <rFont val="Arial"/>
        <family val="2"/>
      </rPr>
      <t xml:space="preserve">
1.Se evidencia incoherencia en el diligenciamiento del impacto del Riesgo Inherente (Mayor) frente a lo establecido en la Hoja Impacto Corrupción para este Riesgo (Catastrófico), por ende la zona de riesgo Inherente debe ser Moderada y no Baja como se identificó.
2. De acuerdo a lo establecido en la metodología para la administracición del riesgo del DAFP, los controles 6 y 8 no son detectivos, ya que afectan la probabilidad y no el impacto, por lo cual en la Evaluación de Controles no es posible el desplazamiento en la Matrizde Calificación hacia la izquierda, quedando nuevamente en la zona del Riesgo Residual en Moderada.
3.Las acciones asociadas al control Nos 1,5,6 y 8 son similares a los controles existentes; por lo que se recomienda formular acciones o controles detectivos,  de tal forma que se logre mitigar el riesgo residual.
4. Las conclusiones sobre la eficacia de las acciones son muy generales y no son claras.
5. El reporte del avance de las acciones adelantadas  no esta relacionado con las evidencias de ejecución de las acciones mencionadas en el Mapa.
</t>
    </r>
    <r>
      <rPr>
        <b/>
        <sz val="11"/>
        <rFont val="Arial"/>
        <family val="2"/>
      </rPr>
      <t>Observaciones Generales</t>
    </r>
    <r>
      <rPr>
        <sz val="1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t>
    </r>
    <r>
      <rPr>
        <i/>
        <sz val="11"/>
        <rFont val="Arial"/>
        <family val="2"/>
      </rPr>
      <t xml:space="preserve">Los Riesgos de Corrupción siempre deben gestionarse" </t>
    </r>
    <r>
      <rPr>
        <sz val="11"/>
        <rFont val="Arial"/>
        <family val="2"/>
      </rPr>
      <t>y</t>
    </r>
    <r>
      <rPr>
        <i/>
        <sz val="11"/>
        <rFont val="Arial"/>
        <family val="2"/>
      </rPr>
      <t xml:space="preserve"> "para los Riesgos de Corrupción la tolerancia es inaceptable</t>
    </r>
    <r>
      <rPr>
        <sz val="11"/>
        <rFont val="Arial"/>
        <family val="2"/>
      </rPr>
      <t>"; ya que se evidencia en la politica actual de la SDM para las zonas de riesgo residual "...</t>
    </r>
    <r>
      <rPr>
        <i/>
        <sz val="11"/>
        <rFont val="Arial"/>
        <family val="2"/>
      </rPr>
      <t>eliminar el riesgo residual</t>
    </r>
    <r>
      <rPr>
        <sz val="11"/>
        <rFont val="Arial"/>
        <family val="2"/>
      </rPr>
      <t xml:space="preserve">"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rFont val="Arial"/>
        <family val="2"/>
      </rPr>
      <t xml:space="preserve">Recomendaciones </t>
    </r>
    <r>
      <rPr>
        <sz val="1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</si>
  <si>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color theme="1"/>
        <rFont val="Arial"/>
        <family val="2"/>
      </rPr>
      <t>Observaciones Especificas</t>
    </r>
    <r>
      <rPr>
        <sz val="11"/>
        <color theme="1"/>
        <rFont val="Arial"/>
        <family val="2"/>
      </rPr>
      <t xml:space="preserve">
1. De acuerdo con lo establecido en la metodología para la administración del riesgo del DAFP, los controles 5 y 6  no son detectivos, ya que afectan la probabilidad y no el impacto, por lo cual en la Evaluación de Controles no es posible el desplazamiento en la Matriz de Calificación hacia la izquierda, quedando nuevamente en la zona del Riesgo Residual en Moderada.                                                                                                                                                                                                                                                                                                                                                                       2.Las acciones asociadas al control Nos 1,3,5,6,7 y 8 son similares a los controles existentes; por lo que se recomienda formular acciones o controles detectivos,  de tal forma que se logre mitigar el riesgo residual.
3. En el reporte del Monitoreo  la columna fecha real de la ejecución de la acción, para la primera acción se encuentra sin dilegenciar, las acciones 3, 4, 5 se diligenció que N.A. impidiendo así un seguimiento efectivo, en cuanto a la acción 8, la fecha no corresponde a esta vigencia.
4. Las conclusiones sobre la eficacia de las acciones son muy generales y no son claras.
5. El reporte del avance de las acciones adelantadas  no esta relacionado con las evidencias de ejecución de las acciones mencionadas en el Mapa.
</t>
    </r>
    <r>
      <rPr>
        <b/>
        <sz val="11"/>
        <color theme="1"/>
        <rFont val="Arial"/>
        <family val="2"/>
      </rPr>
      <t>Observaciones Generales</t>
    </r>
    <r>
      <rPr>
        <sz val="11"/>
        <color theme="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color theme="1"/>
        <rFont val="Arial"/>
        <family val="2"/>
      </rPr>
      <t xml:space="preserve">Recomendaciones </t>
    </r>
    <r>
      <rPr>
        <sz val="11"/>
        <color theme="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</si>
  <si>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1"/>
        <color theme="1"/>
        <rFont val="Arial"/>
        <family val="2"/>
      </rPr>
      <t>Observaciones Especificas</t>
    </r>
    <r>
      <rPr>
        <sz val="11"/>
        <color theme="1"/>
        <rFont val="Arial"/>
        <family val="2"/>
      </rPr>
      <t xml:space="preserve">
1. De acuerdo a lo establecido en la metodología para la administracición del riesgo del DAFP, los controles 5 y 6 no son detectivos, ya que afectan la probabilidad y no el impacto, por lo cual en la Evaluación de Controles no es posible el desplazamiento en la Matriz de Calificación hacia la izquierda, solamente es posible desplazarse hacia abajo quedando en la zona del Riesgo Residual en Moderada.
2.Las acciones asociadas al control Nos 2, 4, 5, 6 y 7 son similares a los controles existentes; por lo que se recomienda formular acciones o controles detectivos, de tal forma que se logre mitigar el riesgo residual.
3. No son claras las acciones y las dependencias responsables de desarrollar las  acciones que mitigen  las siguientes causas "</t>
    </r>
    <r>
      <rPr>
        <i/>
        <sz val="11"/>
        <color theme="1"/>
        <rFont val="Arial"/>
        <family val="2"/>
      </rPr>
      <t>1: Debilidad de medidas o políticas de conflicto de interés que permitan el beneficio propio o de terceros, 5:Amiguismo y clientelismo. y 6:Debilidad de procesos y procedimientos para la gestión administrativa y misional</t>
    </r>
    <r>
      <rPr>
        <sz val="11"/>
        <color theme="1"/>
        <rFont val="Arial"/>
        <family val="2"/>
      </rPr>
      <t>", de acuerdo con lo establecido en la guía de administración del riesgo y el diseño de controles de entidades públicas del DAFP de Octubre de 2018 en la  página 48 "...</t>
    </r>
    <r>
      <rPr>
        <i/>
        <sz val="11"/>
        <color theme="1"/>
        <rFont val="Arial"/>
        <family val="2"/>
      </rPr>
      <t>para cada causa debe existir un control</t>
    </r>
    <r>
      <rPr>
        <sz val="11"/>
        <color theme="1"/>
        <rFont val="Arial"/>
        <family val="2"/>
      </rPr>
      <t xml:space="preserve">".
5. Las conclusiones sobre la eficacia de las acciones son muy generales y no son claras.
6. El reporte del avance de las acciones adelantadas  no esta relacionado con las evidencias de ejecución de las acciones mencionadas en el Mapa.
</t>
    </r>
    <r>
      <rPr>
        <b/>
        <sz val="11"/>
        <color theme="1"/>
        <rFont val="Arial"/>
        <family val="2"/>
      </rPr>
      <t xml:space="preserve">Observaciones Generales
</t>
    </r>
    <r>
      <rPr>
        <sz val="11"/>
        <color theme="1"/>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1"/>
        <color theme="1"/>
        <rFont val="Arial"/>
        <family val="2"/>
      </rPr>
      <t xml:space="preserve">
Recomendaciones 
</t>
    </r>
    <r>
      <rPr>
        <sz val="11"/>
        <color theme="1"/>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</si>
  <si>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S</t>
    </r>
    <r>
      <rPr>
        <sz val="11"/>
        <color theme="1"/>
        <rFont val="Arial"/>
        <family val="2"/>
      </rPr>
      <t>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La OCI comprometida en la lucha contra la corupcion realizó la publicacion a través de correo institucional  de 2 tips  sobre el cohecho.                                                  Link: \\storage_admin\Control Interno1\00. Documentos de apoyo\02. Rol Fomento cultura control\2019</t>
    </r>
    <r>
      <rPr>
        <b/>
        <sz val="11"/>
        <color theme="1"/>
        <rFont val="Arial"/>
        <family val="2"/>
      </rPr>
      <t xml:space="preserve">
Avances acción 4: A</t>
    </r>
    <r>
      <rPr>
        <sz val="11"/>
        <color theme="1"/>
        <rFont val="Arial"/>
        <family val="2"/>
      </rPr>
      <t>ctualizaciòn de todos los documentos y anexos del proceso de gestiòn Jurìdica ( Subsecretaria y sus Direcciones), lo anterior atendiendo los lineamientos del  rediseño institucional .</t>
    </r>
    <r>
      <rPr>
        <b/>
        <sz val="11"/>
        <color theme="1"/>
        <rFont val="Arial"/>
        <family val="2"/>
      </rPr>
      <t xml:space="preserve">
Avances acción 5: N.A.
Avances acción 6: </t>
    </r>
    <r>
      <rPr>
        <sz val="11"/>
        <color theme="1"/>
        <rFont val="Arial"/>
        <family val="2"/>
      </rPr>
      <t>se adelantaron los procesos por las conductas relacionadas con el riesgo</t>
    </r>
  </si>
  <si>
    <r>
      <rPr>
        <b/>
        <sz val="11"/>
        <color theme="1"/>
        <rFont val="Arial"/>
        <family val="2"/>
      </rPr>
      <t>Observaciones Especificas</t>
    </r>
    <r>
      <rPr>
        <sz val="11"/>
        <color theme="1"/>
        <rFont val="Arial"/>
        <family val="2"/>
      </rPr>
      <t xml:space="preserve">
1. No se  diligenciaron las respuestas a las preguntas que establecen el impacto del Riesgo Residual en la Hoja Impacto Corrupción para este Riesgo, por lo que se considera subjetiva la calificación de Catastrófica y por ende la zona de riesgo Extrema.
2. De acuerdo a lo establecido en la metodología para la administracición del riesgo del DAFP, los controles 5 y 6 no son detectivos, ya que afectan la probabilidad  no el impacto, por lo cual en la Evaluación de Controles no es posible el desplazamiento en la Matriz de Calificación hacia la izquierda, quedando en la zona del Riesgo Residual en Alta.                                                        3. Las acciones asociadas al control Nos 2,4 y ,6  son similares a los controles existentes; por lo que se recomienda formular acciones o controles detectivos, de tal forma que se logre mitigar el riesgo residual.  
4. En el Reporte y Monitoreo de Abril no se evidencia el reportó avance de la acción 5.                                                                                                                                               5. Respecto a la accion asociada al control "</t>
    </r>
    <r>
      <rPr>
        <i/>
        <sz val="11"/>
        <color theme="1"/>
        <rFont val="Arial"/>
        <family val="2"/>
      </rPr>
      <t>6: Continuar adelantando los procesos disciplinarios en la oportunidad procesal y de conformidad con los lineamientos legales</t>
    </r>
    <r>
      <rPr>
        <sz val="11"/>
        <color theme="1"/>
        <rFont val="Arial"/>
        <family val="2"/>
      </rPr>
      <t>" se menciona:  "</t>
    </r>
    <r>
      <rPr>
        <i/>
        <sz val="11"/>
        <color theme="1"/>
        <rFont val="Arial"/>
        <family val="2"/>
      </rPr>
      <t>Los procesos disciplinarios han avanzado lentamente por cuanto no se cuenta con profesionales en el area que apoyen la labor</t>
    </r>
    <r>
      <rPr>
        <sz val="11"/>
        <color theme="1"/>
        <rFont val="Arial"/>
        <family val="2"/>
      </rPr>
      <t xml:space="preserve">" la anterior situación podría generar la materialización del riesgo de vencimiento de términos en los procesos disciplinarios que generarian la caducidad de los mismos.
</t>
    </r>
    <r>
      <rPr>
        <b/>
        <sz val="11"/>
        <color theme="1"/>
        <rFont val="Arial"/>
        <family val="2"/>
      </rPr>
      <t>Observaciones Generales</t>
    </r>
    <r>
      <rPr>
        <sz val="11"/>
        <color theme="1"/>
        <rFont val="Arial"/>
        <family val="2"/>
      </rPr>
      <t xml:space="preserve">
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
</t>
    </r>
    <r>
      <rPr>
        <b/>
        <sz val="11"/>
        <color theme="1"/>
        <rFont val="Arial"/>
        <family val="2"/>
      </rPr>
      <t xml:space="preserve">Recomendaciones </t>
    </r>
    <r>
      <rPr>
        <sz val="11"/>
        <color theme="1"/>
        <rFont val="Arial"/>
        <family val="2"/>
      </rPr>
      <t xml:space="preserve">
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</si>
  <si>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0"/>
        <rFont val="Arial"/>
        <family val="2"/>
      </rPr>
      <t>Observaciones Especificas</t>
    </r>
    <r>
      <rPr>
        <sz val="10"/>
        <rFont val="Arial"/>
        <family val="2"/>
      </rPr>
      <t xml:space="preserve">
1.No se  diligenciaron las preguntas que establecen el impacto del Riesgo Residual en la Hoja Impacto Corrupción para este Riesgo, por lo que se considera subjetiva la calificación de Mayor y por ende la zona de riesgo Moderada.
2. De acuerdo a lo establecido en la metodología para la administracición del riesgo del DAFP, los controles 9 y12 no son detectivos, ya que afectan la probabilidad y no el impacto, por lo cual en la Evaluación de Controles no es posible el desplazamiento en la Matrizde Calificación hacia la izquierda, quedando en la zona del Riesgo Residual en Baja pero con un puntaje de 10.
3.Las acciones asociadas al control Nos 2,4,6,8,12 y13 son similares a los controles existentes; por lo que se recomienda formular acciones o controles detectivos, de tal forma que se logre mitigar el riesgo residual.
4. La acción asociada al control "3:Mantener el control existente" es muy general, lo cual dificulta su seguimiento. 
5. No se evidencia que con los controles existentes y las acciones asociadas al control de le este dando tratamiento adecuado a la causa"3. Baja cultura de control social e institucional"
5. Las conclusiones sobre la eficacia de las acciones son muy generales y no son claras.
6. El reporte del avance de las acciones adelantadas  no esta relacionado con las evidencias de ejecución de las acciones mencionadas en el Mapa.
7. En el Reporte de Monitoreo y Revisión del cuatriestre no se reportó avance de las acciones 5,8 y 11.
</t>
    </r>
    <r>
      <rPr>
        <b/>
        <sz val="10"/>
        <rFont val="Arial"/>
        <family val="2"/>
      </rPr>
      <t xml:space="preserve">Observaciones Generales
</t>
    </r>
    <r>
      <rPr>
        <sz val="10"/>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0"/>
        <rFont val="Arial"/>
        <family val="2"/>
      </rPr>
      <t xml:space="preserve">
Recomendaciones 
</t>
    </r>
    <r>
      <rPr>
        <sz val="10"/>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</si>
  <si>
    <r>
      <rPr>
        <b/>
        <sz val="10"/>
        <rFont val="Arial"/>
        <family val="2"/>
      </rPr>
      <t>Observaciones Especificas</t>
    </r>
    <r>
      <rPr>
        <sz val="10"/>
        <rFont val="Arial"/>
        <family val="2"/>
      </rPr>
      <t xml:space="preserve">
1. De acuerdo a lo establecido en la metodología para la administracición del riesgo del DAFP, los controles 9 y 11 no son detectivos, ya que afectan la probabilidad y no el impacto, por lo cual en la Evaluación de Controles no es posible el desplazamiento en la Matriz de Calificación hacia la izquierda, quedando nuevamente en la zona del Riesgo Residual en la misma zona Moderada.
2.El Control existente "1: Aplicación del procedimiento para elaboración de estudios sectoriales" menciona un procedimiento que no existe en la actualidad (Intranet).
3. El control existente " 5: Mantener los controles de los procedimientos" es muy general  ya que no especifica de cuales preocedimientos. 
4.Las acciones asociadas al control Nos 1,2,3, 6 y 8 son similares a los controles existentes; por lo que se recomienda formular acciones o controles detectivos, de tal forma que se logre mitigar el riesgo residual.
5.La accion asociada al control " 7:Mantener los controles de asignación de firmas digitales a traves de los informes presentados por el contratista" menciona como evidencia el cumplimiento de los puntos de control del procedimiento, el cual no existe en la actualidad (Intranet)
6. No se evidencia el tratamiento que se le debe dar a las causas "5: Extralimitación de funcione, 6: Ausencia o debilidad de procesos y procedimientos para la gestión administrativa y misional y 7: Debilidad de medidas y política de conflicto de intereses"
7. Las conclusiones sobre la eficacia de las acciones son muy generales y no son claras.
8. El reporte del avance de las acciones adelantadas  no esta relacionado con las evidencias de ejecución de las acciones mencionadas en el Mapa.
</t>
    </r>
    <r>
      <rPr>
        <b/>
        <sz val="10"/>
        <rFont val="Arial"/>
        <family val="2"/>
      </rPr>
      <t xml:space="preserve">Observaciones Generales
</t>
    </r>
    <r>
      <rPr>
        <sz val="10"/>
        <rFont val="Arial"/>
        <family val="2"/>
      </rPr>
      <t>1. El hipervinculo de la Tabla de Impacto del Riesgo Inherente no está habilitado.
2.No se da cumplimiento a lo establecido en la metodología del DAFP respecto a que la Politica de Administración del Riesgo de la entidad debe incluir la identificación y tratamiento a los Riesgos Contractuales, de Defensa Judicial y Seguridad Digital.
3. En la Politica de Administración del Riesgo en el nivel de aceptación de los Riesgos de Corrupción no se da aplicación a lo mencionado en la metodología del DAFP que señala: "Los Riesgos de Corrupción siempre deben gestionarse" y "para los Riesgos de Corrupción la tolerancia es inaceptable"; ya que se evidencia en la politica actual de la SDM para las zonas de riesgo residual "...eliminar el riesgo residual" lo cual no es consistente con lo establecido en dicha Guía .
4. Se evidencia que 14 de las 37 dependencias  de la SDM ,  no  se encuentran relacionadas con los riesgos de corrupción identificados en el mapa, desconociendo lo mencionado en la metodología del DAFP para la Primera Linea de Defensa.
5. En atención a lo observado en este seguimiento se evidencia que la segunda linea de defensa (dueños de Procesos y Oficina  Asesora  de Planeación Institucional) no esta efectuando un control efectivo del monitoreo y revisión.</t>
    </r>
    <r>
      <rPr>
        <b/>
        <sz val="10"/>
        <rFont val="Arial"/>
        <family val="2"/>
      </rPr>
      <t xml:space="preserve">
Recomendaciones 
</t>
    </r>
    <r>
      <rPr>
        <sz val="10"/>
        <rFont val="Arial"/>
        <family val="2"/>
      </rPr>
      <t xml:space="preserve">1. Revisar y ajustar el Mapa de Resgos de Corrupción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accciones asociadas al control; considerando las variables a evaluar para el adecuado diseño de controles.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</si>
</sst>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09"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b/>
      <sz val="11"/>
      <color rgb="FF000000"/>
      <name val="Arial"/>
      <family val="2"/>
    </font>
    <font>
      <sz val="10"/>
      <color rgb="FF000000"/>
      <name val="Tahoma"/>
      <family val="2"/>
    </font>
    <font>
      <sz val="11"/>
      <color rgb="FF000000"/>
      <name val="Arial"/>
      <family val="2"/>
    </font>
    <font>
      <sz val="10"/>
      <color rgb="FF000000"/>
      <name val="Arial"/>
      <family val="2"/>
    </font>
    <font>
      <sz val="11"/>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0"/>
      <color rgb="FF000000"/>
      <name val="Arial"/>
      <family val="2"/>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
      <i/>
      <sz val="11"/>
      <color theme="1"/>
      <name val="Arial"/>
      <family val="2"/>
    </font>
    <font>
      <i/>
      <sz val="11"/>
      <name val="Arial"/>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82">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16" fillId="0" borderId="62" xfId="0" applyFont="1" applyBorder="1" applyAlignment="1">
      <alignment vertical="top" wrapText="1"/>
    </xf>
    <xf numFmtId="0" fontId="75" fillId="0" borderId="62" xfId="0" applyFont="1" applyBorder="1" applyAlignment="1">
      <alignment horizontal="center" vertical="top" wrapText="1"/>
    </xf>
    <xf numFmtId="0" fontId="22" fillId="0" borderId="62" xfId="0" applyFont="1" applyBorder="1" applyAlignment="1">
      <alignment horizontal="center" vertical="top" wrapText="1"/>
    </xf>
    <xf numFmtId="0" fontId="13" fillId="0" borderId="62" xfId="0" applyFont="1" applyBorder="1" applyAlignment="1">
      <alignment horizontal="center" vertical="top" wrapText="1"/>
    </xf>
    <xf numFmtId="0" fontId="16" fillId="33" borderId="64" xfId="0" applyFont="1" applyFill="1" applyBorder="1" applyAlignment="1">
      <alignment vertical="top" wrapText="1"/>
    </xf>
    <xf numFmtId="0" fontId="75" fillId="33" borderId="64" xfId="0" applyFont="1" applyFill="1" applyBorder="1" applyAlignment="1">
      <alignment horizontal="center" vertical="top" wrapText="1"/>
    </xf>
    <xf numFmtId="0" fontId="75" fillId="0" borderId="64" xfId="0" applyFont="1" applyBorder="1" applyAlignment="1">
      <alignment horizontal="center" vertical="top" wrapText="1"/>
    </xf>
    <xf numFmtId="0" fontId="16" fillId="0" borderId="64" xfId="0" applyFont="1" applyBorder="1" applyAlignment="1">
      <alignment vertical="top" wrapText="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5" fillId="0" borderId="61" xfId="0" applyFont="1" applyBorder="1" applyAlignment="1">
      <alignment horizontal="justify" vertical="top" wrapText="1"/>
    </xf>
    <xf numFmtId="0" fontId="74" fillId="0" borderId="62" xfId="0" applyFont="1" applyBorder="1" applyAlignment="1">
      <alignment horizontal="justify" vertical="top" wrapText="1"/>
    </xf>
    <xf numFmtId="0" fontId="13" fillId="0" borderId="62" xfId="0" applyFont="1" applyBorder="1" applyAlignment="1">
      <alignment horizontal="justify" vertical="top" wrapText="1"/>
    </xf>
    <xf numFmtId="0" fontId="16" fillId="0" borderId="62" xfId="0" applyFont="1" applyBorder="1" applyAlignment="1">
      <alignment horizontal="justify" vertical="top" wrapText="1"/>
    </xf>
    <xf numFmtId="0" fontId="16" fillId="0" borderId="61" xfId="0" applyFont="1" applyBorder="1" applyAlignment="1">
      <alignment horizontal="justify" vertical="top" wrapText="1"/>
    </xf>
    <xf numFmtId="0" fontId="74" fillId="0" borderId="68" xfId="0" applyFont="1" applyBorder="1" applyAlignment="1">
      <alignment horizontal="justify" vertical="top" wrapText="1"/>
    </xf>
    <xf numFmtId="0" fontId="77" fillId="0" borderId="69" xfId="0" applyFont="1" applyBorder="1" applyAlignment="1">
      <alignment horizontal="justify" vertical="top" wrapText="1"/>
    </xf>
    <xf numFmtId="0" fontId="78" fillId="0" borderId="69" xfId="0" applyFont="1" applyBorder="1" applyAlignment="1">
      <alignment horizontal="justify" vertical="top" wrapText="1"/>
    </xf>
    <xf numFmtId="0" fontId="75" fillId="33" borderId="67" xfId="0" applyFont="1" applyFill="1" applyBorder="1" applyAlignment="1">
      <alignment horizontal="justify" vertical="center" wrapText="1"/>
    </xf>
    <xf numFmtId="0" fontId="16" fillId="33" borderId="64" xfId="0" applyFont="1" applyFill="1" applyBorder="1" applyAlignment="1">
      <alignment horizontal="justify" vertical="top" wrapText="1"/>
    </xf>
    <xf numFmtId="0" fontId="13" fillId="33" borderId="64" xfId="0" applyFont="1" applyFill="1" applyBorder="1" applyAlignment="1">
      <alignment horizontal="justify" vertical="top" wrapText="1"/>
    </xf>
    <xf numFmtId="0" fontId="22" fillId="15" borderId="62" xfId="0" applyFont="1" applyFill="1" applyBorder="1" applyAlignment="1">
      <alignment horizontal="center" vertical="top" wrapText="1"/>
    </xf>
    <xf numFmtId="0" fontId="13" fillId="15" borderId="62" xfId="0" applyFont="1" applyFill="1" applyBorder="1" applyAlignment="1">
      <alignment horizontal="center" vertical="top" wrapText="1"/>
    </xf>
    <xf numFmtId="0" fontId="31" fillId="15" borderId="1" xfId="0" applyFont="1" applyFill="1" applyBorder="1" applyAlignment="1" applyProtection="1">
      <alignment horizontal="center" vertical="center" wrapText="1"/>
      <protection hidden="1"/>
    </xf>
    <xf numFmtId="0" fontId="16" fillId="33" borderId="63" xfId="0" applyFont="1" applyFill="1" applyBorder="1" applyAlignment="1">
      <alignment horizontal="justify" vertical="top" wrapText="1"/>
    </xf>
    <xf numFmtId="0" fontId="77" fillId="34" borderId="70" xfId="0" applyFont="1" applyFill="1" applyBorder="1" applyAlignment="1">
      <alignment horizontal="justify" vertical="top" wrapText="1"/>
    </xf>
    <xf numFmtId="0" fontId="77" fillId="34" borderId="71" xfId="0" applyFont="1" applyFill="1" applyBorder="1" applyAlignment="1">
      <alignment horizontal="justify" vertical="top" wrapText="1"/>
    </xf>
    <xf numFmtId="0" fontId="74" fillId="33" borderId="64" xfId="0" applyFont="1" applyFill="1" applyBorder="1" applyAlignment="1">
      <alignment horizontal="justify" vertical="top" wrapText="1"/>
    </xf>
    <xf numFmtId="0" fontId="75" fillId="33" borderId="65" xfId="0" applyFont="1" applyFill="1" applyBorder="1" applyAlignment="1">
      <alignment horizontal="justify" vertical="center" wrapText="1"/>
    </xf>
    <xf numFmtId="0" fontId="75" fillId="0" borderId="63" xfId="0" applyFont="1" applyBorder="1" applyAlignment="1">
      <alignment horizontal="justify" vertical="top" wrapText="1"/>
    </xf>
    <xf numFmtId="0" fontId="74" fillId="0" borderId="64" xfId="0" applyFont="1" applyBorder="1" applyAlignment="1">
      <alignment horizontal="justify" vertical="top" wrapText="1"/>
    </xf>
    <xf numFmtId="0" fontId="13" fillId="0" borderId="64" xfId="0" applyFont="1" applyBorder="1" applyAlignment="1">
      <alignment horizontal="justify" vertical="top" wrapText="1"/>
    </xf>
    <xf numFmtId="0" fontId="16" fillId="0" borderId="64" xfId="0" applyFont="1" applyBorder="1" applyAlignment="1">
      <alignment horizontal="justify" vertical="top" wrapText="1"/>
    </xf>
    <xf numFmtId="0" fontId="16" fillId="0" borderId="63" xfId="0" applyFont="1" applyBorder="1" applyAlignment="1">
      <alignment horizontal="justify" vertical="top" wrapText="1"/>
    </xf>
    <xf numFmtId="0" fontId="77" fillId="0" borderId="70" xfId="0" applyFont="1" applyBorder="1" applyAlignment="1">
      <alignment horizontal="justify" vertical="top" wrapText="1"/>
    </xf>
    <xf numFmtId="0" fontId="77" fillId="0" borderId="71" xfId="0" applyFont="1" applyBorder="1" applyAlignment="1">
      <alignment horizontal="justify" vertical="top" wrapText="1"/>
    </xf>
    <xf numFmtId="0" fontId="75" fillId="15" borderId="62" xfId="0" applyFont="1" applyFill="1" applyBorder="1" applyAlignment="1">
      <alignment horizontal="center" vertical="top" wrapText="1"/>
    </xf>
    <xf numFmtId="0" fontId="16" fillId="15" borderId="62" xfId="0" applyFont="1" applyFill="1" applyBorder="1" applyAlignment="1">
      <alignment horizontal="justify" vertical="top" wrapText="1"/>
    </xf>
    <xf numFmtId="0" fontId="78" fillId="34" borderId="71" xfId="0" applyFont="1" applyFill="1" applyBorder="1" applyAlignment="1">
      <alignment horizontal="justify" vertical="top" wrapText="1"/>
    </xf>
    <xf numFmtId="0" fontId="75" fillId="0" borderId="67" xfId="0" applyFont="1" applyBorder="1" applyAlignment="1">
      <alignment horizontal="justify" vertical="center" wrapText="1"/>
    </xf>
    <xf numFmtId="0" fontId="75" fillId="0" borderId="66" xfId="0" applyFont="1" applyBorder="1" applyAlignment="1">
      <alignment horizontal="justify" vertical="center" wrapText="1"/>
    </xf>
    <xf numFmtId="0" fontId="78" fillId="0" borderId="71" xfId="0" applyFont="1" applyBorder="1" applyAlignment="1">
      <alignment horizontal="justify" vertical="top" wrapText="1"/>
    </xf>
    <xf numFmtId="0" fontId="75" fillId="0" borderId="65" xfId="0" applyFont="1" applyBorder="1" applyAlignment="1">
      <alignment horizontal="justify" vertical="center" wrapText="1"/>
    </xf>
    <xf numFmtId="0" fontId="75" fillId="33" borderId="63" xfId="0" applyFont="1" applyFill="1" applyBorder="1" applyAlignment="1">
      <alignment horizontal="justify" vertical="top" wrapText="1"/>
    </xf>
    <xf numFmtId="0" fontId="76" fillId="0" borderId="64" xfId="0" applyFont="1" applyBorder="1" applyAlignment="1">
      <alignment horizontal="justify" vertical="top" wrapText="1"/>
    </xf>
    <xf numFmtId="0" fontId="79" fillId="0" borderId="71" xfId="0" applyFont="1" applyBorder="1" applyAlignment="1">
      <alignment horizontal="justify" vertical="top" wrapText="1"/>
    </xf>
    <xf numFmtId="0" fontId="13" fillId="0" borderId="72" xfId="0" applyFont="1" applyBorder="1" applyAlignment="1">
      <alignment horizontal="center" vertical="top" wrapText="1"/>
    </xf>
    <xf numFmtId="0" fontId="16" fillId="0" borderId="73" xfId="0" applyFont="1" applyBorder="1" applyAlignment="1">
      <alignment horizontal="justify" vertical="top" wrapText="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80"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74" fillId="0" borderId="70" xfId="0" applyFont="1" applyBorder="1" applyAlignment="1">
      <alignment horizontal="justify" vertical="top" wrapText="1"/>
    </xf>
    <xf numFmtId="0" fontId="74" fillId="0" borderId="71" xfId="0" applyFont="1" applyBorder="1" applyAlignment="1">
      <alignment horizontal="justify" vertical="top" wrapText="1"/>
    </xf>
    <xf numFmtId="0" fontId="74" fillId="34" borderId="71" xfId="0" applyFont="1" applyFill="1" applyBorder="1" applyAlignment="1">
      <alignment horizontal="justify" vertical="top" wrapText="1"/>
    </xf>
    <xf numFmtId="0" fontId="74" fillId="34" borderId="70" xfId="0" applyFont="1" applyFill="1" applyBorder="1" applyAlignment="1">
      <alignment horizontal="justify" vertical="top" wrapText="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81" fillId="0" borderId="64" xfId="0" applyFont="1" applyBorder="1" applyAlignment="1">
      <alignment horizontal="justify" vertical="top" wrapText="1"/>
    </xf>
    <xf numFmtId="0" fontId="81" fillId="33" borderId="64" xfId="0" applyFont="1" applyFill="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12" borderId="1" xfId="0" applyFont="1" applyFill="1" applyBorder="1" applyAlignment="1" applyProtection="1">
      <alignment horizontal="justify" vertical="top" wrapText="1"/>
      <protection locked="0"/>
    </xf>
    <xf numFmtId="0" fontId="16" fillId="12"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7" fillId="15" borderId="69" xfId="0" applyFont="1" applyFill="1" applyBorder="1" applyAlignment="1">
      <alignment horizontal="justify" vertical="top" wrapText="1"/>
    </xf>
    <xf numFmtId="0" fontId="81" fillId="33" borderId="64" xfId="0" applyFont="1" applyFill="1" applyBorder="1" applyAlignment="1">
      <alignment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81"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5" fillId="0" borderId="0" xfId="0" applyFont="1" applyProtection="1">
      <protection hidden="1"/>
    </xf>
    <xf numFmtId="0" fontId="55" fillId="0" borderId="63" xfId="0" applyFont="1" applyBorder="1" applyAlignment="1">
      <alignment horizontal="justify" vertical="top" wrapText="1"/>
    </xf>
    <xf numFmtId="0" fontId="55" fillId="33" borderId="63" xfId="0" applyFont="1" applyFill="1" applyBorder="1" applyAlignment="1">
      <alignment horizontal="justify" vertical="top" wrapText="1"/>
    </xf>
    <xf numFmtId="0" fontId="55" fillId="15" borderId="63" xfId="0" applyFont="1" applyFill="1" applyBorder="1" applyAlignment="1">
      <alignment horizontal="justify" vertical="top" wrapText="1"/>
    </xf>
    <xf numFmtId="0" fontId="81"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76" fillId="15" borderId="64" xfId="0" applyFont="1" applyFill="1" applyBorder="1" applyAlignment="1">
      <alignment horizontal="justify" vertical="top" wrapText="1"/>
    </xf>
    <xf numFmtId="0" fontId="16" fillId="15" borderId="64" xfId="0" applyFont="1" applyFill="1" applyBorder="1" applyAlignment="1">
      <alignment vertical="top" wrapText="1"/>
    </xf>
    <xf numFmtId="0" fontId="75" fillId="15" borderId="64" xfId="0" applyFont="1" applyFill="1" applyBorder="1" applyAlignment="1">
      <alignment horizontal="center" vertical="top" wrapText="1"/>
    </xf>
    <xf numFmtId="0" fontId="16" fillId="15" borderId="63" xfId="0" applyFont="1" applyFill="1" applyBorder="1" applyAlignment="1">
      <alignment horizontal="justify" vertical="top" wrapText="1"/>
    </xf>
    <xf numFmtId="0" fontId="16" fillId="15" borderId="64" xfId="0" applyFont="1" applyFill="1" applyBorder="1" applyAlignment="1">
      <alignment horizontal="justify" vertical="top" wrapText="1"/>
    </xf>
    <xf numFmtId="0" fontId="77" fillId="15" borderId="71" xfId="0" applyFont="1" applyFill="1" applyBorder="1" applyAlignment="1">
      <alignment horizontal="justify" vertical="top" wrapText="1"/>
    </xf>
    <xf numFmtId="0" fontId="78" fillId="15" borderId="71"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55" fillId="0" borderId="63" xfId="0" applyFont="1" applyFill="1" applyBorder="1" applyAlignment="1">
      <alignment horizontal="justify" vertical="top" wrapText="1"/>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84" fillId="0" borderId="64" xfId="0" applyFont="1" applyFill="1" applyBorder="1" applyAlignment="1">
      <alignment horizontal="justify" vertical="top" wrapText="1"/>
    </xf>
    <xf numFmtId="0" fontId="76" fillId="0" borderId="64" xfId="0" applyFont="1" applyFill="1" applyBorder="1" applyAlignment="1">
      <alignment vertical="top" wrapText="1"/>
    </xf>
    <xf numFmtId="0" fontId="75" fillId="0" borderId="64" xfId="0" applyFont="1" applyFill="1" applyBorder="1" applyAlignment="1">
      <alignment horizontal="center" vertical="top" wrapText="1"/>
    </xf>
    <xf numFmtId="0" fontId="22" fillId="0" borderId="62" xfId="0" applyFont="1" applyFill="1" applyBorder="1" applyAlignment="1">
      <alignment horizontal="center" vertical="top" wrapText="1"/>
    </xf>
    <xf numFmtId="0" fontId="13" fillId="0" borderId="62" xfId="0" applyFont="1" applyFill="1" applyBorder="1" applyAlignment="1">
      <alignment horizontal="center" vertical="top" wrapText="1"/>
    </xf>
    <xf numFmtId="0" fontId="16" fillId="0" borderId="63" xfId="0" applyFont="1" applyFill="1" applyBorder="1" applyAlignment="1">
      <alignment horizontal="justify" vertical="top" wrapText="1"/>
    </xf>
    <xf numFmtId="0" fontId="16" fillId="0" borderId="64" xfId="0" applyFont="1" applyFill="1" applyBorder="1" applyAlignment="1">
      <alignment horizontal="justify" vertical="top" wrapText="1"/>
    </xf>
    <xf numFmtId="0" fontId="75" fillId="0" borderId="62" xfId="0" applyFont="1" applyFill="1" applyBorder="1" applyAlignment="1">
      <alignment horizontal="center" vertical="top" wrapText="1"/>
    </xf>
    <xf numFmtId="0" fontId="16" fillId="0" borderId="62" xfId="0" applyFont="1" applyFill="1" applyBorder="1" applyAlignment="1">
      <alignment horizontal="justify" vertical="top" wrapText="1"/>
    </xf>
    <xf numFmtId="0" fontId="77" fillId="0" borderId="70" xfId="0" applyFont="1" applyFill="1" applyBorder="1" applyAlignment="1">
      <alignment horizontal="justify" vertical="top" wrapText="1"/>
    </xf>
    <xf numFmtId="0" fontId="77" fillId="0" borderId="71" xfId="0" applyFont="1" applyFill="1" applyBorder="1" applyAlignment="1">
      <alignment horizontal="justify" vertical="top" wrapText="1"/>
    </xf>
    <xf numFmtId="0" fontId="78" fillId="0" borderId="71"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7" fillId="0" borderId="69" xfId="0" applyFont="1" applyFill="1" applyBorder="1" applyAlignment="1">
      <alignment horizontal="justify" vertical="top" wrapText="1"/>
    </xf>
    <xf numFmtId="0" fontId="10" fillId="0" borderId="0" xfId="0" applyFont="1" applyFill="1" applyProtection="1">
      <protection hidden="1"/>
    </xf>
    <xf numFmtId="0" fontId="74" fillId="0" borderId="71" xfId="0" applyFont="1" applyFill="1" applyBorder="1" applyAlignment="1">
      <alignment horizontal="justify" vertical="top" wrapText="1"/>
    </xf>
    <xf numFmtId="0" fontId="74" fillId="15" borderId="70" xfId="0" applyFont="1" applyFill="1" applyBorder="1" applyAlignment="1">
      <alignment horizontal="justify" vertical="top" wrapText="1"/>
    </xf>
    <xf numFmtId="0" fontId="74" fillId="15" borderId="71" xfId="0" applyFont="1" applyFill="1" applyBorder="1" applyAlignment="1">
      <alignment horizontal="justify" vertical="top" wrapText="1"/>
    </xf>
    <xf numFmtId="0" fontId="0" fillId="0" borderId="1" xfId="0" applyBorder="1" applyAlignment="1">
      <alignment horizontal="center" vertical="center"/>
    </xf>
    <xf numFmtId="0" fontId="75" fillId="12" borderId="65" xfId="0" applyFont="1" applyFill="1" applyBorder="1" applyAlignment="1">
      <alignment horizontal="justify" vertical="center" wrapText="1"/>
    </xf>
    <xf numFmtId="0" fontId="59" fillId="12" borderId="64" xfId="0" applyFont="1" applyFill="1" applyBorder="1" applyAlignment="1">
      <alignment horizontal="justify" vertical="top" wrapText="1"/>
    </xf>
    <xf numFmtId="0" fontId="3" fillId="12" borderId="64" xfId="0" applyFont="1" applyFill="1" applyBorder="1" applyAlignment="1">
      <alignment horizontal="justify" vertical="top" wrapText="1"/>
    </xf>
    <xf numFmtId="0" fontId="16" fillId="12" borderId="64" xfId="0" applyFont="1" applyFill="1" applyBorder="1" applyAlignment="1">
      <alignment horizontal="justify" vertical="top" wrapText="1"/>
    </xf>
    <xf numFmtId="0" fontId="16" fillId="12" borderId="64" xfId="0" applyFont="1" applyFill="1" applyBorder="1" applyAlignment="1">
      <alignment vertical="top" wrapText="1"/>
    </xf>
    <xf numFmtId="0" fontId="75" fillId="12" borderId="64" xfId="0" applyFont="1" applyFill="1" applyBorder="1" applyAlignment="1">
      <alignment horizontal="center" vertical="top" wrapText="1"/>
    </xf>
    <xf numFmtId="0" fontId="22" fillId="12" borderId="62" xfId="0" applyFont="1" applyFill="1" applyBorder="1" applyAlignment="1">
      <alignment horizontal="center" vertical="top" wrapText="1"/>
    </xf>
    <xf numFmtId="0" fontId="13" fillId="12" borderId="62" xfId="0" applyFont="1" applyFill="1" applyBorder="1" applyAlignment="1">
      <alignment horizontal="center" vertical="top" wrapText="1"/>
    </xf>
    <xf numFmtId="0" fontId="31" fillId="12" borderId="1" xfId="0" applyFont="1" applyFill="1" applyBorder="1" applyAlignment="1" applyProtection="1">
      <alignment horizontal="center" vertical="center" wrapText="1"/>
      <protection hidden="1"/>
    </xf>
    <xf numFmtId="0" fontId="16" fillId="12" borderId="63" xfId="0" applyFont="1" applyFill="1" applyBorder="1" applyAlignment="1">
      <alignment horizontal="justify" vertical="top" wrapText="1"/>
    </xf>
    <xf numFmtId="0" fontId="75" fillId="12" borderId="62" xfId="0" applyFont="1" applyFill="1" applyBorder="1" applyAlignment="1">
      <alignment horizontal="center" vertical="top" wrapText="1"/>
    </xf>
    <xf numFmtId="0" fontId="16" fillId="12" borderId="62" xfId="0" applyFont="1" applyFill="1" applyBorder="1" applyAlignment="1">
      <alignment horizontal="justify" vertical="top" wrapText="1"/>
    </xf>
    <xf numFmtId="0" fontId="74" fillId="35" borderId="70" xfId="0" applyFont="1" applyFill="1" applyBorder="1" applyAlignment="1">
      <alignment horizontal="justify" vertical="top" wrapText="1"/>
    </xf>
    <xf numFmtId="0" fontId="77" fillId="35" borderId="71" xfId="0" applyFont="1" applyFill="1" applyBorder="1" applyAlignment="1">
      <alignment horizontal="justify" vertical="top" wrapText="1"/>
    </xf>
    <xf numFmtId="0" fontId="74" fillId="35" borderId="71" xfId="0" applyFont="1" applyFill="1" applyBorder="1" applyAlignment="1">
      <alignment horizontal="justify" vertical="top" wrapText="1"/>
    </xf>
    <xf numFmtId="0" fontId="78" fillId="35" borderId="71" xfId="0" applyFont="1" applyFill="1" applyBorder="1" applyAlignment="1">
      <alignment horizontal="justify" vertical="top" wrapText="1"/>
    </xf>
    <xf numFmtId="0" fontId="74" fillId="12" borderId="68" xfId="0" applyFont="1" applyFill="1" applyBorder="1" applyAlignment="1">
      <alignment horizontal="justify" vertical="top" wrapText="1"/>
    </xf>
    <xf numFmtId="0" fontId="74" fillId="12" borderId="69" xfId="0" applyFont="1" applyFill="1" applyBorder="1" applyAlignment="1">
      <alignment horizontal="justify" vertical="top" wrapText="1"/>
    </xf>
    <xf numFmtId="0" fontId="77" fillId="12" borderId="69" xfId="0" applyFont="1" applyFill="1" applyBorder="1" applyAlignment="1">
      <alignment horizontal="justify" vertical="top" wrapText="1"/>
    </xf>
    <xf numFmtId="0" fontId="59" fillId="35" borderId="1" xfId="0" applyFont="1" applyFill="1" applyBorder="1" applyAlignment="1">
      <alignment horizontal="justify" vertical="top" wrapText="1"/>
    </xf>
    <xf numFmtId="0" fontId="87"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16" fillId="0" borderId="71" xfId="0" applyFont="1" applyBorder="1" applyAlignment="1">
      <alignment horizontal="justify" vertical="top" wrapText="1"/>
    </xf>
    <xf numFmtId="0" fontId="16" fillId="34" borderId="71" xfId="0" applyFont="1" applyFill="1" applyBorder="1" applyAlignment="1">
      <alignment horizontal="justify" vertical="top" wrapText="1"/>
    </xf>
    <xf numFmtId="0" fontId="16" fillId="12" borderId="68" xfId="0" applyFont="1" applyFill="1" applyBorder="1" applyAlignment="1">
      <alignment horizontal="justify" vertical="top" wrapText="1"/>
    </xf>
    <xf numFmtId="0" fontId="16" fillId="12" borderId="69" xfId="0" applyFont="1" applyFill="1" applyBorder="1" applyAlignment="1">
      <alignment horizontal="justify" vertical="top" wrapText="1"/>
    </xf>
    <xf numFmtId="0" fontId="16" fillId="0" borderId="69" xfId="0" applyFont="1" applyBorder="1" applyAlignment="1">
      <alignment horizontal="justify" vertical="top" wrapText="1"/>
    </xf>
    <xf numFmtId="0" fontId="16" fillId="0" borderId="68" xfId="0" applyFont="1" applyBorder="1" applyAlignment="1">
      <alignment horizontal="justify" vertical="top" wrapText="1"/>
    </xf>
    <xf numFmtId="0" fontId="13" fillId="0" borderId="69" xfId="0" applyFont="1" applyBorder="1" applyAlignment="1">
      <alignment horizontal="justify" vertical="top" wrapText="1"/>
    </xf>
    <xf numFmtId="0" fontId="16" fillId="15" borderId="68" xfId="0" applyFont="1" applyFill="1" applyBorder="1" applyAlignment="1">
      <alignment horizontal="justify" vertical="top" wrapText="1"/>
    </xf>
    <xf numFmtId="0" fontId="16" fillId="15" borderId="69" xfId="0" applyFont="1" applyFill="1" applyBorder="1" applyAlignment="1">
      <alignment horizontal="justify" vertical="top" wrapText="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6" fillId="44" borderId="6" xfId="12" applyFont="1" applyFill="1" applyBorder="1" applyAlignment="1" applyProtection="1">
      <alignment horizontal="center" vertical="center" wrapText="1"/>
    </xf>
    <xf numFmtId="0" fontId="96" fillId="44" borderId="43" xfId="12" applyFont="1" applyFill="1" applyBorder="1" applyAlignment="1" applyProtection="1">
      <alignment horizontal="center" vertical="center" wrapText="1"/>
    </xf>
    <xf numFmtId="0" fontId="96" fillId="44" borderId="74" xfId="12" applyFont="1" applyFill="1" applyBorder="1" applyAlignment="1" applyProtection="1">
      <alignment horizontal="center" vertical="center" wrapText="1"/>
    </xf>
    <xf numFmtId="0" fontId="96"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100"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9"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5"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02" fillId="19" borderId="33" xfId="0" applyFont="1" applyFill="1" applyBorder="1" applyAlignment="1" applyProtection="1">
      <alignment horizontal="center" vertical="center" wrapText="1"/>
    </xf>
    <xf numFmtId="0" fontId="104"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5"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5"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6"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5" borderId="15" xfId="0" applyFont="1" applyFill="1" applyBorder="1" applyAlignment="1" applyProtection="1">
      <alignment horizontal="center" vertical="center" wrapText="1"/>
      <protection hidden="1"/>
    </xf>
    <xf numFmtId="0" fontId="31" fillId="25" borderId="4" xfId="0" applyFont="1" applyFill="1" applyBorder="1" applyAlignment="1" applyProtection="1">
      <alignment horizontal="center" vertical="center" wrapText="1"/>
      <protection hidden="1"/>
    </xf>
    <xf numFmtId="0" fontId="31" fillId="25" borderId="26"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6" fillId="0" borderId="31" xfId="0" applyFont="1" applyBorder="1" applyAlignment="1" applyProtection="1">
      <alignment horizontal="left" vertical="top"/>
      <protection hidden="1"/>
    </xf>
    <xf numFmtId="0" fontId="86" fillId="0" borderId="30" xfId="0" applyFont="1" applyBorder="1" applyAlignment="1" applyProtection="1">
      <alignment horizontal="left" vertical="top"/>
      <protection hidden="1"/>
    </xf>
    <xf numFmtId="0" fontId="86"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7" fillId="0" borderId="5" xfId="0" applyFont="1" applyBorder="1" applyAlignment="1" applyProtection="1">
      <alignment horizontal="left" vertical="top"/>
      <protection hidden="1"/>
    </xf>
    <xf numFmtId="0" fontId="87" fillId="0" borderId="56" xfId="0" applyFont="1" applyBorder="1" applyAlignment="1" applyProtection="1">
      <alignment horizontal="left" vertical="top"/>
      <protection hidden="1"/>
    </xf>
    <xf numFmtId="0" fontId="87" fillId="0" borderId="59" xfId="0" applyFont="1" applyBorder="1" applyAlignment="1" applyProtection="1">
      <alignment horizontal="left" vertical="top"/>
      <protection hidden="1"/>
    </xf>
    <xf numFmtId="0" fontId="87" fillId="0" borderId="37" xfId="0" applyFont="1" applyBorder="1" applyAlignment="1" applyProtection="1">
      <alignment horizontal="left" vertical="top"/>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92" fillId="36" borderId="35" xfId="0" applyFont="1" applyFill="1" applyBorder="1" applyAlignment="1" applyProtection="1">
      <alignment horizontal="center" vertical="center" wrapText="1"/>
      <protection hidden="1"/>
    </xf>
    <xf numFmtId="0" fontId="92" fillId="36" borderId="22" xfId="0" applyFont="1" applyFill="1" applyBorder="1" applyAlignment="1" applyProtection="1">
      <alignment horizontal="center" vertical="center" wrapText="1"/>
      <protection hidden="1"/>
    </xf>
    <xf numFmtId="0" fontId="92" fillId="36" borderId="25" xfId="0" applyFont="1" applyFill="1" applyBorder="1" applyAlignment="1" applyProtection="1">
      <alignment horizontal="center" vertical="center" wrapText="1"/>
      <protection hidden="1"/>
    </xf>
    <xf numFmtId="0" fontId="92" fillId="36" borderId="36" xfId="0" applyFont="1" applyFill="1" applyBorder="1" applyAlignment="1" applyProtection="1">
      <alignment horizontal="center" vertical="center" wrapText="1"/>
      <protection hidden="1"/>
    </xf>
    <xf numFmtId="0" fontId="92" fillId="36" borderId="28" xfId="0" applyFont="1" applyFill="1" applyBorder="1" applyAlignment="1" applyProtection="1">
      <alignment horizontal="center" vertical="center" wrapText="1"/>
      <protection hidden="1"/>
    </xf>
    <xf numFmtId="0" fontId="92" fillId="36" borderId="29" xfId="0" applyFont="1" applyFill="1" applyBorder="1" applyAlignment="1" applyProtection="1">
      <alignment horizontal="center" vertical="center" wrapText="1"/>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88"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95"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99" fillId="13" borderId="47" xfId="12" applyFont="1" applyFill="1" applyBorder="1" applyAlignment="1" applyProtection="1">
      <alignment horizontal="center" vertical="center" wrapText="1"/>
    </xf>
    <xf numFmtId="0" fontId="99" fillId="13" borderId="76" xfId="12" applyFont="1" applyFill="1" applyBorder="1" applyAlignment="1" applyProtection="1">
      <alignment horizontal="center" vertical="center"/>
    </xf>
    <xf numFmtId="0" fontId="99"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8" fillId="44" borderId="75" xfId="12" applyFont="1" applyFill="1" applyBorder="1" applyAlignment="1" applyProtection="1">
      <alignment horizontal="center" vertical="center"/>
    </xf>
    <xf numFmtId="0" fontId="98" fillId="44" borderId="26" xfId="12" applyFont="1" applyFill="1" applyBorder="1" applyAlignment="1" applyProtection="1">
      <alignment horizontal="center" vertical="center"/>
    </xf>
    <xf numFmtId="0" fontId="98" fillId="44" borderId="34"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9" fillId="10" borderId="37" xfId="12" applyFont="1" applyFill="1" applyBorder="1" applyAlignment="1" applyProtection="1">
      <alignment horizontal="center" vertical="center" wrapText="1"/>
    </xf>
    <xf numFmtId="0" fontId="99" fillId="10" borderId="39" xfId="12" applyFont="1" applyFill="1" applyBorder="1" applyAlignment="1" applyProtection="1">
      <alignment horizontal="center" vertical="center" wrapText="1"/>
    </xf>
    <xf numFmtId="0" fontId="99" fillId="10" borderId="78" xfId="12" applyFont="1" applyFill="1" applyBorder="1" applyAlignment="1" applyProtection="1">
      <alignment horizontal="center" vertical="center" wrapText="1"/>
    </xf>
    <xf numFmtId="0" fontId="99" fillId="10" borderId="56" xfId="12" applyFont="1" applyFill="1" applyBorder="1" applyAlignment="1" applyProtection="1">
      <alignment horizontal="center" vertical="center" wrapText="1"/>
    </xf>
    <xf numFmtId="0" fontId="99" fillId="10" borderId="38" xfId="12" applyFont="1" applyFill="1" applyBorder="1" applyAlignment="1" applyProtection="1">
      <alignment horizontal="center" vertical="center" wrapText="1"/>
    </xf>
    <xf numFmtId="0" fontId="99" fillId="10" borderId="79" xfId="12" applyFont="1" applyFill="1" applyBorder="1" applyAlignment="1" applyProtection="1">
      <alignment horizontal="center" vertical="center" wrapText="1"/>
    </xf>
    <xf numFmtId="0" fontId="99" fillId="10" borderId="44" xfId="12" applyFont="1" applyFill="1" applyBorder="1" applyAlignment="1" applyProtection="1">
      <alignment horizontal="center" vertical="center" wrapText="1"/>
    </xf>
    <xf numFmtId="0" fontId="99" fillId="10" borderId="50" xfId="12" applyFont="1" applyFill="1" applyBorder="1" applyAlignment="1" applyProtection="1">
      <alignment horizontal="center" vertical="center" wrapText="1"/>
    </xf>
    <xf numFmtId="0" fontId="99" fillId="10" borderId="52" xfId="12" applyFont="1" applyFill="1" applyBorder="1" applyAlignment="1" applyProtection="1">
      <alignment horizontal="center" vertical="center" wrapText="1"/>
    </xf>
    <xf numFmtId="0" fontId="99" fillId="10" borderId="24" xfId="12" applyFont="1" applyFill="1" applyBorder="1" applyAlignment="1" applyProtection="1">
      <alignment horizontal="center" vertical="center" wrapText="1"/>
    </xf>
    <xf numFmtId="0" fontId="99" fillId="10" borderId="46" xfId="12" applyFont="1" applyFill="1" applyBorder="1" applyAlignment="1" applyProtection="1">
      <alignment horizontal="center" vertical="center" wrapText="1"/>
    </xf>
    <xf numFmtId="0" fontId="99" fillId="10" borderId="51" xfId="12" applyFont="1" applyFill="1" applyBorder="1" applyAlignment="1" applyProtection="1">
      <alignment horizontal="center" vertical="center" wrapText="1"/>
    </xf>
    <xf numFmtId="0" fontId="99" fillId="11" borderId="47" xfId="12" applyFont="1" applyFill="1" applyBorder="1" applyAlignment="1" applyProtection="1">
      <alignment horizontal="center" vertical="center" wrapText="1"/>
    </xf>
    <xf numFmtId="0" fontId="99" fillId="11" borderId="76" xfId="12" applyFont="1" applyFill="1" applyBorder="1" applyAlignment="1" applyProtection="1">
      <alignment horizontal="center" vertical="center" wrapText="1"/>
    </xf>
    <xf numFmtId="0" fontId="99" fillId="11" borderId="53" xfId="12" applyFont="1" applyFill="1" applyBorder="1" applyAlignment="1" applyProtection="1">
      <alignment horizontal="center" vertical="center" wrapText="1"/>
    </xf>
    <xf numFmtId="0" fontId="99" fillId="14" borderId="54" xfId="12" applyFont="1" applyFill="1" applyBorder="1" applyAlignment="1" applyProtection="1">
      <alignment horizontal="center" vertical="center" wrapText="1"/>
    </xf>
    <xf numFmtId="0" fontId="99" fillId="14" borderId="76" xfId="12" applyFont="1" applyFill="1" applyBorder="1" applyAlignment="1" applyProtection="1">
      <alignment horizontal="center" vertical="center" wrapText="1"/>
    </xf>
    <xf numFmtId="0" fontId="99" fillId="14" borderId="57"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8" fillId="44" borderId="48"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9" fillId="10" borderId="55" xfId="12" applyFont="1" applyFill="1" applyBorder="1" applyAlignment="1" applyProtection="1">
      <alignment horizontal="center" vertical="center" wrapText="1"/>
    </xf>
    <xf numFmtId="0" fontId="99" fillId="10" borderId="40" xfId="12" applyFont="1" applyFill="1" applyBorder="1" applyAlignment="1" applyProtection="1">
      <alignment horizontal="center" vertical="center" wrapText="1"/>
    </xf>
    <xf numFmtId="0" fontId="99" fillId="10" borderId="45" xfId="12" applyFont="1" applyFill="1" applyBorder="1" applyAlignment="1" applyProtection="1">
      <alignment horizontal="center" vertical="center" wrapText="1"/>
    </xf>
    <xf numFmtId="0" fontId="99" fillId="11" borderId="24" xfId="12" applyFont="1" applyFill="1" applyBorder="1" applyAlignment="1" applyProtection="1">
      <alignment horizontal="center" vertical="center" wrapText="1"/>
    </xf>
    <xf numFmtId="0" fontId="99" fillId="11" borderId="46" xfId="12" applyFont="1" applyFill="1" applyBorder="1" applyAlignment="1" applyProtection="1">
      <alignment horizontal="center" vertical="center" wrapText="1"/>
    </xf>
    <xf numFmtId="0" fontId="99" fillId="11" borderId="33" xfId="12" applyFont="1" applyFill="1" applyBorder="1" applyAlignment="1" applyProtection="1">
      <alignment horizontal="center" vertical="center" wrapText="1"/>
    </xf>
    <xf numFmtId="0" fontId="99" fillId="11" borderId="77" xfId="12" applyFont="1" applyFill="1" applyBorder="1" applyAlignment="1" applyProtection="1">
      <alignment horizontal="center" vertical="center" wrapText="1"/>
    </xf>
    <xf numFmtId="0" fontId="99" fillId="11" borderId="50" xfId="12" applyFont="1" applyFill="1" applyBorder="1" applyAlignment="1" applyProtection="1">
      <alignment horizontal="center" vertical="center" wrapText="1"/>
    </xf>
    <xf numFmtId="0" fontId="99" fillId="11" borderId="45" xfId="12" applyFont="1" applyFill="1" applyBorder="1" applyAlignment="1" applyProtection="1">
      <alignment horizontal="center" vertical="center" wrapText="1"/>
    </xf>
    <xf numFmtId="0" fontId="99" fillId="13" borderId="24"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xf>
    <xf numFmtId="0" fontId="99" fillId="13" borderId="33" xfId="12" applyFont="1" applyFill="1" applyBorder="1" applyAlignment="1" applyProtection="1">
      <alignment horizontal="center" vertical="center"/>
    </xf>
    <xf numFmtId="0" fontId="3" fillId="12" borderId="0" xfId="12" applyFont="1" applyFill="1" applyBorder="1" applyAlignment="1" applyProtection="1">
      <alignment horizontal="center" vertical="center" wrapText="1"/>
    </xf>
    <xf numFmtId="0" fontId="98" fillId="44" borderId="4" xfId="12" applyFont="1" applyFill="1" applyBorder="1" applyAlignment="1" applyProtection="1">
      <alignment horizontal="center" vertical="center"/>
    </xf>
    <xf numFmtId="0" fontId="99" fillId="11" borderId="38" xfId="12" applyFont="1" applyFill="1" applyBorder="1" applyAlignment="1" applyProtection="1">
      <alignment horizontal="center" vertical="center" wrapText="1"/>
    </xf>
    <xf numFmtId="0" fontId="99" fillId="11" borderId="40"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4" fillId="20" borderId="1" xfId="12" applyFont="1" applyFill="1" applyBorder="1" applyAlignment="1" applyProtection="1">
      <alignment horizontal="center" vertical="center" wrapText="1"/>
    </xf>
    <xf numFmtId="0" fontId="94" fillId="20" borderId="56" xfId="12" applyFont="1" applyFill="1" applyBorder="1" applyAlignment="1" applyProtection="1">
      <alignment horizontal="center" vertical="center" wrapText="1"/>
    </xf>
    <xf numFmtId="0" fontId="95" fillId="42" borderId="41" xfId="12" applyFont="1" applyFill="1" applyBorder="1" applyAlignment="1" applyProtection="1">
      <alignment horizontal="center" vertical="center"/>
    </xf>
    <xf numFmtId="0" fontId="95" fillId="42" borderId="74" xfId="12" applyFont="1" applyFill="1" applyBorder="1" applyAlignment="1" applyProtection="1">
      <alignment horizontal="center" vertical="center"/>
    </xf>
    <xf numFmtId="0" fontId="95" fillId="42" borderId="49" xfId="12" applyFont="1" applyFill="1" applyBorder="1" applyAlignment="1" applyProtection="1">
      <alignment horizontal="center" vertical="center"/>
    </xf>
    <xf numFmtId="0" fontId="94" fillId="43" borderId="4" xfId="12" applyFont="1" applyFill="1" applyBorder="1" applyAlignment="1" applyProtection="1">
      <alignment horizontal="center" vertical="center" wrapText="1"/>
    </xf>
    <xf numFmtId="0" fontId="94" fillId="43" borderId="26" xfId="12" applyFont="1" applyFill="1" applyBorder="1" applyAlignment="1" applyProtection="1">
      <alignment horizontal="center" vertical="center" wrapText="1"/>
    </xf>
    <xf numFmtId="0" fontId="94" fillId="43" borderId="34" xfId="12" applyFont="1" applyFill="1" applyBorder="1" applyAlignment="1" applyProtection="1">
      <alignment horizontal="center" vertical="center" wrapText="1"/>
    </xf>
    <xf numFmtId="0" fontId="97" fillId="43" borderId="7" xfId="12" applyFont="1" applyFill="1" applyBorder="1" applyAlignment="1" applyProtection="1">
      <alignment horizontal="center" vertical="center" wrapText="1"/>
    </xf>
    <xf numFmtId="0" fontId="95" fillId="24" borderId="22" xfId="12" applyFont="1" applyFill="1" applyBorder="1" applyAlignment="1" applyProtection="1">
      <alignment horizontal="center" vertical="center"/>
    </xf>
    <xf numFmtId="0" fontId="95"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5" fillId="45" borderId="13" xfId="12" applyFont="1" applyFill="1" applyBorder="1" applyAlignment="1" applyProtection="1">
      <alignment horizontal="center" vertical="center"/>
    </xf>
    <xf numFmtId="0" fontId="95" fillId="45" borderId="14" xfId="12" applyFont="1" applyFill="1" applyBorder="1" applyAlignment="1" applyProtection="1">
      <alignment horizontal="center" vertical="center"/>
    </xf>
    <xf numFmtId="0" fontId="95" fillId="45" borderId="15"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xf numFmtId="0" fontId="31" fillId="25" borderId="48" xfId="0" applyFont="1" applyFill="1" applyBorder="1" applyAlignment="1" applyProtection="1">
      <alignment horizontal="center" vertical="center" wrapText="1"/>
      <protection hidden="1"/>
    </xf>
    <xf numFmtId="0" fontId="59" fillId="12" borderId="1" xfId="0" applyFont="1" applyFill="1" applyBorder="1" applyAlignment="1" applyProtection="1">
      <alignment horizontal="justify" vertical="center" wrapText="1"/>
      <protection locked="0"/>
    </xf>
    <xf numFmtId="0" fontId="1" fillId="12" borderId="1"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justify" vertical="center" wrapText="1"/>
      <protection locked="0"/>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Downloads/GESTI&#211;N%20DEL%20RIESGO%20VERSI&#211;N%203,0%20DE%2001-2019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13/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8">
          <cell r="N18" t="str">
            <v>RARA VEZ</v>
          </cell>
          <cell r="O18" t="str">
            <v>MODERADO</v>
          </cell>
          <cell r="P18">
            <v>1</v>
          </cell>
          <cell r="Q18">
            <v>5</v>
          </cell>
          <cell r="R18">
            <v>5</v>
          </cell>
          <cell r="S18" t="str">
            <v>BAJA</v>
          </cell>
        </row>
        <row r="19">
          <cell r="N19" t="str">
            <v>RARA VEZ</v>
          </cell>
          <cell r="O19" t="str">
            <v>MAYOR</v>
          </cell>
          <cell r="P19">
            <v>1</v>
          </cell>
          <cell r="Q19">
            <v>10</v>
          </cell>
          <cell r="R19">
            <v>10</v>
          </cell>
          <cell r="S19" t="str">
            <v>BAJA</v>
          </cell>
        </row>
        <row r="20">
          <cell r="N20" t="str">
            <v>RARA VEZ</v>
          </cell>
          <cell r="O20" t="str">
            <v>MAYOR</v>
          </cell>
          <cell r="P20">
            <v>1</v>
          </cell>
          <cell r="Q20">
            <v>10</v>
          </cell>
          <cell r="R20">
            <v>10</v>
          </cell>
          <cell r="S20" t="str">
            <v>BAJA</v>
          </cell>
        </row>
        <row r="21">
          <cell r="N21" t="str">
            <v>RARA VEZ</v>
          </cell>
          <cell r="O21" t="str">
            <v>MAYOR</v>
          </cell>
          <cell r="P21">
            <v>1</v>
          </cell>
          <cell r="Q21">
            <v>10</v>
          </cell>
          <cell r="R21">
            <v>10</v>
          </cell>
          <cell r="S21" t="str">
            <v>BAJA</v>
          </cell>
        </row>
        <row r="22">
          <cell r="N22" t="str">
            <v>IMPROBABLE</v>
          </cell>
          <cell r="O22" t="str">
            <v>MODERADO</v>
          </cell>
          <cell r="P22">
            <v>2</v>
          </cell>
          <cell r="Q22">
            <v>5</v>
          </cell>
          <cell r="R22">
            <v>10</v>
          </cell>
          <cell r="S22" t="str">
            <v>BAJA</v>
          </cell>
        </row>
        <row r="27">
          <cell r="N27" t="str">
            <v>RARA VEZ</v>
          </cell>
          <cell r="O27" t="str">
            <v>MODERADO</v>
          </cell>
          <cell r="P27">
            <v>1</v>
          </cell>
          <cell r="Q27">
            <v>5</v>
          </cell>
          <cell r="R27">
            <v>5</v>
          </cell>
          <cell r="S27"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sheetData sheetId="3"/>
      <sheetData sheetId="4"/>
      <sheetData sheetId="5"/>
      <sheetData sheetId="6"/>
      <sheetData sheetId="7">
        <row r="24">
          <cell r="AJ24">
            <v>1</v>
          </cell>
          <cell r="AL24">
            <v>10</v>
          </cell>
          <cell r="AN24" t="str">
            <v>BAJA</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refreshError="1"/>
      <sheetData sheetId="1" refreshError="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G15" sqref="G15:M15"/>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14"/>
      <c r="C2" s="514"/>
      <c r="D2" s="514"/>
      <c r="E2" s="514"/>
      <c r="F2" s="521" t="s">
        <v>314</v>
      </c>
      <c r="G2" s="522"/>
      <c r="H2" s="522"/>
      <c r="I2" s="522"/>
      <c r="J2" s="522"/>
      <c r="K2" s="522"/>
      <c r="L2" s="522"/>
      <c r="M2" s="523"/>
    </row>
    <row r="3" spans="2:13" x14ac:dyDescent="0.25">
      <c r="B3" s="514"/>
      <c r="C3" s="514"/>
      <c r="D3" s="514"/>
      <c r="E3" s="514"/>
      <c r="F3" s="521" t="s">
        <v>315</v>
      </c>
      <c r="G3" s="522"/>
      <c r="H3" s="522"/>
      <c r="I3" s="522"/>
      <c r="J3" s="522"/>
      <c r="K3" s="522"/>
      <c r="L3" s="522"/>
      <c r="M3" s="523"/>
    </row>
    <row r="4" spans="2:13" x14ac:dyDescent="0.25">
      <c r="B4" s="514"/>
      <c r="C4" s="514"/>
      <c r="D4" s="514"/>
      <c r="E4" s="514"/>
      <c r="F4" s="524" t="s">
        <v>113</v>
      </c>
      <c r="G4" s="525"/>
      <c r="H4" s="525"/>
      <c r="I4" s="525"/>
      <c r="J4" s="525"/>
      <c r="K4" s="525"/>
      <c r="L4" s="525"/>
      <c r="M4" s="526"/>
    </row>
    <row r="5" spans="2:13" x14ac:dyDescent="0.25">
      <c r="B5" s="514"/>
      <c r="C5" s="514"/>
      <c r="D5" s="514"/>
      <c r="E5" s="514"/>
      <c r="F5" s="527" t="s">
        <v>210</v>
      </c>
      <c r="G5" s="528"/>
      <c r="H5" s="528"/>
      <c r="I5" s="528"/>
      <c r="J5" s="528"/>
      <c r="K5" s="528"/>
      <c r="L5" s="528"/>
      <c r="M5" s="529"/>
    </row>
    <row r="6" spans="2:13" x14ac:dyDescent="0.25">
      <c r="B6" s="511" t="s">
        <v>55</v>
      </c>
      <c r="C6" s="511"/>
      <c r="D6" s="511"/>
      <c r="E6" s="511"/>
      <c r="F6" s="511"/>
      <c r="G6" s="511"/>
      <c r="H6" s="511"/>
      <c r="I6" s="511"/>
      <c r="J6" s="511"/>
      <c r="K6" s="511"/>
      <c r="L6" s="511"/>
      <c r="M6" s="511"/>
    </row>
    <row r="7" spans="2:13" x14ac:dyDescent="0.25">
      <c r="B7" s="512" t="s">
        <v>35</v>
      </c>
      <c r="C7" s="512"/>
      <c r="D7" s="512"/>
      <c r="E7" s="512"/>
      <c r="F7" s="513" t="s">
        <v>56</v>
      </c>
      <c r="G7" s="515" t="s">
        <v>15</v>
      </c>
      <c r="H7" s="516"/>
      <c r="I7" s="516"/>
      <c r="J7" s="516"/>
      <c r="K7" s="516"/>
      <c r="L7" s="516"/>
      <c r="M7" s="517"/>
    </row>
    <row r="8" spans="2:13" x14ac:dyDescent="0.25">
      <c r="B8" s="512"/>
      <c r="C8" s="512"/>
      <c r="D8" s="512"/>
      <c r="E8" s="512"/>
      <c r="F8" s="513"/>
      <c r="G8" s="518"/>
      <c r="H8" s="519"/>
      <c r="I8" s="519"/>
      <c r="J8" s="519"/>
      <c r="K8" s="519"/>
      <c r="L8" s="519"/>
      <c r="M8" s="520"/>
    </row>
    <row r="9" spans="2:13" ht="48" customHeight="1" x14ac:dyDescent="0.25">
      <c r="B9" s="502">
        <v>43343</v>
      </c>
      <c r="C9" s="503"/>
      <c r="D9" s="503"/>
      <c r="E9" s="503"/>
      <c r="F9" s="242" t="s">
        <v>123</v>
      </c>
      <c r="G9" s="508" t="s">
        <v>124</v>
      </c>
      <c r="H9" s="509"/>
      <c r="I9" s="509"/>
      <c r="J9" s="509"/>
      <c r="K9" s="509"/>
      <c r="L9" s="509"/>
      <c r="M9" s="510"/>
    </row>
    <row r="10" spans="2:13" ht="54.75" customHeight="1" x14ac:dyDescent="0.25">
      <c r="B10" s="502">
        <v>43454</v>
      </c>
      <c r="C10" s="503"/>
      <c r="D10" s="503"/>
      <c r="E10" s="503"/>
      <c r="F10" s="264" t="s">
        <v>271</v>
      </c>
      <c r="G10" s="508" t="s">
        <v>272</v>
      </c>
      <c r="H10" s="509"/>
      <c r="I10" s="509"/>
      <c r="J10" s="509"/>
      <c r="K10" s="509"/>
      <c r="L10" s="509"/>
      <c r="M10" s="510"/>
    </row>
    <row r="11" spans="2:13" ht="104.25" customHeight="1" x14ac:dyDescent="0.25">
      <c r="B11" s="502">
        <v>43487</v>
      </c>
      <c r="C11" s="503"/>
      <c r="D11" s="503"/>
      <c r="E11" s="503"/>
      <c r="F11" s="242" t="s">
        <v>285</v>
      </c>
      <c r="G11" s="508" t="s">
        <v>313</v>
      </c>
      <c r="H11" s="509"/>
      <c r="I11" s="509"/>
      <c r="J11" s="509"/>
      <c r="K11" s="509"/>
      <c r="L11" s="509"/>
      <c r="M11" s="510"/>
    </row>
    <row r="12" spans="2:13" ht="46.5" customHeight="1" x14ac:dyDescent="0.25">
      <c r="B12" s="502">
        <v>43525</v>
      </c>
      <c r="C12" s="503"/>
      <c r="D12" s="503"/>
      <c r="E12" s="503"/>
      <c r="F12" s="242" t="s">
        <v>123</v>
      </c>
      <c r="G12" s="508" t="s">
        <v>391</v>
      </c>
      <c r="H12" s="509"/>
      <c r="I12" s="509"/>
      <c r="J12" s="509"/>
      <c r="K12" s="509"/>
      <c r="L12" s="509"/>
      <c r="M12" s="510"/>
    </row>
    <row r="13" spans="2:13" ht="15" customHeight="1" x14ac:dyDescent="0.25">
      <c r="B13" s="502">
        <v>43587</v>
      </c>
      <c r="C13" s="503"/>
      <c r="D13" s="503"/>
      <c r="E13" s="503"/>
      <c r="F13" s="242" t="s">
        <v>271</v>
      </c>
      <c r="G13" s="505" t="s">
        <v>393</v>
      </c>
      <c r="H13" s="506"/>
      <c r="I13" s="506"/>
      <c r="J13" s="506"/>
      <c r="K13" s="506"/>
      <c r="L13" s="506"/>
      <c r="M13" s="507"/>
    </row>
    <row r="14" spans="2:13" x14ac:dyDescent="0.25">
      <c r="B14" s="504">
        <v>43594</v>
      </c>
      <c r="C14" s="498"/>
      <c r="D14" s="498"/>
      <c r="E14" s="498"/>
      <c r="F14" s="265" t="s">
        <v>285</v>
      </c>
      <c r="G14" s="505" t="s">
        <v>401</v>
      </c>
      <c r="H14" s="506"/>
      <c r="I14" s="506"/>
      <c r="J14" s="506"/>
      <c r="K14" s="506"/>
      <c r="L14" s="506"/>
      <c r="M14" s="507"/>
    </row>
    <row r="15" spans="2:13" x14ac:dyDescent="0.25">
      <c r="B15" s="498"/>
      <c r="C15" s="498"/>
      <c r="D15" s="498"/>
      <c r="E15" s="498"/>
      <c r="F15" s="18"/>
      <c r="G15" s="499"/>
      <c r="H15" s="500"/>
      <c r="I15" s="500"/>
      <c r="J15" s="500"/>
      <c r="K15" s="500"/>
      <c r="L15" s="500"/>
      <c r="M15" s="501"/>
    </row>
    <row r="16" spans="2:13" x14ac:dyDescent="0.25">
      <c r="B16" s="498"/>
      <c r="C16" s="498"/>
      <c r="D16" s="498"/>
      <c r="E16" s="498"/>
      <c r="F16" s="18"/>
      <c r="G16" s="499"/>
      <c r="H16" s="500"/>
      <c r="I16" s="500"/>
      <c r="J16" s="500"/>
      <c r="K16" s="500"/>
      <c r="L16" s="500"/>
      <c r="M16" s="501"/>
    </row>
    <row r="17" spans="2:13" x14ac:dyDescent="0.25">
      <c r="B17" s="498"/>
      <c r="C17" s="498"/>
      <c r="D17" s="498"/>
      <c r="E17" s="498"/>
      <c r="F17" s="18"/>
      <c r="G17" s="499"/>
      <c r="H17" s="500"/>
      <c r="I17" s="500"/>
      <c r="J17" s="500"/>
      <c r="K17" s="500"/>
      <c r="L17" s="500"/>
      <c r="M17" s="501"/>
    </row>
    <row r="18" spans="2:13" x14ac:dyDescent="0.25">
      <c r="B18" s="498"/>
      <c r="C18" s="498"/>
      <c r="D18" s="498"/>
      <c r="E18" s="498"/>
      <c r="F18" s="18"/>
      <c r="G18" s="499"/>
      <c r="H18" s="500"/>
      <c r="I18" s="500"/>
      <c r="J18" s="500"/>
      <c r="K18" s="500"/>
      <c r="L18" s="500"/>
      <c r="M18" s="501"/>
    </row>
    <row r="19" spans="2:13" x14ac:dyDescent="0.25">
      <c r="B19" s="498"/>
      <c r="C19" s="498"/>
      <c r="D19" s="498"/>
      <c r="E19" s="498"/>
      <c r="F19" s="18"/>
      <c r="G19" s="499"/>
      <c r="H19" s="500"/>
      <c r="I19" s="500"/>
      <c r="J19" s="500"/>
      <c r="K19" s="500"/>
      <c r="L19" s="500"/>
      <c r="M19" s="501"/>
    </row>
    <row r="20" spans="2:13" x14ac:dyDescent="0.25">
      <c r="B20" s="498"/>
      <c r="C20" s="498"/>
      <c r="D20" s="498"/>
      <c r="E20" s="498"/>
      <c r="F20" s="18"/>
      <c r="G20" s="499"/>
      <c r="H20" s="500"/>
      <c r="I20" s="500"/>
      <c r="J20" s="500"/>
      <c r="K20" s="500"/>
      <c r="L20" s="500"/>
      <c r="M20" s="501"/>
    </row>
    <row r="21" spans="2:13" x14ac:dyDescent="0.25">
      <c r="B21" s="498"/>
      <c r="C21" s="498"/>
      <c r="D21" s="498"/>
      <c r="E21" s="498"/>
      <c r="F21" s="18"/>
      <c r="G21" s="499"/>
      <c r="H21" s="500"/>
      <c r="I21" s="500"/>
      <c r="J21" s="500"/>
      <c r="K21" s="500"/>
      <c r="L21" s="500"/>
      <c r="M21" s="501"/>
    </row>
    <row r="22" spans="2:13" x14ac:dyDescent="0.25">
      <c r="B22" s="498"/>
      <c r="C22" s="498"/>
      <c r="D22" s="498"/>
      <c r="E22" s="498"/>
      <c r="F22" s="18"/>
      <c r="G22" s="499"/>
      <c r="H22" s="500"/>
      <c r="I22" s="500"/>
      <c r="J22" s="500"/>
      <c r="K22" s="500"/>
      <c r="L22" s="500"/>
      <c r="M22" s="501"/>
    </row>
    <row r="23" spans="2:13" x14ac:dyDescent="0.25">
      <c r="B23" s="498"/>
      <c r="C23" s="498"/>
      <c r="D23" s="498"/>
      <c r="E23" s="498"/>
      <c r="F23" s="18"/>
      <c r="G23" s="499"/>
      <c r="H23" s="500"/>
      <c r="I23" s="500"/>
      <c r="J23" s="500"/>
      <c r="K23" s="500"/>
      <c r="L23" s="500"/>
      <c r="M23" s="501"/>
    </row>
    <row r="24" spans="2:13" x14ac:dyDescent="0.25">
      <c r="B24" s="498"/>
      <c r="C24" s="498"/>
      <c r="D24" s="498"/>
      <c r="E24" s="498"/>
      <c r="F24" s="18"/>
      <c r="G24" s="499"/>
      <c r="H24" s="500"/>
      <c r="I24" s="500"/>
      <c r="J24" s="500"/>
      <c r="K24" s="500"/>
      <c r="L24" s="500"/>
      <c r="M24" s="501"/>
    </row>
    <row r="25" spans="2:13" x14ac:dyDescent="0.25">
      <c r="B25" s="498"/>
      <c r="C25" s="498"/>
      <c r="D25" s="498"/>
      <c r="E25" s="498"/>
      <c r="F25" s="18"/>
      <c r="G25" s="499"/>
      <c r="H25" s="500"/>
      <c r="I25" s="500"/>
      <c r="J25" s="500"/>
      <c r="K25" s="500"/>
      <c r="L25" s="500"/>
      <c r="M25" s="501"/>
    </row>
  </sheetData>
  <mergeCells count="43">
    <mergeCell ref="B6:M6"/>
    <mergeCell ref="B7:E8"/>
    <mergeCell ref="F7:F8"/>
    <mergeCell ref="B2:E5"/>
    <mergeCell ref="G7:M8"/>
    <mergeCell ref="F2:M2"/>
    <mergeCell ref="F3:M3"/>
    <mergeCell ref="F4:M4"/>
    <mergeCell ref="F5:M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7" zoomScale="70" zoomScaleNormal="100" zoomScaleSheetLayoutView="70" workbookViewId="0">
      <selection activeCell="C70" sqref="C70"/>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30" t="s">
        <v>83</v>
      </c>
      <c r="B1" s="531"/>
      <c r="C1" s="532"/>
    </row>
    <row r="2" spans="1:6" ht="13.5" customHeight="1" x14ac:dyDescent="0.25">
      <c r="C2" s="33"/>
    </row>
    <row r="3" spans="1:6" ht="18.75" customHeight="1" x14ac:dyDescent="0.35">
      <c r="A3" s="537" t="s">
        <v>111</v>
      </c>
      <c r="B3" s="538"/>
      <c r="C3" s="539"/>
    </row>
    <row r="4" spans="1:6" ht="336" customHeight="1" x14ac:dyDescent="0.25">
      <c r="A4" s="540" t="s">
        <v>392</v>
      </c>
      <c r="B4" s="541"/>
      <c r="C4" s="542"/>
    </row>
    <row r="5" spans="1:6" ht="18.75" customHeight="1" x14ac:dyDescent="0.35">
      <c r="A5" s="537" t="s">
        <v>112</v>
      </c>
      <c r="B5" s="538"/>
      <c r="C5" s="539"/>
    </row>
    <row r="6" spans="1:6" ht="162" customHeight="1" x14ac:dyDescent="0.25">
      <c r="A6" s="543" t="s">
        <v>114</v>
      </c>
      <c r="B6" s="544"/>
      <c r="C6" s="545"/>
    </row>
    <row r="7" spans="1:6" ht="23.25" customHeight="1" x14ac:dyDescent="0.25">
      <c r="A7" s="36" t="s">
        <v>107</v>
      </c>
      <c r="B7" s="36" t="s">
        <v>105</v>
      </c>
      <c r="C7" s="36" t="s">
        <v>106</v>
      </c>
    </row>
    <row r="8" spans="1:6" ht="101.25" customHeight="1" x14ac:dyDescent="0.25">
      <c r="A8" s="161" t="s">
        <v>4</v>
      </c>
      <c r="B8" s="162" t="s">
        <v>249</v>
      </c>
      <c r="C8" s="163" t="s">
        <v>250</v>
      </c>
      <c r="D8" s="35"/>
      <c r="E8" s="35"/>
      <c r="F8" s="34"/>
    </row>
    <row r="9" spans="1:6" ht="101.25" customHeight="1" x14ac:dyDescent="0.25">
      <c r="A9" s="164" t="s">
        <v>25</v>
      </c>
      <c r="B9" s="162" t="s">
        <v>251</v>
      </c>
      <c r="C9" s="163" t="s">
        <v>252</v>
      </c>
      <c r="D9" s="35"/>
      <c r="E9" s="35"/>
      <c r="F9" s="34"/>
    </row>
    <row r="10" spans="1:6" ht="101.25" customHeight="1" x14ac:dyDescent="0.25">
      <c r="A10" s="165" t="s">
        <v>26</v>
      </c>
      <c r="B10" s="162" t="s">
        <v>253</v>
      </c>
      <c r="C10" s="163" t="s">
        <v>254</v>
      </c>
      <c r="D10" s="35"/>
      <c r="E10" s="35"/>
      <c r="F10" s="34"/>
    </row>
    <row r="11" spans="1:6" ht="101.25" customHeight="1" x14ac:dyDescent="0.25">
      <c r="A11" s="166" t="s">
        <v>27</v>
      </c>
      <c r="B11" s="162" t="s">
        <v>255</v>
      </c>
      <c r="C11" s="163" t="s">
        <v>256</v>
      </c>
      <c r="D11" s="35"/>
      <c r="E11" s="35"/>
      <c r="F11" s="34"/>
    </row>
    <row r="12" spans="1:6" ht="18.75" customHeight="1" x14ac:dyDescent="0.35">
      <c r="A12" s="537" t="s">
        <v>115</v>
      </c>
      <c r="B12" s="538"/>
      <c r="C12" s="539"/>
    </row>
    <row r="13" spans="1:6" ht="324.75" customHeight="1" x14ac:dyDescent="0.25">
      <c r="A13" s="533" t="s">
        <v>270</v>
      </c>
      <c r="B13" s="534"/>
      <c r="C13" s="535"/>
    </row>
    <row r="14" spans="1:6" ht="409.5" customHeight="1" x14ac:dyDescent="0.25">
      <c r="A14" s="533"/>
      <c r="B14" s="534"/>
      <c r="C14" s="535"/>
    </row>
    <row r="15" spans="1:6" ht="69.75" customHeight="1" x14ac:dyDescent="0.25">
      <c r="A15" s="536" t="s">
        <v>82</v>
      </c>
      <c r="B15" s="536"/>
      <c r="C15" s="536"/>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view="pageBreakPreview" topLeftCell="AD5" zoomScaleNormal="80" zoomScaleSheetLayoutView="100" workbookViewId="0">
      <selection activeCell="AM27" sqref="AM27"/>
    </sheetView>
  </sheetViews>
  <sheetFormatPr baseColWidth="10" defaultRowHeight="20.25" customHeight="1" x14ac:dyDescent="0.2"/>
  <cols>
    <col min="1" max="1" width="41.5703125" style="122" customWidth="1"/>
    <col min="2" max="2" width="33" style="38" customWidth="1"/>
    <col min="3" max="3" width="42.5703125" style="38" customWidth="1"/>
    <col min="4" max="4" width="31.28515625" style="38" customWidth="1"/>
    <col min="5" max="5" width="16.7109375" style="38" customWidth="1"/>
    <col min="6" max="6" width="19.140625" style="38" customWidth="1"/>
    <col min="7" max="7" width="21.7109375" style="38" customWidth="1"/>
    <col min="8" max="8" width="4.5703125" style="38" bestFit="1" customWidth="1"/>
    <col min="9" max="9" width="4.5703125" style="38" customWidth="1"/>
    <col min="10" max="10" width="6.28515625" style="38" bestFit="1" customWidth="1"/>
    <col min="11" max="11" width="25.28515625" style="38" customWidth="1"/>
    <col min="12" max="12" width="77.7109375" style="38" customWidth="1"/>
    <col min="13" max="13" width="39.7109375" style="38" customWidth="1"/>
    <col min="14" max="14" width="18.140625" style="38" customWidth="1"/>
    <col min="15" max="15" width="18.42578125" style="38" customWidth="1"/>
    <col min="16" max="17" width="4.28515625" style="38" customWidth="1"/>
    <col min="18" max="18" width="3.28515625" style="38" customWidth="1"/>
    <col min="19" max="19" width="23" style="38" customWidth="1"/>
    <col min="20" max="20" width="27.140625" style="38" customWidth="1"/>
    <col min="21" max="21" width="108.7109375" style="38" customWidth="1"/>
    <col min="22" max="22" width="24.5703125" style="38" customWidth="1"/>
    <col min="23" max="23" width="49.5703125" style="38" customWidth="1"/>
    <col min="24" max="24" width="65.42578125" style="38" customWidth="1"/>
    <col min="25" max="25" width="54.85546875" style="38" customWidth="1"/>
    <col min="26" max="26" width="28.140625" style="38" customWidth="1"/>
    <col min="27" max="27" width="27" style="38" customWidth="1"/>
    <col min="28" max="28" width="62" style="38" customWidth="1"/>
    <col min="29" max="29" width="71.5703125" style="38" customWidth="1"/>
    <col min="30" max="30" width="25.5703125" style="38" customWidth="1"/>
    <col min="31" max="31" width="23.85546875" style="38" hidden="1" customWidth="1"/>
    <col min="32" max="32" width="99.28515625" style="38" hidden="1" customWidth="1"/>
    <col min="33" max="33" width="83.28515625" style="38" hidden="1" customWidth="1"/>
    <col min="34" max="34" width="30.7109375" style="38" hidden="1" customWidth="1"/>
    <col min="35" max="35" width="31" style="38" hidden="1" customWidth="1"/>
    <col min="36" max="36" width="36.7109375" style="38" hidden="1" customWidth="1"/>
    <col min="37" max="37" width="37.28515625" style="38" hidden="1" customWidth="1"/>
    <col min="38" max="38" width="34.85546875" style="38" hidden="1" customWidth="1"/>
    <col min="39" max="39" width="156.42578125" style="38" customWidth="1"/>
    <col min="40" max="40" width="20.28515625" style="38" hidden="1" customWidth="1"/>
    <col min="41" max="41" width="22.28515625" style="38" hidden="1" customWidth="1"/>
    <col min="42" max="42" width="21.42578125" style="38" hidden="1" customWidth="1"/>
    <col min="43" max="43" width="24.7109375" style="38" hidden="1" customWidth="1"/>
    <col min="44" max="44" width="27" style="38" hidden="1" customWidth="1"/>
    <col min="45" max="45" width="0" style="38" hidden="1" customWidth="1"/>
    <col min="46" max="46" width="12.85546875" style="38" hidden="1" customWidth="1"/>
    <col min="47" max="47" width="0" style="38" hidden="1" customWidth="1"/>
    <col min="48" max="48" width="13" style="38" hidden="1" customWidth="1"/>
    <col min="49" max="49" width="0" style="38" hidden="1" customWidth="1"/>
    <col min="50" max="50" width="12.7109375" style="38" hidden="1" customWidth="1"/>
    <col min="51" max="56" width="0" style="38" hidden="1" customWidth="1"/>
    <col min="57" max="57" width="8.5703125" style="38" hidden="1" customWidth="1"/>
    <col min="58" max="58" width="23.140625" style="38" hidden="1" customWidth="1"/>
    <col min="59" max="66" width="0" style="38" hidden="1" customWidth="1"/>
    <col min="67" max="67" width="4.85546875" style="38" customWidth="1"/>
    <col min="68" max="68" width="30" style="38" customWidth="1"/>
    <col min="69" max="69" width="11.42578125" style="38"/>
    <col min="70" max="70" width="19.42578125" style="38" customWidth="1"/>
    <col min="71" max="71" width="12.7109375" style="38" bestFit="1" customWidth="1"/>
    <col min="72" max="72" width="11.42578125" style="38"/>
    <col min="73" max="73" width="15.5703125" style="38" customWidth="1"/>
    <col min="74" max="16384" width="11.42578125" style="38"/>
  </cols>
  <sheetData>
    <row r="1" spans="1:149" ht="33" customHeight="1" x14ac:dyDescent="0.2">
      <c r="A1" s="120"/>
      <c r="B1" s="614" t="s">
        <v>314</v>
      </c>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6"/>
      <c r="AC1" s="610"/>
      <c r="AD1" s="611"/>
      <c r="AE1" s="611"/>
      <c r="AF1" s="611"/>
      <c r="AG1" s="611"/>
      <c r="AH1" s="611"/>
      <c r="AI1" s="611"/>
      <c r="AJ1" s="611"/>
      <c r="AK1" s="611"/>
      <c r="AL1" s="611"/>
      <c r="AM1" s="611"/>
      <c r="AN1" s="611"/>
      <c r="AO1" s="611"/>
      <c r="AP1" s="611"/>
      <c r="AQ1" s="611"/>
      <c r="AR1" s="611"/>
      <c r="AT1" s="55" t="s">
        <v>27</v>
      </c>
      <c r="AV1" s="56" t="s">
        <v>4</v>
      </c>
      <c r="AX1" s="55" t="s">
        <v>27</v>
      </c>
      <c r="BE1" s="57"/>
      <c r="BF1" s="58" t="s">
        <v>6</v>
      </c>
      <c r="BG1" s="59"/>
    </row>
    <row r="2" spans="1:149" ht="26.25" customHeight="1" x14ac:dyDescent="0.2">
      <c r="A2" s="120"/>
      <c r="B2" s="617" t="s">
        <v>315</v>
      </c>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9"/>
      <c r="AC2" s="612"/>
      <c r="AD2" s="613"/>
      <c r="AE2" s="613"/>
      <c r="AF2" s="613"/>
      <c r="AG2" s="613"/>
      <c r="AH2" s="613"/>
      <c r="AI2" s="613"/>
      <c r="AJ2" s="613"/>
      <c r="AK2" s="613"/>
      <c r="AL2" s="613"/>
      <c r="AM2" s="613"/>
      <c r="AN2" s="613"/>
      <c r="AO2" s="613"/>
      <c r="AP2" s="613"/>
      <c r="AQ2" s="613"/>
      <c r="AR2" s="613"/>
      <c r="AT2" s="60" t="s">
        <v>26</v>
      </c>
      <c r="AV2" s="61" t="s">
        <v>25</v>
      </c>
      <c r="AX2" s="60" t="s">
        <v>26</v>
      </c>
      <c r="BE2" s="57"/>
      <c r="BF2" s="58" t="s">
        <v>22</v>
      </c>
      <c r="BG2" s="59"/>
    </row>
    <row r="3" spans="1:149" ht="29.25" customHeight="1" x14ac:dyDescent="0.2">
      <c r="A3" s="120"/>
      <c r="B3" s="617" t="s">
        <v>113</v>
      </c>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9"/>
      <c r="AC3" s="612"/>
      <c r="AD3" s="613"/>
      <c r="AE3" s="613"/>
      <c r="AF3" s="613"/>
      <c r="AG3" s="613"/>
      <c r="AH3" s="613"/>
      <c r="AI3" s="613"/>
      <c r="AJ3" s="613"/>
      <c r="AK3" s="613"/>
      <c r="AL3" s="613"/>
      <c r="AM3" s="613"/>
      <c r="AN3" s="613"/>
      <c r="AO3" s="613"/>
      <c r="AP3" s="613"/>
      <c r="AQ3" s="613"/>
      <c r="AR3" s="613"/>
      <c r="AT3" s="62" t="s">
        <v>25</v>
      </c>
      <c r="AV3" s="63" t="s">
        <v>26</v>
      </c>
      <c r="AX3" s="62" t="s">
        <v>25</v>
      </c>
      <c r="BE3" s="57"/>
      <c r="BF3" s="58" t="s">
        <v>7</v>
      </c>
      <c r="BG3" s="59"/>
    </row>
    <row r="4" spans="1:149" ht="15.75" customHeight="1" x14ac:dyDescent="0.2">
      <c r="A4" s="120"/>
      <c r="B4" s="620" t="s">
        <v>400</v>
      </c>
      <c r="C4" s="621"/>
      <c r="D4" s="621"/>
      <c r="E4" s="621"/>
      <c r="F4" s="621"/>
      <c r="G4" s="621"/>
      <c r="H4" s="621"/>
      <c r="I4" s="621"/>
      <c r="J4" s="621"/>
      <c r="K4" s="621"/>
      <c r="L4" s="621"/>
      <c r="M4" s="621"/>
      <c r="N4" s="621"/>
      <c r="O4" s="622"/>
      <c r="P4" s="167"/>
      <c r="Q4" s="167"/>
      <c r="R4" s="167"/>
      <c r="AA4" s="612"/>
      <c r="AB4" s="613"/>
      <c r="AC4" s="613"/>
      <c r="AD4" s="613"/>
      <c r="AE4" s="613"/>
      <c r="AF4" s="613"/>
      <c r="AG4" s="613"/>
      <c r="AH4" s="613"/>
      <c r="AI4" s="613"/>
      <c r="AJ4" s="613"/>
      <c r="AK4" s="613"/>
      <c r="AL4" s="613"/>
      <c r="AM4" s="613"/>
      <c r="AN4" s="613"/>
      <c r="AO4" s="613"/>
      <c r="AP4" s="613"/>
      <c r="AQ4" s="613"/>
      <c r="AR4" s="613"/>
    </row>
    <row r="5" spans="1:149" ht="15.75" customHeight="1" x14ac:dyDescent="0.25">
      <c r="A5" s="121"/>
      <c r="B5" s="623" t="s">
        <v>399</v>
      </c>
      <c r="C5" s="624"/>
      <c r="D5" s="624"/>
      <c r="E5" s="624"/>
      <c r="F5" s="624"/>
      <c r="G5" s="624"/>
      <c r="H5" s="624"/>
      <c r="I5" s="625"/>
      <c r="J5" s="263"/>
      <c r="K5" s="263"/>
      <c r="L5" s="263"/>
      <c r="M5" s="263"/>
      <c r="N5" s="263"/>
      <c r="O5" s="263"/>
      <c r="P5" s="103"/>
      <c r="Q5" s="103"/>
      <c r="R5" s="103"/>
      <c r="S5" s="103"/>
      <c r="T5" s="103"/>
      <c r="U5" s="103"/>
      <c r="V5" s="119"/>
      <c r="W5" s="119"/>
      <c r="X5" s="119"/>
      <c r="Y5" s="119"/>
      <c r="Z5" s="119"/>
      <c r="AA5" s="118"/>
      <c r="AB5" s="118"/>
      <c r="AC5" s="118"/>
      <c r="AD5" s="118"/>
      <c r="AE5" s="118"/>
      <c r="AF5" s="118"/>
      <c r="AG5" s="118"/>
      <c r="AH5" s="118"/>
      <c r="AI5" s="118"/>
      <c r="AJ5" s="118"/>
      <c r="AK5" s="118"/>
      <c r="AL5" s="118"/>
      <c r="AM5" s="118"/>
      <c r="AN5" s="118"/>
      <c r="AO5" s="181"/>
      <c r="AP5" s="181"/>
      <c r="AQ5" s="181"/>
      <c r="AR5" s="118"/>
    </row>
    <row r="6" spans="1:149" ht="30" customHeight="1" thickBot="1" x14ac:dyDescent="0.3">
      <c r="A6" s="64" t="s">
        <v>102</v>
      </c>
      <c r="B6" s="64"/>
      <c r="C6" s="64"/>
      <c r="D6" s="64"/>
      <c r="E6" s="64"/>
      <c r="F6" s="64"/>
      <c r="G6" s="64"/>
      <c r="H6" s="64"/>
      <c r="I6" s="64"/>
      <c r="J6" s="64"/>
      <c r="K6" s="64"/>
      <c r="L6" s="64"/>
      <c r="M6" s="119"/>
      <c r="N6" s="119"/>
      <c r="O6" s="119"/>
      <c r="P6" s="104"/>
      <c r="Q6" s="105"/>
      <c r="R6" s="105"/>
      <c r="S6" s="20"/>
      <c r="T6" s="105"/>
      <c r="U6" s="105"/>
      <c r="V6" s="119"/>
      <c r="W6" s="119"/>
      <c r="X6" s="119"/>
      <c r="Y6" s="119"/>
      <c r="Z6" s="119"/>
      <c r="AA6" s="118"/>
      <c r="AB6" s="118"/>
      <c r="AC6" s="118"/>
      <c r="AD6" s="118"/>
      <c r="AE6" s="118"/>
      <c r="AF6" s="118"/>
      <c r="AG6" s="118"/>
      <c r="AH6" s="118"/>
      <c r="AI6" s="118"/>
      <c r="AJ6" s="118"/>
      <c r="AK6" s="118"/>
      <c r="AL6" s="118"/>
      <c r="AM6" s="118"/>
      <c r="AN6" s="118"/>
      <c r="AO6" s="181"/>
      <c r="AP6" s="181"/>
      <c r="AQ6" s="181"/>
      <c r="AR6" s="118"/>
    </row>
    <row r="7" spans="1:149" s="206" customFormat="1" ht="58.5" customHeight="1" thickBot="1" x14ac:dyDescent="0.25">
      <c r="A7" s="205" t="s">
        <v>290</v>
      </c>
      <c r="B7" s="599" t="s">
        <v>291</v>
      </c>
      <c r="C7" s="600"/>
      <c r="D7" s="600"/>
      <c r="E7" s="600"/>
      <c r="F7" s="600"/>
      <c r="G7" s="600"/>
      <c r="H7" s="600"/>
      <c r="I7" s="600"/>
      <c r="J7" s="600"/>
      <c r="K7" s="601"/>
      <c r="L7" s="628" t="s">
        <v>292</v>
      </c>
      <c r="M7" s="629"/>
      <c r="N7" s="629"/>
      <c r="O7" s="629"/>
      <c r="P7" s="629"/>
      <c r="Q7" s="629"/>
      <c r="R7" s="629"/>
      <c r="S7" s="629"/>
      <c r="T7" s="629"/>
      <c r="U7" s="629"/>
      <c r="V7" s="629"/>
      <c r="W7" s="629"/>
      <c r="X7" s="629"/>
      <c r="Y7" s="629"/>
      <c r="Z7" s="630"/>
      <c r="AA7" s="596" t="s">
        <v>291</v>
      </c>
      <c r="AB7" s="597"/>
      <c r="AC7" s="597"/>
      <c r="AD7" s="597"/>
      <c r="AE7" s="597"/>
      <c r="AF7" s="597"/>
      <c r="AG7" s="597"/>
      <c r="AH7" s="597"/>
      <c r="AI7" s="597"/>
      <c r="AJ7" s="597"/>
      <c r="AK7" s="597"/>
      <c r="AL7" s="598"/>
      <c r="AM7" s="596" t="s">
        <v>293</v>
      </c>
      <c r="AN7" s="597"/>
      <c r="AO7" s="597"/>
      <c r="AP7" s="597"/>
      <c r="AQ7" s="597"/>
      <c r="AR7" s="598"/>
    </row>
    <row r="8" spans="1:149" s="65" customFormat="1" ht="41.25" thickBot="1" x14ac:dyDescent="0.3">
      <c r="A8" s="106" t="s">
        <v>61</v>
      </c>
      <c r="B8" s="560" t="s">
        <v>81</v>
      </c>
      <c r="C8" s="561"/>
      <c r="D8" s="561"/>
      <c r="E8" s="561"/>
      <c r="F8" s="561"/>
      <c r="G8" s="561"/>
      <c r="H8" s="561"/>
      <c r="I8" s="561"/>
      <c r="J8" s="561"/>
      <c r="K8" s="561"/>
      <c r="L8" s="553" t="s">
        <v>98</v>
      </c>
      <c r="M8" s="553"/>
      <c r="N8" s="553"/>
      <c r="O8" s="553"/>
      <c r="P8" s="553"/>
      <c r="Q8" s="553"/>
      <c r="R8" s="553"/>
      <c r="S8" s="553"/>
      <c r="T8" s="553"/>
      <c r="U8" s="553"/>
      <c r="V8" s="553"/>
      <c r="W8" s="553"/>
      <c r="X8" s="553"/>
      <c r="Y8" s="553"/>
      <c r="Z8" s="554"/>
      <c r="AA8" s="578" t="s">
        <v>62</v>
      </c>
      <c r="AB8" s="579"/>
      <c r="AC8" s="579"/>
      <c r="AD8" s="579"/>
      <c r="AE8" s="579"/>
      <c r="AF8" s="579"/>
      <c r="AG8" s="579"/>
      <c r="AH8" s="579"/>
      <c r="AI8" s="579"/>
      <c r="AJ8" s="579"/>
      <c r="AK8" s="579"/>
      <c r="AL8" s="579"/>
      <c r="AM8" s="579"/>
      <c r="AN8" s="579"/>
      <c r="AO8" s="579"/>
      <c r="AP8" s="579"/>
      <c r="AQ8" s="579"/>
      <c r="AR8" s="580"/>
    </row>
    <row r="9" spans="1:149" s="67" customFormat="1" ht="39.75" customHeight="1" thickBot="1" x14ac:dyDescent="0.25">
      <c r="A9" s="575" t="s">
        <v>129</v>
      </c>
      <c r="B9" s="557" t="s">
        <v>33</v>
      </c>
      <c r="C9" s="558"/>
      <c r="D9" s="558"/>
      <c r="E9" s="559"/>
      <c r="F9" s="604" t="s">
        <v>119</v>
      </c>
      <c r="G9" s="605"/>
      <c r="H9" s="75"/>
      <c r="I9" s="76"/>
      <c r="J9" s="76"/>
      <c r="K9" s="608" t="s">
        <v>86</v>
      </c>
      <c r="L9" s="566" t="s">
        <v>120</v>
      </c>
      <c r="M9" s="567"/>
      <c r="N9" s="567"/>
      <c r="O9" s="568"/>
      <c r="P9" s="70"/>
      <c r="Q9" s="70"/>
      <c r="R9" s="70"/>
      <c r="S9" s="555" t="s">
        <v>87</v>
      </c>
      <c r="T9" s="569" t="s">
        <v>34</v>
      </c>
      <c r="U9" s="570"/>
      <c r="V9" s="570"/>
      <c r="W9" s="570"/>
      <c r="X9" s="570"/>
      <c r="Y9" s="570"/>
      <c r="Z9" s="571"/>
      <c r="AA9" s="591" t="s">
        <v>57</v>
      </c>
      <c r="AB9" s="592"/>
      <c r="AC9" s="592"/>
      <c r="AD9" s="593"/>
      <c r="AE9" s="586" t="s">
        <v>58</v>
      </c>
      <c r="AF9" s="587"/>
      <c r="AG9" s="587"/>
      <c r="AH9" s="588"/>
      <c r="AI9" s="586" t="s">
        <v>59</v>
      </c>
      <c r="AJ9" s="587"/>
      <c r="AK9" s="587"/>
      <c r="AL9" s="588"/>
      <c r="AM9" s="581" t="s">
        <v>63</v>
      </c>
      <c r="AN9" s="582"/>
      <c r="AO9" s="582"/>
      <c r="AP9" s="582"/>
      <c r="AQ9" s="582"/>
      <c r="AR9" s="583"/>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25">
      <c r="A10" s="576"/>
      <c r="B10" s="562" t="s">
        <v>60</v>
      </c>
      <c r="C10" s="562" t="s">
        <v>125</v>
      </c>
      <c r="D10" s="562" t="s">
        <v>130</v>
      </c>
      <c r="E10" s="562" t="s">
        <v>80</v>
      </c>
      <c r="F10" s="606"/>
      <c r="G10" s="607"/>
      <c r="H10" s="74"/>
      <c r="I10" s="73"/>
      <c r="J10" s="73"/>
      <c r="K10" s="609"/>
      <c r="L10" s="626" t="s">
        <v>173</v>
      </c>
      <c r="M10" s="602" t="s">
        <v>166</v>
      </c>
      <c r="N10" s="564" t="s">
        <v>153</v>
      </c>
      <c r="O10" s="564" t="s">
        <v>154</v>
      </c>
      <c r="P10" s="71"/>
      <c r="Q10" s="71"/>
      <c r="R10" s="71"/>
      <c r="S10" s="556"/>
      <c r="T10" s="572"/>
      <c r="U10" s="573"/>
      <c r="V10" s="573"/>
      <c r="W10" s="573"/>
      <c r="X10" s="573"/>
      <c r="Y10" s="573"/>
      <c r="Z10" s="574"/>
      <c r="AA10" s="589" t="s">
        <v>144</v>
      </c>
      <c r="AB10" s="589" t="s">
        <v>54</v>
      </c>
      <c r="AC10" s="589" t="s">
        <v>122</v>
      </c>
      <c r="AD10" s="594" t="s">
        <v>121</v>
      </c>
      <c r="AE10" s="589" t="s">
        <v>144</v>
      </c>
      <c r="AF10" s="589" t="s">
        <v>54</v>
      </c>
      <c r="AG10" s="589" t="s">
        <v>122</v>
      </c>
      <c r="AH10" s="594" t="s">
        <v>121</v>
      </c>
      <c r="AI10" s="589" t="s">
        <v>144</v>
      </c>
      <c r="AJ10" s="589" t="s">
        <v>54</v>
      </c>
      <c r="AK10" s="589" t="s">
        <v>122</v>
      </c>
      <c r="AL10" s="594" t="s">
        <v>121</v>
      </c>
      <c r="AM10" s="584" t="s">
        <v>686</v>
      </c>
      <c r="AN10" s="584" t="s">
        <v>286</v>
      </c>
      <c r="AO10" s="584" t="s">
        <v>286</v>
      </c>
      <c r="AP10" s="584" t="s">
        <v>286</v>
      </c>
      <c r="AQ10" s="584" t="s">
        <v>286</v>
      </c>
      <c r="AR10" s="584" t="s">
        <v>286</v>
      </c>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25">
      <c r="A11" s="577"/>
      <c r="B11" s="563"/>
      <c r="C11" s="563"/>
      <c r="D11" s="563"/>
      <c r="E11" s="563"/>
      <c r="F11" s="117" t="s">
        <v>170</v>
      </c>
      <c r="G11" s="117" t="s">
        <v>171</v>
      </c>
      <c r="H11" s="72" t="s">
        <v>108</v>
      </c>
      <c r="I11" s="72" t="s">
        <v>109</v>
      </c>
      <c r="J11" s="72" t="s">
        <v>110</v>
      </c>
      <c r="K11" s="84" t="s">
        <v>172</v>
      </c>
      <c r="L11" s="627"/>
      <c r="M11" s="603"/>
      <c r="N11" s="565"/>
      <c r="O11" s="565"/>
      <c r="P11" s="107" t="s">
        <v>108</v>
      </c>
      <c r="Q11" s="107" t="s">
        <v>109</v>
      </c>
      <c r="R11" s="37" t="s">
        <v>110</v>
      </c>
      <c r="S11" s="101" t="s">
        <v>172</v>
      </c>
      <c r="T11" s="108" t="s">
        <v>174</v>
      </c>
      <c r="U11" s="68" t="s">
        <v>142</v>
      </c>
      <c r="V11" s="68" t="s">
        <v>97</v>
      </c>
      <c r="W11" s="68" t="s">
        <v>139</v>
      </c>
      <c r="X11" s="68" t="s">
        <v>143</v>
      </c>
      <c r="Y11" s="68" t="s">
        <v>149</v>
      </c>
      <c r="Z11" s="68" t="s">
        <v>88</v>
      </c>
      <c r="AA11" s="590"/>
      <c r="AB11" s="590"/>
      <c r="AC11" s="590"/>
      <c r="AD11" s="595"/>
      <c r="AE11" s="590"/>
      <c r="AF11" s="590"/>
      <c r="AG11" s="590"/>
      <c r="AH11" s="595"/>
      <c r="AI11" s="590"/>
      <c r="AJ11" s="590"/>
      <c r="AK11" s="590"/>
      <c r="AL11" s="595"/>
      <c r="AM11" s="778"/>
      <c r="AN11" s="585"/>
      <c r="AO11" s="585"/>
      <c r="AP11" s="585"/>
      <c r="AQ11" s="585"/>
      <c r="AR11" s="585"/>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298.5" hidden="1" customHeight="1" thickBot="1" x14ac:dyDescent="0.25">
      <c r="A12" s="123" t="s">
        <v>177</v>
      </c>
      <c r="B12" s="124" t="s">
        <v>178</v>
      </c>
      <c r="C12" s="125" t="s">
        <v>179</v>
      </c>
      <c r="D12" s="126" t="s">
        <v>164</v>
      </c>
      <c r="E12" s="109" t="s">
        <v>84</v>
      </c>
      <c r="F12" s="110" t="s">
        <v>16</v>
      </c>
      <c r="G12" s="110" t="s">
        <v>3</v>
      </c>
      <c r="H12" s="111">
        <f t="shared" ref="H12:H32" si="0">IF(F12="RARA VEZ",1,IF(F12="IMPROBABLE",2,IF(F12="POSIBLE",3,IF(F12="PROBABLE",4,5))))</f>
        <v>2</v>
      </c>
      <c r="I12" s="111">
        <f t="shared" ref="I12:I32" si="1">IF(G12="INSIGNIFICANTE",1,IF(G12="MENOR",3,IF(G12="MODERADO",5,IF(G12="MAYOR",10,20))))</f>
        <v>5</v>
      </c>
      <c r="J12" s="112">
        <f t="shared" ref="J12:J32" si="2">H12*I12</f>
        <v>10</v>
      </c>
      <c r="K12" s="107" t="str">
        <f t="shared" ref="K12:K32" si="3">IF(OR(F12="",G12=""),"",IF(J12&lt;=12,"BAJA",IF(J12&lt;=25,"MODERADA",IF(J12&lt;=50,"ALTA","EXTREMA"))))</f>
        <v>BAJA</v>
      </c>
      <c r="L12" s="127" t="s">
        <v>180</v>
      </c>
      <c r="M12" s="126" t="s">
        <v>181</v>
      </c>
      <c r="N12" s="110" t="e">
        <f t="shared" ref="N12:N32" si="4">IF(P12=1,"RARA VEZ",IF(P12=2,"IMPROBABLE",IF(P12=3,"POSIBLE",IF(P12=4,"PROBABLE","CASI SEGURO"))))</f>
        <v>#REF!</v>
      </c>
      <c r="O12" s="110" t="e">
        <f t="shared" ref="O12:O32" si="5">IF(Q12=1,"INSIGNIFICANTE",IF(Q12=3,"MENOR",IF(Q12=5,"MODERADO",IF(Q12=10,"MAYOR","CATASTRÓFICO"))))</f>
        <v>#REF!</v>
      </c>
      <c r="P12" s="111" t="e">
        <f>#REF!</f>
        <v>#REF!</v>
      </c>
      <c r="Q12" s="111" t="e">
        <f>#REF!</f>
        <v>#REF!</v>
      </c>
      <c r="R12" s="112" t="e">
        <f t="shared" ref="R12:R32" si="6">P12*Q12</f>
        <v>#REF!</v>
      </c>
      <c r="S12" s="107" t="e">
        <f>#REF!</f>
        <v>#REF!</v>
      </c>
      <c r="T12" s="126" t="e">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2" s="128" t="s">
        <v>211</v>
      </c>
      <c r="V12" s="129" t="s">
        <v>212</v>
      </c>
      <c r="W12" s="186" t="s">
        <v>324</v>
      </c>
      <c r="X12" s="129" t="s">
        <v>278</v>
      </c>
      <c r="Y12" s="129" t="s">
        <v>277</v>
      </c>
      <c r="Z12" s="130"/>
      <c r="AA12" s="128" t="s">
        <v>287</v>
      </c>
      <c r="AB12" s="186" t="s">
        <v>288</v>
      </c>
      <c r="AC12" s="186" t="s">
        <v>289</v>
      </c>
      <c r="AD12" s="129"/>
      <c r="AE12" s="128" t="s">
        <v>287</v>
      </c>
      <c r="AF12" s="186" t="s">
        <v>288</v>
      </c>
      <c r="AG12" s="186" t="s">
        <v>289</v>
      </c>
      <c r="AH12" s="129"/>
      <c r="AI12" s="128" t="s">
        <v>287</v>
      </c>
      <c r="AJ12" s="186" t="s">
        <v>288</v>
      </c>
      <c r="AK12" s="186" t="s">
        <v>289</v>
      </c>
      <c r="AL12" s="129"/>
      <c r="AM12" s="182" t="s">
        <v>687</v>
      </c>
      <c r="AN12" s="182"/>
      <c r="AO12" s="182"/>
      <c r="AP12" s="182"/>
      <c r="AQ12" s="182"/>
      <c r="AR12" s="182"/>
    </row>
    <row r="13" spans="1:149" s="69" customFormat="1" ht="186" hidden="1" customHeight="1" thickBot="1" x14ac:dyDescent="0.25">
      <c r="A13" s="131" t="s">
        <v>182</v>
      </c>
      <c r="B13" s="132" t="s">
        <v>165</v>
      </c>
      <c r="C13" s="133" t="s">
        <v>151</v>
      </c>
      <c r="D13" s="132" t="s">
        <v>155</v>
      </c>
      <c r="E13" s="113" t="s">
        <v>84</v>
      </c>
      <c r="F13" s="114" t="s">
        <v>17</v>
      </c>
      <c r="G13" s="114" t="s">
        <v>20</v>
      </c>
      <c r="H13" s="134">
        <f t="shared" si="0"/>
        <v>3</v>
      </c>
      <c r="I13" s="134">
        <f t="shared" si="1"/>
        <v>10</v>
      </c>
      <c r="J13" s="135">
        <f t="shared" si="2"/>
        <v>30</v>
      </c>
      <c r="K13" s="136" t="str">
        <f t="shared" si="3"/>
        <v>ALTA</v>
      </c>
      <c r="L13" s="137" t="s">
        <v>325</v>
      </c>
      <c r="M13" s="132" t="s">
        <v>317</v>
      </c>
      <c r="N13" s="110" t="e">
        <f t="shared" si="4"/>
        <v>#REF!</v>
      </c>
      <c r="O13" s="110" t="e">
        <f t="shared" si="5"/>
        <v>#REF!</v>
      </c>
      <c r="P13" s="111" t="e">
        <f>#REF!</f>
        <v>#REF!</v>
      </c>
      <c r="Q13" s="111" t="e">
        <f>#REF!</f>
        <v>#REF!</v>
      </c>
      <c r="R13" s="112" t="e">
        <f t="shared" si="6"/>
        <v>#REF!</v>
      </c>
      <c r="S13" s="107" t="e">
        <f>#REF!</f>
        <v>#REF!</v>
      </c>
      <c r="T13" s="126" t="e">
        <f t="shared" si="7"/>
        <v>#REF!</v>
      </c>
      <c r="U13" s="171" t="s">
        <v>326</v>
      </c>
      <c r="V13" s="139" t="s">
        <v>213</v>
      </c>
      <c r="W13" s="170" t="s">
        <v>327</v>
      </c>
      <c r="X13" s="170" t="s">
        <v>328</v>
      </c>
      <c r="Y13" s="139" t="s">
        <v>214</v>
      </c>
      <c r="Z13" s="139" t="s">
        <v>215</v>
      </c>
      <c r="AA13" s="187" t="s">
        <v>287</v>
      </c>
      <c r="AB13" s="188" t="s">
        <v>288</v>
      </c>
      <c r="AC13" s="188" t="s">
        <v>289</v>
      </c>
      <c r="AD13" s="189"/>
      <c r="AE13" s="187" t="s">
        <v>287</v>
      </c>
      <c r="AF13" s="188" t="s">
        <v>288</v>
      </c>
      <c r="AG13" s="188" t="s">
        <v>289</v>
      </c>
      <c r="AH13" s="189"/>
      <c r="AI13" s="187" t="s">
        <v>287</v>
      </c>
      <c r="AJ13" s="188" t="s">
        <v>288</v>
      </c>
      <c r="AK13" s="188" t="s">
        <v>289</v>
      </c>
      <c r="AL13" s="189"/>
      <c r="AM13" s="102"/>
      <c r="AN13" s="102"/>
      <c r="AO13" s="102"/>
      <c r="AP13" s="102"/>
      <c r="AQ13" s="102"/>
      <c r="AR13" s="102"/>
    </row>
    <row r="14" spans="1:149" s="69" customFormat="1" ht="171" hidden="1" customHeight="1" thickBot="1" x14ac:dyDescent="0.25">
      <c r="A14" s="141"/>
      <c r="B14" s="140" t="s">
        <v>183</v>
      </c>
      <c r="C14" s="133" t="s">
        <v>157</v>
      </c>
      <c r="D14" s="132" t="s">
        <v>156</v>
      </c>
      <c r="E14" s="113" t="s">
        <v>84</v>
      </c>
      <c r="F14" s="114" t="s">
        <v>16</v>
      </c>
      <c r="G14" s="114" t="s">
        <v>20</v>
      </c>
      <c r="H14" s="134">
        <f t="shared" si="0"/>
        <v>2</v>
      </c>
      <c r="I14" s="134">
        <f t="shared" si="1"/>
        <v>10</v>
      </c>
      <c r="J14" s="135">
        <f t="shared" si="2"/>
        <v>20</v>
      </c>
      <c r="K14" s="136" t="str">
        <f t="shared" si="3"/>
        <v>MODERADA</v>
      </c>
      <c r="L14" s="137" t="s">
        <v>184</v>
      </c>
      <c r="M14" s="132" t="s">
        <v>316</v>
      </c>
      <c r="N14" s="110" t="e">
        <f t="shared" si="4"/>
        <v>#REF!</v>
      </c>
      <c r="O14" s="110" t="e">
        <f t="shared" si="5"/>
        <v>#REF!</v>
      </c>
      <c r="P14" s="111" t="e">
        <f>#REF!</f>
        <v>#REF!</v>
      </c>
      <c r="Q14" s="111" t="e">
        <f>#REF!</f>
        <v>#REF!</v>
      </c>
      <c r="R14" s="112" t="e">
        <f t="shared" si="6"/>
        <v>#REF!</v>
      </c>
      <c r="S14" s="107" t="e">
        <f>#REF!</f>
        <v>#REF!</v>
      </c>
      <c r="T14" s="126" t="e">
        <f t="shared" si="7"/>
        <v>#REF!</v>
      </c>
      <c r="U14" s="138" t="s">
        <v>216</v>
      </c>
      <c r="V14" s="139" t="s">
        <v>217</v>
      </c>
      <c r="W14" s="170" t="s">
        <v>329</v>
      </c>
      <c r="X14" s="170" t="s">
        <v>330</v>
      </c>
      <c r="Y14" s="139" t="s">
        <v>218</v>
      </c>
      <c r="Z14" s="139" t="s">
        <v>175</v>
      </c>
      <c r="AA14" s="187" t="s">
        <v>287</v>
      </c>
      <c r="AB14" s="188" t="s">
        <v>288</v>
      </c>
      <c r="AC14" s="188" t="s">
        <v>289</v>
      </c>
      <c r="AD14" s="189"/>
      <c r="AE14" s="187" t="s">
        <v>287</v>
      </c>
      <c r="AF14" s="188" t="s">
        <v>288</v>
      </c>
      <c r="AG14" s="188" t="s">
        <v>289</v>
      </c>
      <c r="AH14" s="189"/>
      <c r="AI14" s="187" t="s">
        <v>287</v>
      </c>
      <c r="AJ14" s="188" t="s">
        <v>288</v>
      </c>
      <c r="AK14" s="188" t="s">
        <v>289</v>
      </c>
      <c r="AL14" s="189"/>
      <c r="AM14" s="102"/>
      <c r="AN14" s="102"/>
      <c r="AO14" s="102"/>
      <c r="AP14" s="102"/>
      <c r="AQ14" s="102"/>
      <c r="AR14" s="102"/>
    </row>
    <row r="15" spans="1:149" s="69" customFormat="1" ht="409.5" hidden="1" customHeight="1" thickBot="1" x14ac:dyDescent="0.25">
      <c r="A15" s="142" t="s">
        <v>185</v>
      </c>
      <c r="B15" s="143" t="s">
        <v>186</v>
      </c>
      <c r="C15" s="144" t="s">
        <v>187</v>
      </c>
      <c r="D15" s="145" t="s">
        <v>160</v>
      </c>
      <c r="E15" s="116" t="s">
        <v>84</v>
      </c>
      <c r="F15" s="115" t="s">
        <v>17</v>
      </c>
      <c r="G15" s="115" t="s">
        <v>20</v>
      </c>
      <c r="H15" s="111">
        <f t="shared" si="0"/>
        <v>3</v>
      </c>
      <c r="I15" s="111">
        <f t="shared" si="1"/>
        <v>10</v>
      </c>
      <c r="J15" s="112">
        <f t="shared" si="2"/>
        <v>30</v>
      </c>
      <c r="K15" s="136" t="str">
        <f t="shared" si="3"/>
        <v>ALTA</v>
      </c>
      <c r="L15" s="146" t="s">
        <v>370</v>
      </c>
      <c r="M15" s="145" t="s">
        <v>331</v>
      </c>
      <c r="N15" s="110" t="e">
        <f t="shared" si="4"/>
        <v>#REF!</v>
      </c>
      <c r="O15" s="110" t="e">
        <f t="shared" si="5"/>
        <v>#REF!</v>
      </c>
      <c r="P15" s="111" t="e">
        <f>#REF!</f>
        <v>#REF!</v>
      </c>
      <c r="Q15" s="111" t="e">
        <f>#REF!</f>
        <v>#REF!</v>
      </c>
      <c r="R15" s="112" t="e">
        <f t="shared" si="6"/>
        <v>#REF!</v>
      </c>
      <c r="S15" s="107" t="e">
        <f>#REF!</f>
        <v>#REF!</v>
      </c>
      <c r="T15" s="126" t="e">
        <f t="shared" si="7"/>
        <v>#REF!</v>
      </c>
      <c r="U15" s="168" t="s">
        <v>371</v>
      </c>
      <c r="V15" s="169" t="s">
        <v>372</v>
      </c>
      <c r="W15" s="169" t="s">
        <v>332</v>
      </c>
      <c r="X15" s="169" t="s">
        <v>373</v>
      </c>
      <c r="Y15" s="169" t="s">
        <v>374</v>
      </c>
      <c r="Z15" s="148" t="s">
        <v>280</v>
      </c>
      <c r="AA15" s="128" t="s">
        <v>287</v>
      </c>
      <c r="AB15" s="186" t="s">
        <v>288</v>
      </c>
      <c r="AC15" s="186" t="s">
        <v>289</v>
      </c>
      <c r="AD15" s="129"/>
      <c r="AE15" s="128" t="s">
        <v>287</v>
      </c>
      <c r="AF15" s="186" t="s">
        <v>288</v>
      </c>
      <c r="AG15" s="186" t="s">
        <v>289</v>
      </c>
      <c r="AH15" s="129"/>
      <c r="AI15" s="128" t="s">
        <v>287</v>
      </c>
      <c r="AJ15" s="186" t="s">
        <v>288</v>
      </c>
      <c r="AK15" s="186" t="s">
        <v>289</v>
      </c>
      <c r="AL15" s="129"/>
      <c r="AM15" s="182"/>
      <c r="AN15" s="182"/>
      <c r="AO15" s="182"/>
      <c r="AP15" s="182"/>
      <c r="AQ15" s="182"/>
      <c r="AR15" s="182"/>
    </row>
    <row r="16" spans="1:149" ht="228.75" hidden="1" customHeight="1" thickBot="1" x14ac:dyDescent="0.25">
      <c r="A16" s="207"/>
      <c r="B16" s="176" t="s">
        <v>205</v>
      </c>
      <c r="C16" s="175" t="s">
        <v>294</v>
      </c>
      <c r="D16" s="157" t="s">
        <v>206</v>
      </c>
      <c r="E16" s="116" t="s">
        <v>84</v>
      </c>
      <c r="F16" s="115" t="s">
        <v>19</v>
      </c>
      <c r="G16" s="115" t="s">
        <v>20</v>
      </c>
      <c r="H16" s="111">
        <f>IF(F16="RARA VEZ",1,IF(F16="IMPROBABLE",2,IF(F16="POSIBLE",3,IF(F16="PROBABLE",4,5))))</f>
        <v>5</v>
      </c>
      <c r="I16" s="111">
        <f>IF(G16="INSIGNIFICANTE",1,IF(G16="MENOR",3,IF(G16="MODERADO",5,IF(G16="MAYOR",10,20))))</f>
        <v>10</v>
      </c>
      <c r="J16" s="112">
        <f>H16*I16</f>
        <v>50</v>
      </c>
      <c r="K16" s="136" t="str">
        <f>IF(OR(F16="",G16=""),"",IF(J16&lt;=12,"BAJA",IF(J16&lt;=25,"MODERADA",IF(J16&lt;=50,"ALTA","EXTREMA"))))</f>
        <v>ALTA</v>
      </c>
      <c r="L16" s="146" t="s">
        <v>333</v>
      </c>
      <c r="M16" s="145" t="s">
        <v>245</v>
      </c>
      <c r="N16" s="110" t="e">
        <f>IF(P16=1,"RARA VEZ",IF(P16=2,"IMPROBABLE",IF(P16=3,"POSIBLE",IF(P16=4,"PROBABLE","CASI SEGURO"))))</f>
        <v>#REF!</v>
      </c>
      <c r="O16" s="110" t="e">
        <f>IF(Q16=1,"INSIGNIFICANTE",IF(Q16=3,"MENOR",IF(Q16=5,"MODERADO",IF(Q16=10,"MAYOR","CATASTRÓFICO"))))</f>
        <v>#REF!</v>
      </c>
      <c r="P16" s="111" t="e">
        <f>#REF!</f>
        <v>#REF!</v>
      </c>
      <c r="Q16" s="111" t="e">
        <f>#REF!</f>
        <v>#REF!</v>
      </c>
      <c r="R16" s="112" t="e">
        <f>P16*Q16</f>
        <v>#REF!</v>
      </c>
      <c r="S16" s="107" t="e">
        <f>#REF!</f>
        <v>#REF!</v>
      </c>
      <c r="T16" s="126" t="e">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6" s="147" t="s">
        <v>274</v>
      </c>
      <c r="V16" s="158" t="s">
        <v>246</v>
      </c>
      <c r="W16" s="148" t="s">
        <v>247</v>
      </c>
      <c r="X16" s="158" t="s">
        <v>275</v>
      </c>
      <c r="Y16" s="158" t="s">
        <v>276</v>
      </c>
      <c r="Z16" s="154"/>
      <c r="AA16" s="128" t="s">
        <v>287</v>
      </c>
      <c r="AB16" s="186" t="s">
        <v>288</v>
      </c>
      <c r="AC16" s="186" t="s">
        <v>289</v>
      </c>
      <c r="AD16" s="129"/>
      <c r="AE16" s="128" t="s">
        <v>287</v>
      </c>
      <c r="AF16" s="186" t="s">
        <v>288</v>
      </c>
      <c r="AG16" s="186" t="s">
        <v>289</v>
      </c>
      <c r="AH16" s="129"/>
      <c r="AI16" s="128" t="s">
        <v>287</v>
      </c>
      <c r="AJ16" s="186" t="s">
        <v>288</v>
      </c>
      <c r="AK16" s="186" t="s">
        <v>289</v>
      </c>
      <c r="AL16" s="129"/>
      <c r="AM16" s="129"/>
      <c r="AN16" s="128" t="s">
        <v>287</v>
      </c>
      <c r="AO16" s="186" t="s">
        <v>288</v>
      </c>
      <c r="AP16" s="186" t="s">
        <v>289</v>
      </c>
      <c r="AQ16" s="129"/>
      <c r="AR16" s="182"/>
    </row>
    <row r="17" spans="1:45" s="69" customFormat="1" ht="206.25" hidden="1" customHeight="1" thickBot="1" x14ac:dyDescent="0.25">
      <c r="A17" s="131" t="s">
        <v>188</v>
      </c>
      <c r="B17" s="172" t="s">
        <v>189</v>
      </c>
      <c r="C17" s="173" t="s">
        <v>295</v>
      </c>
      <c r="D17" s="132" t="s">
        <v>159</v>
      </c>
      <c r="E17" s="113" t="s">
        <v>84</v>
      </c>
      <c r="F17" s="114" t="s">
        <v>36</v>
      </c>
      <c r="G17" s="114" t="s">
        <v>3</v>
      </c>
      <c r="H17" s="134">
        <f t="shared" si="0"/>
        <v>1</v>
      </c>
      <c r="I17" s="134">
        <f t="shared" si="1"/>
        <v>5</v>
      </c>
      <c r="J17" s="135">
        <f t="shared" si="2"/>
        <v>5</v>
      </c>
      <c r="K17" s="136" t="str">
        <f t="shared" si="3"/>
        <v>BAJA</v>
      </c>
      <c r="L17" s="137" t="s">
        <v>334</v>
      </c>
      <c r="M17" s="132" t="s">
        <v>335</v>
      </c>
      <c r="N17" s="110" t="e">
        <f t="shared" si="4"/>
        <v>#REF!</v>
      </c>
      <c r="O17" s="110" t="e">
        <f t="shared" si="5"/>
        <v>#REF!</v>
      </c>
      <c r="P17" s="111" t="e">
        <f>#REF!</f>
        <v>#REF!</v>
      </c>
      <c r="Q17" s="111" t="e">
        <f>#REF!</f>
        <v>#REF!</v>
      </c>
      <c r="R17" s="112" t="e">
        <f t="shared" si="6"/>
        <v>#REF!</v>
      </c>
      <c r="S17" s="107" t="e">
        <f>#REF!</f>
        <v>#REF!</v>
      </c>
      <c r="T17" s="126" t="e">
        <f t="shared" si="7"/>
        <v>#REF!</v>
      </c>
      <c r="U17" s="138" t="s">
        <v>219</v>
      </c>
      <c r="V17" s="139" t="s">
        <v>220</v>
      </c>
      <c r="W17" s="170" t="s">
        <v>336</v>
      </c>
      <c r="X17" s="139" t="s">
        <v>221</v>
      </c>
      <c r="Y17" s="139" t="s">
        <v>222</v>
      </c>
      <c r="Z17" s="170" t="s">
        <v>337</v>
      </c>
      <c r="AA17" s="187" t="s">
        <v>287</v>
      </c>
      <c r="AB17" s="188" t="s">
        <v>288</v>
      </c>
      <c r="AC17" s="188" t="s">
        <v>289</v>
      </c>
      <c r="AD17" s="189"/>
      <c r="AE17" s="187" t="s">
        <v>287</v>
      </c>
      <c r="AF17" s="188" t="s">
        <v>288</v>
      </c>
      <c r="AG17" s="188" t="s">
        <v>289</v>
      </c>
      <c r="AH17" s="189"/>
      <c r="AI17" s="187" t="s">
        <v>287</v>
      </c>
      <c r="AJ17" s="188" t="s">
        <v>288</v>
      </c>
      <c r="AK17" s="188" t="s">
        <v>289</v>
      </c>
      <c r="AL17" s="189"/>
      <c r="AM17" s="102"/>
      <c r="AN17" s="102"/>
      <c r="AO17" s="102"/>
      <c r="AP17" s="102"/>
      <c r="AQ17" s="102"/>
      <c r="AR17" s="102"/>
    </row>
    <row r="18" spans="1:45" s="69" customFormat="1" ht="409.5" customHeight="1" thickBot="1" x14ac:dyDescent="0.25">
      <c r="A18" s="243" t="s">
        <v>188</v>
      </c>
      <c r="B18" s="244" t="s">
        <v>261</v>
      </c>
      <c r="C18" s="245" t="s">
        <v>296</v>
      </c>
      <c r="D18" s="246" t="s">
        <v>257</v>
      </c>
      <c r="E18" s="247" t="s">
        <v>146</v>
      </c>
      <c r="F18" s="248" t="s">
        <v>36</v>
      </c>
      <c r="G18" s="248" t="s">
        <v>20</v>
      </c>
      <c r="H18" s="249">
        <f t="shared" si="0"/>
        <v>1</v>
      </c>
      <c r="I18" s="249">
        <f t="shared" si="1"/>
        <v>10</v>
      </c>
      <c r="J18" s="250">
        <f t="shared" si="2"/>
        <v>10</v>
      </c>
      <c r="K18" s="251" t="str">
        <f t="shared" si="3"/>
        <v>BAJA</v>
      </c>
      <c r="L18" s="252" t="s">
        <v>338</v>
      </c>
      <c r="M18" s="246" t="s">
        <v>318</v>
      </c>
      <c r="N18" s="253" t="str">
        <f>'[1]2. MAPA DE RIESGOS '!N18</f>
        <v>RARA VEZ</v>
      </c>
      <c r="O18" s="253" t="str">
        <f>'[1]2. MAPA DE RIESGOS '!O18</f>
        <v>MODERADO</v>
      </c>
      <c r="P18" s="249">
        <f>'[1]2. MAPA DE RIESGOS '!P18</f>
        <v>1</v>
      </c>
      <c r="Q18" s="249">
        <f>'[1]2. MAPA DE RIESGOS '!Q18</f>
        <v>5</v>
      </c>
      <c r="R18" s="250">
        <f>'[1]2. MAPA DE RIESGOS '!R18</f>
        <v>5</v>
      </c>
      <c r="S18" s="251" t="str">
        <f>'[1]2. MAPA DE RIESGOS '!S18</f>
        <v>BAJA</v>
      </c>
      <c r="T18" s="254"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255" t="s">
        <v>281</v>
      </c>
      <c r="V18" s="256" t="s">
        <v>223</v>
      </c>
      <c r="W18" s="257" t="s">
        <v>397</v>
      </c>
      <c r="X18" s="257" t="s">
        <v>339</v>
      </c>
      <c r="Y18" s="257" t="s">
        <v>340</v>
      </c>
      <c r="Z18" s="258"/>
      <c r="AA18" s="269" t="s">
        <v>409</v>
      </c>
      <c r="AB18" s="270" t="s">
        <v>410</v>
      </c>
      <c r="AC18" s="270" t="s">
        <v>411</v>
      </c>
      <c r="AD18" s="271" t="s">
        <v>398</v>
      </c>
      <c r="AE18" s="259" t="s">
        <v>287</v>
      </c>
      <c r="AF18" s="260" t="s">
        <v>288</v>
      </c>
      <c r="AG18" s="260" t="s">
        <v>289</v>
      </c>
      <c r="AH18" s="261"/>
      <c r="AI18" s="259" t="s">
        <v>287</v>
      </c>
      <c r="AJ18" s="260" t="s">
        <v>288</v>
      </c>
      <c r="AK18" s="260" t="s">
        <v>289</v>
      </c>
      <c r="AL18" s="261"/>
      <c r="AM18" s="779" t="s">
        <v>692</v>
      </c>
      <c r="AN18" s="262"/>
      <c r="AO18" s="262"/>
      <c r="AP18" s="262"/>
      <c r="AQ18" s="262"/>
      <c r="AR18" s="183"/>
    </row>
    <row r="19" spans="1:45" s="69" customFormat="1" ht="409.5" customHeight="1" thickBot="1" x14ac:dyDescent="0.25">
      <c r="A19" s="152" t="s">
        <v>312</v>
      </c>
      <c r="B19" s="174" t="s">
        <v>258</v>
      </c>
      <c r="C19" s="175" t="s">
        <v>297</v>
      </c>
      <c r="D19" s="145" t="s">
        <v>152</v>
      </c>
      <c r="E19" s="116" t="s">
        <v>145</v>
      </c>
      <c r="F19" s="115" t="s">
        <v>36</v>
      </c>
      <c r="G19" s="115" t="s">
        <v>21</v>
      </c>
      <c r="H19" s="111">
        <f t="shared" si="0"/>
        <v>1</v>
      </c>
      <c r="I19" s="111">
        <f t="shared" si="1"/>
        <v>20</v>
      </c>
      <c r="J19" s="112">
        <f t="shared" si="2"/>
        <v>20</v>
      </c>
      <c r="K19" s="136" t="str">
        <f t="shared" si="3"/>
        <v>MODERADA</v>
      </c>
      <c r="L19" s="146" t="s">
        <v>341</v>
      </c>
      <c r="M19" s="145" t="s">
        <v>342</v>
      </c>
      <c r="N19" s="110" t="str">
        <f>'[1]2. MAPA DE RIESGOS '!N19</f>
        <v>RARA VEZ</v>
      </c>
      <c r="O19" s="110" t="str">
        <f>'[1]2. MAPA DE RIESGOS '!O19</f>
        <v>MAYOR</v>
      </c>
      <c r="P19" s="111">
        <f>'[1]2. MAPA DE RIESGOS '!P19</f>
        <v>1</v>
      </c>
      <c r="Q19" s="111">
        <f>'[1]2. MAPA DE RIESGOS '!Q19</f>
        <v>10</v>
      </c>
      <c r="R19" s="112">
        <f>'[1]2. MAPA DE RIESGOS '!R19</f>
        <v>10</v>
      </c>
      <c r="S19" s="107" t="str">
        <f>'[1]2. MAPA DE RIESGOS '!S19</f>
        <v>BAJA</v>
      </c>
      <c r="T19" s="126" t="str">
        <f t="shared" si="7"/>
        <v>ELIMINAR O REDUCIR EL RIESGO hasta llevarlo a la zona Baja si supera esta</v>
      </c>
      <c r="U19" s="168" t="s">
        <v>688</v>
      </c>
      <c r="V19" s="169" t="s">
        <v>259</v>
      </c>
      <c r="W19" s="267" t="s">
        <v>683</v>
      </c>
      <c r="X19" s="267" t="s">
        <v>273</v>
      </c>
      <c r="Y19" s="267" t="s">
        <v>343</v>
      </c>
      <c r="Z19" s="148" t="s">
        <v>176</v>
      </c>
      <c r="AA19" s="272" t="s">
        <v>684</v>
      </c>
      <c r="AB19" s="271" t="s">
        <v>689</v>
      </c>
      <c r="AC19" s="271" t="s">
        <v>685</v>
      </c>
      <c r="AD19" s="271" t="s">
        <v>398</v>
      </c>
      <c r="AE19" s="128" t="s">
        <v>287</v>
      </c>
      <c r="AF19" s="186" t="s">
        <v>288</v>
      </c>
      <c r="AG19" s="186" t="s">
        <v>289</v>
      </c>
      <c r="AH19" s="129"/>
      <c r="AI19" s="128" t="s">
        <v>287</v>
      </c>
      <c r="AJ19" s="186" t="s">
        <v>288</v>
      </c>
      <c r="AK19" s="186" t="s">
        <v>289</v>
      </c>
      <c r="AL19" s="129"/>
      <c r="AM19" s="780" t="s">
        <v>698</v>
      </c>
      <c r="AN19" s="182"/>
      <c r="AO19" s="182"/>
      <c r="AP19" s="182"/>
      <c r="AQ19" s="182"/>
      <c r="AR19" s="184"/>
    </row>
    <row r="20" spans="1:45" s="69" customFormat="1" ht="383.25" customHeight="1" thickBot="1" x14ac:dyDescent="0.25">
      <c r="A20" s="153" t="s">
        <v>312</v>
      </c>
      <c r="B20" s="174" t="s">
        <v>262</v>
      </c>
      <c r="C20" s="175" t="s">
        <v>298</v>
      </c>
      <c r="D20" s="145" t="s">
        <v>152</v>
      </c>
      <c r="E20" s="116" t="s">
        <v>146</v>
      </c>
      <c r="F20" s="115" t="s">
        <v>16</v>
      </c>
      <c r="G20" s="115" t="s">
        <v>21</v>
      </c>
      <c r="H20" s="111">
        <f t="shared" si="0"/>
        <v>2</v>
      </c>
      <c r="I20" s="111">
        <f t="shared" si="1"/>
        <v>20</v>
      </c>
      <c r="J20" s="112">
        <f t="shared" si="2"/>
        <v>40</v>
      </c>
      <c r="K20" s="136" t="str">
        <f t="shared" si="3"/>
        <v>ALTA</v>
      </c>
      <c r="L20" s="146" t="s">
        <v>344</v>
      </c>
      <c r="M20" s="145" t="s">
        <v>319</v>
      </c>
      <c r="N20" s="110" t="str">
        <f>'[1]2. MAPA DE RIESGOS '!N20</f>
        <v>RARA VEZ</v>
      </c>
      <c r="O20" s="110" t="str">
        <f>'[1]2. MAPA DE RIESGOS '!O20</f>
        <v>MAYOR</v>
      </c>
      <c r="P20" s="111">
        <f>'[1]2. MAPA DE RIESGOS '!P20</f>
        <v>1</v>
      </c>
      <c r="Q20" s="111">
        <f>'[1]2. MAPA DE RIESGOS '!Q20</f>
        <v>10</v>
      </c>
      <c r="R20" s="112">
        <f>'[1]2. MAPA DE RIESGOS '!R20</f>
        <v>10</v>
      </c>
      <c r="S20" s="107" t="str">
        <f>'[1]2. MAPA DE RIESGOS '!S20</f>
        <v>BAJA</v>
      </c>
      <c r="T20" s="126" t="str">
        <f t="shared" si="7"/>
        <v>ELIMINAR O REDUCIR EL RIESGO hasta llevarlo a la zona Baja si supera esta</v>
      </c>
      <c r="U20" s="168" t="s">
        <v>396</v>
      </c>
      <c r="V20" s="169" t="s">
        <v>224</v>
      </c>
      <c r="W20" s="267" t="s">
        <v>403</v>
      </c>
      <c r="X20" s="267" t="s">
        <v>225</v>
      </c>
      <c r="Y20" s="267" t="s">
        <v>394</v>
      </c>
      <c r="Z20" s="154"/>
      <c r="AA20" s="272" t="s">
        <v>412</v>
      </c>
      <c r="AB20" s="271" t="s">
        <v>413</v>
      </c>
      <c r="AC20" s="271" t="s">
        <v>414</v>
      </c>
      <c r="AD20" s="271" t="s">
        <v>398</v>
      </c>
      <c r="AE20" s="128" t="s">
        <v>287</v>
      </c>
      <c r="AF20" s="186" t="s">
        <v>288</v>
      </c>
      <c r="AG20" s="186" t="s">
        <v>289</v>
      </c>
      <c r="AH20" s="129"/>
      <c r="AI20" s="128" t="s">
        <v>287</v>
      </c>
      <c r="AJ20" s="186" t="s">
        <v>288</v>
      </c>
      <c r="AK20" s="186" t="s">
        <v>289</v>
      </c>
      <c r="AL20" s="129"/>
      <c r="AM20" s="781" t="s">
        <v>693</v>
      </c>
      <c r="AN20" s="182"/>
      <c r="AO20" s="182"/>
      <c r="AP20" s="182"/>
      <c r="AQ20" s="182"/>
      <c r="AR20" s="184"/>
    </row>
    <row r="21" spans="1:45" s="69" customFormat="1" ht="409.5" customHeight="1" thickBot="1" x14ac:dyDescent="0.25">
      <c r="A21" s="153" t="s">
        <v>312</v>
      </c>
      <c r="B21" s="174" t="s">
        <v>282</v>
      </c>
      <c r="C21" s="175" t="s">
        <v>299</v>
      </c>
      <c r="D21" s="145" t="s">
        <v>158</v>
      </c>
      <c r="E21" s="116" t="s">
        <v>148</v>
      </c>
      <c r="F21" s="115" t="s">
        <v>16</v>
      </c>
      <c r="G21" s="115" t="s">
        <v>21</v>
      </c>
      <c r="H21" s="111">
        <f t="shared" si="0"/>
        <v>2</v>
      </c>
      <c r="I21" s="111">
        <f t="shared" si="1"/>
        <v>20</v>
      </c>
      <c r="J21" s="112">
        <f t="shared" si="2"/>
        <v>40</v>
      </c>
      <c r="K21" s="136" t="str">
        <f t="shared" si="3"/>
        <v>ALTA</v>
      </c>
      <c r="L21" s="178" t="s">
        <v>345</v>
      </c>
      <c r="M21" s="174" t="s">
        <v>320</v>
      </c>
      <c r="N21" s="110" t="str">
        <f>'[1]2. MAPA DE RIESGOS '!N21</f>
        <v>RARA VEZ</v>
      </c>
      <c r="O21" s="110" t="str">
        <f>'[1]2. MAPA DE RIESGOS '!O21</f>
        <v>MAYOR</v>
      </c>
      <c r="P21" s="111">
        <f>'[1]2. MAPA DE RIESGOS '!P21</f>
        <v>1</v>
      </c>
      <c r="Q21" s="111">
        <f>'[1]2. MAPA DE RIESGOS '!Q21</f>
        <v>10</v>
      </c>
      <c r="R21" s="112">
        <f>'[1]2. MAPA DE RIESGOS '!R21</f>
        <v>10</v>
      </c>
      <c r="S21" s="107" t="str">
        <f>'[1]2. MAPA DE RIESGOS '!S21</f>
        <v>BAJA</v>
      </c>
      <c r="T21" s="126" t="str">
        <f t="shared" si="7"/>
        <v>ELIMINAR O REDUCIR EL RIESGO hasta llevarlo a la zona Baja si supera esta</v>
      </c>
      <c r="U21" s="179" t="s">
        <v>283</v>
      </c>
      <c r="V21" s="180" t="s">
        <v>264</v>
      </c>
      <c r="W21" s="267" t="s">
        <v>404</v>
      </c>
      <c r="X21" s="267" t="s">
        <v>346</v>
      </c>
      <c r="Y21" s="267" t="s">
        <v>284</v>
      </c>
      <c r="Z21" s="154"/>
      <c r="AA21" s="272" t="s">
        <v>415</v>
      </c>
      <c r="AB21" s="273" t="s">
        <v>416</v>
      </c>
      <c r="AC21" s="273" t="s">
        <v>417</v>
      </c>
      <c r="AD21" s="271" t="s">
        <v>398</v>
      </c>
      <c r="AE21" s="128" t="s">
        <v>287</v>
      </c>
      <c r="AF21" s="186" t="s">
        <v>288</v>
      </c>
      <c r="AG21" s="186" t="s">
        <v>289</v>
      </c>
      <c r="AH21" s="129"/>
      <c r="AI21" s="128" t="s">
        <v>287</v>
      </c>
      <c r="AJ21" s="186" t="s">
        <v>288</v>
      </c>
      <c r="AK21" s="186" t="s">
        <v>289</v>
      </c>
      <c r="AL21" s="129"/>
      <c r="AM21" s="182" t="s">
        <v>694</v>
      </c>
      <c r="AN21" s="182"/>
      <c r="AO21" s="182"/>
      <c r="AP21" s="182"/>
      <c r="AQ21" s="182"/>
      <c r="AR21" s="183"/>
    </row>
    <row r="22" spans="1:45" s="69" customFormat="1" ht="409.5" customHeight="1" thickBot="1" x14ac:dyDescent="0.25">
      <c r="A22" s="153" t="s">
        <v>312</v>
      </c>
      <c r="B22" s="174" t="s">
        <v>263</v>
      </c>
      <c r="C22" s="175" t="s">
        <v>300</v>
      </c>
      <c r="D22" s="145" t="s">
        <v>158</v>
      </c>
      <c r="E22" s="116" t="s">
        <v>148</v>
      </c>
      <c r="F22" s="115" t="s">
        <v>17</v>
      </c>
      <c r="G22" s="115" t="s">
        <v>21</v>
      </c>
      <c r="H22" s="111">
        <f t="shared" si="0"/>
        <v>3</v>
      </c>
      <c r="I22" s="111">
        <f t="shared" si="1"/>
        <v>20</v>
      </c>
      <c r="J22" s="112">
        <f t="shared" si="2"/>
        <v>60</v>
      </c>
      <c r="K22" s="136" t="str">
        <f t="shared" si="3"/>
        <v>EXTREMA</v>
      </c>
      <c r="L22" s="146" t="s">
        <v>347</v>
      </c>
      <c r="M22" s="145" t="s">
        <v>321</v>
      </c>
      <c r="N22" s="110" t="str">
        <f>'[1]2. MAPA DE RIESGOS '!N22</f>
        <v>IMPROBABLE</v>
      </c>
      <c r="O22" s="110" t="str">
        <f>'[1]2. MAPA DE RIESGOS '!O22</f>
        <v>MODERADO</v>
      </c>
      <c r="P22" s="111">
        <f>'[1]2. MAPA DE RIESGOS '!P22</f>
        <v>2</v>
      </c>
      <c r="Q22" s="111">
        <f>'[1]2. MAPA DE RIESGOS '!Q22</f>
        <v>5</v>
      </c>
      <c r="R22" s="112">
        <f>'[1]2. MAPA DE RIESGOS '!R22</f>
        <v>10</v>
      </c>
      <c r="S22" s="107" t="str">
        <f>'[1]2. MAPA DE RIESGOS '!S22</f>
        <v>BAJA</v>
      </c>
      <c r="T22" s="126" t="str">
        <f t="shared" si="7"/>
        <v>ELIMINAR O REDUCIR EL RIESGO hasta llevarlo a la zona Baja si supera esta</v>
      </c>
      <c r="U22" s="168" t="s">
        <v>279</v>
      </c>
      <c r="V22" s="148" t="s">
        <v>226</v>
      </c>
      <c r="W22" s="267" t="s">
        <v>405</v>
      </c>
      <c r="X22" s="267" t="s">
        <v>395</v>
      </c>
      <c r="Y22" s="267" t="s">
        <v>227</v>
      </c>
      <c r="Z22" s="154"/>
      <c r="AA22" s="272" t="s">
        <v>418</v>
      </c>
      <c r="AB22" s="273" t="s">
        <v>695</v>
      </c>
      <c r="AC22" s="273" t="s">
        <v>419</v>
      </c>
      <c r="AD22" s="271" t="s">
        <v>398</v>
      </c>
      <c r="AE22" s="128" t="s">
        <v>287</v>
      </c>
      <c r="AF22" s="186" t="s">
        <v>288</v>
      </c>
      <c r="AG22" s="186" t="s">
        <v>289</v>
      </c>
      <c r="AH22" s="129"/>
      <c r="AI22" s="128" t="s">
        <v>287</v>
      </c>
      <c r="AJ22" s="186" t="s">
        <v>288</v>
      </c>
      <c r="AK22" s="186" t="s">
        <v>289</v>
      </c>
      <c r="AL22" s="129"/>
      <c r="AM22" s="182" t="s">
        <v>696</v>
      </c>
      <c r="AN22" s="185"/>
      <c r="AO22" s="185"/>
      <c r="AP22" s="185"/>
      <c r="AQ22" s="185"/>
      <c r="AR22" s="183"/>
    </row>
    <row r="23" spans="1:45" s="69" customFormat="1" ht="329.25" hidden="1" customHeight="1" thickBot="1" x14ac:dyDescent="0.25">
      <c r="A23" s="153"/>
      <c r="B23" s="174" t="s">
        <v>190</v>
      </c>
      <c r="C23" s="175" t="s">
        <v>301</v>
      </c>
      <c r="D23" s="145" t="s">
        <v>161</v>
      </c>
      <c r="E23" s="116" t="s">
        <v>84</v>
      </c>
      <c r="F23" s="115" t="s">
        <v>19</v>
      </c>
      <c r="G23" s="115" t="s">
        <v>3</v>
      </c>
      <c r="H23" s="111">
        <f t="shared" si="0"/>
        <v>5</v>
      </c>
      <c r="I23" s="111">
        <f t="shared" si="1"/>
        <v>5</v>
      </c>
      <c r="J23" s="112">
        <f t="shared" si="2"/>
        <v>25</v>
      </c>
      <c r="K23" s="136" t="str">
        <f t="shared" si="3"/>
        <v>MODERADA</v>
      </c>
      <c r="L23" s="146" t="s">
        <v>349</v>
      </c>
      <c r="M23" s="145" t="s">
        <v>348</v>
      </c>
      <c r="N23" s="110" t="e">
        <f t="shared" si="4"/>
        <v>#REF!</v>
      </c>
      <c r="O23" s="110" t="e">
        <f t="shared" si="5"/>
        <v>#REF!</v>
      </c>
      <c r="P23" s="111" t="e">
        <f>#REF!</f>
        <v>#REF!</v>
      </c>
      <c r="Q23" s="111" t="e">
        <f>#REF!</f>
        <v>#REF!</v>
      </c>
      <c r="R23" s="112" t="e">
        <f t="shared" si="6"/>
        <v>#REF!</v>
      </c>
      <c r="S23" s="107" t="e">
        <f>#REF!</f>
        <v>#REF!</v>
      </c>
      <c r="T23" s="126" t="e">
        <f t="shared" si="7"/>
        <v>#REF!</v>
      </c>
      <c r="U23" s="147" t="s">
        <v>228</v>
      </c>
      <c r="V23" s="148" t="s">
        <v>229</v>
      </c>
      <c r="W23" s="267" t="s">
        <v>350</v>
      </c>
      <c r="X23" s="267" t="s">
        <v>230</v>
      </c>
      <c r="Y23" s="267" t="s">
        <v>351</v>
      </c>
      <c r="Z23" s="154"/>
      <c r="AA23" s="272" t="s">
        <v>287</v>
      </c>
      <c r="AB23" s="271" t="s">
        <v>288</v>
      </c>
      <c r="AC23" s="271" t="s">
        <v>289</v>
      </c>
      <c r="AD23" s="271"/>
      <c r="AE23" s="128" t="s">
        <v>287</v>
      </c>
      <c r="AF23" s="186" t="s">
        <v>288</v>
      </c>
      <c r="AG23" s="186" t="s">
        <v>289</v>
      </c>
      <c r="AH23" s="129"/>
      <c r="AI23" s="128" t="s">
        <v>287</v>
      </c>
      <c r="AJ23" s="186" t="s">
        <v>288</v>
      </c>
      <c r="AK23" s="186" t="s">
        <v>289</v>
      </c>
      <c r="AL23" s="129"/>
      <c r="AM23" s="182"/>
      <c r="AN23" s="182"/>
      <c r="AO23" s="182"/>
      <c r="AP23" s="182"/>
      <c r="AQ23" s="182"/>
      <c r="AR23" s="182"/>
    </row>
    <row r="24" spans="1:45" s="69" customFormat="1" ht="408.75" hidden="1" customHeight="1" thickBot="1" x14ac:dyDescent="0.25">
      <c r="A24" s="155"/>
      <c r="B24" s="174" t="s">
        <v>265</v>
      </c>
      <c r="C24" s="175" t="s">
        <v>302</v>
      </c>
      <c r="D24" s="145" t="s">
        <v>266</v>
      </c>
      <c r="E24" s="116" t="s">
        <v>84</v>
      </c>
      <c r="F24" s="115" t="s">
        <v>36</v>
      </c>
      <c r="G24" s="115" t="s">
        <v>3</v>
      </c>
      <c r="H24" s="111">
        <f t="shared" si="0"/>
        <v>1</v>
      </c>
      <c r="I24" s="111">
        <f t="shared" si="1"/>
        <v>5</v>
      </c>
      <c r="J24" s="112">
        <f t="shared" si="2"/>
        <v>5</v>
      </c>
      <c r="K24" s="136" t="str">
        <f t="shared" si="3"/>
        <v>BAJA</v>
      </c>
      <c r="L24" s="146" t="s">
        <v>353</v>
      </c>
      <c r="M24" s="145" t="s">
        <v>352</v>
      </c>
      <c r="N24" s="110" t="e">
        <f t="shared" si="4"/>
        <v>#REF!</v>
      </c>
      <c r="O24" s="110" t="e">
        <f t="shared" si="5"/>
        <v>#REF!</v>
      </c>
      <c r="P24" s="111" t="e">
        <f>#REF!</f>
        <v>#REF!</v>
      </c>
      <c r="Q24" s="111" t="e">
        <f>#REF!</f>
        <v>#REF!</v>
      </c>
      <c r="R24" s="112" t="e">
        <f t="shared" si="6"/>
        <v>#REF!</v>
      </c>
      <c r="S24" s="107" t="e">
        <f>#REF!</f>
        <v>#REF!</v>
      </c>
      <c r="T24" s="126" t="e">
        <f t="shared" si="7"/>
        <v>#REF!</v>
      </c>
      <c r="U24" s="168" t="s">
        <v>267</v>
      </c>
      <c r="V24" s="169" t="s">
        <v>268</v>
      </c>
      <c r="W24" s="267" t="s">
        <v>354</v>
      </c>
      <c r="X24" s="267" t="s">
        <v>269</v>
      </c>
      <c r="Y24" s="267" t="s">
        <v>355</v>
      </c>
      <c r="Z24" s="154"/>
      <c r="AA24" s="272" t="s">
        <v>287</v>
      </c>
      <c r="AB24" s="271" t="s">
        <v>288</v>
      </c>
      <c r="AC24" s="271" t="s">
        <v>289</v>
      </c>
      <c r="AD24" s="271"/>
      <c r="AE24" s="128" t="s">
        <v>287</v>
      </c>
      <c r="AF24" s="186" t="s">
        <v>288</v>
      </c>
      <c r="AG24" s="186" t="s">
        <v>289</v>
      </c>
      <c r="AH24" s="129"/>
      <c r="AI24" s="128" t="s">
        <v>287</v>
      </c>
      <c r="AJ24" s="186" t="s">
        <v>288</v>
      </c>
      <c r="AK24" s="186" t="s">
        <v>289</v>
      </c>
      <c r="AL24" s="129"/>
      <c r="AM24" s="182"/>
      <c r="AN24" s="182"/>
      <c r="AO24" s="182"/>
      <c r="AP24" s="182"/>
      <c r="AQ24" s="182"/>
      <c r="AR24" s="182"/>
    </row>
    <row r="25" spans="1:45" s="69" customFormat="1" ht="254.25" hidden="1" customHeight="1" thickBot="1" x14ac:dyDescent="0.25">
      <c r="A25" s="156" t="s">
        <v>191</v>
      </c>
      <c r="B25" s="172" t="s">
        <v>192</v>
      </c>
      <c r="C25" s="173" t="s">
        <v>303</v>
      </c>
      <c r="D25" s="132" t="s">
        <v>193</v>
      </c>
      <c r="E25" s="113" t="s">
        <v>84</v>
      </c>
      <c r="F25" s="114" t="s">
        <v>17</v>
      </c>
      <c r="G25" s="114" t="s">
        <v>20</v>
      </c>
      <c r="H25" s="134">
        <f t="shared" si="0"/>
        <v>3</v>
      </c>
      <c r="I25" s="134">
        <f t="shared" si="1"/>
        <v>10</v>
      </c>
      <c r="J25" s="135">
        <f t="shared" si="2"/>
        <v>30</v>
      </c>
      <c r="K25" s="136" t="str">
        <f t="shared" si="3"/>
        <v>ALTA</v>
      </c>
      <c r="L25" s="137" t="s">
        <v>375</v>
      </c>
      <c r="M25" s="132" t="s">
        <v>322</v>
      </c>
      <c r="N25" s="110" t="e">
        <f t="shared" si="4"/>
        <v>#REF!</v>
      </c>
      <c r="O25" s="110" t="e">
        <f t="shared" si="5"/>
        <v>#REF!</v>
      </c>
      <c r="P25" s="111" t="e">
        <f>#REF!</f>
        <v>#REF!</v>
      </c>
      <c r="Q25" s="111" t="e">
        <f>#REF!</f>
        <v>#REF!</v>
      </c>
      <c r="R25" s="112" t="e">
        <f t="shared" si="6"/>
        <v>#REF!</v>
      </c>
      <c r="S25" s="107" t="e">
        <f>#REF!</f>
        <v>#REF!</v>
      </c>
      <c r="T25" s="126" t="e">
        <f t="shared" si="7"/>
        <v>#REF!</v>
      </c>
      <c r="U25" s="171" t="s">
        <v>376</v>
      </c>
      <c r="V25" s="139" t="s">
        <v>231</v>
      </c>
      <c r="W25" s="268" t="s">
        <v>356</v>
      </c>
      <c r="X25" s="268" t="s">
        <v>232</v>
      </c>
      <c r="Y25" s="268" t="s">
        <v>233</v>
      </c>
      <c r="Z25" s="151"/>
      <c r="AA25" s="274" t="s">
        <v>287</v>
      </c>
      <c r="AB25" s="275" t="s">
        <v>288</v>
      </c>
      <c r="AC25" s="275" t="s">
        <v>289</v>
      </c>
      <c r="AD25" s="275"/>
      <c r="AE25" s="187" t="s">
        <v>287</v>
      </c>
      <c r="AF25" s="188" t="s">
        <v>288</v>
      </c>
      <c r="AG25" s="188" t="s">
        <v>289</v>
      </c>
      <c r="AH25" s="189"/>
      <c r="AI25" s="187" t="s">
        <v>287</v>
      </c>
      <c r="AJ25" s="188" t="s">
        <v>288</v>
      </c>
      <c r="AK25" s="188" t="s">
        <v>289</v>
      </c>
      <c r="AL25" s="189"/>
      <c r="AM25" s="102"/>
      <c r="AN25" s="102"/>
      <c r="AO25" s="102"/>
      <c r="AP25" s="102"/>
      <c r="AQ25" s="102"/>
      <c r="AR25" s="102"/>
    </row>
    <row r="26" spans="1:45" s="204" customFormat="1" ht="262.5" hidden="1" customHeight="1" thickBot="1" x14ac:dyDescent="0.25">
      <c r="A26" s="208"/>
      <c r="B26" s="177" t="s">
        <v>207</v>
      </c>
      <c r="C26" s="173" t="s">
        <v>304</v>
      </c>
      <c r="D26" s="177" t="s">
        <v>162</v>
      </c>
      <c r="E26" s="190" t="s">
        <v>84</v>
      </c>
      <c r="F26" s="191" t="s">
        <v>16</v>
      </c>
      <c r="G26" s="191" t="s">
        <v>21</v>
      </c>
      <c r="H26" s="192">
        <f>IF(F26="RARA VEZ",1,IF(F26="IMPROBABLE",2,IF(F26="POSIBLE",3,IF(F26="PROBABLE",4,5))))</f>
        <v>2</v>
      </c>
      <c r="I26" s="192">
        <f>IF(G26="INSIGNIFICANTE",1,IF(G26="MENOR",3,IF(G26="MODERADO",5,IF(G26="MAYOR",10,20))))</f>
        <v>20</v>
      </c>
      <c r="J26" s="193">
        <f>H26*I26</f>
        <v>40</v>
      </c>
      <c r="K26" s="136" t="str">
        <f>IF(OR(F26="",G26=""),"",IF(J26&lt;=12,"BAJA",IF(J26&lt;=25,"MODERADA",IF(J26&lt;=50,"ALTA","EXTREMA"))))</f>
        <v>ALTA</v>
      </c>
      <c r="L26" s="194" t="s">
        <v>377</v>
      </c>
      <c r="M26" s="172" t="s">
        <v>323</v>
      </c>
      <c r="N26" s="195" t="str">
        <f>IF(P26=1,"RARA VEZ",IF(P26=2,"IMPROBABLE",IF(P26=3,"POSIBLE",IF(P26=4,"PROBABLE","CASI SEGURO"))))</f>
        <v>RARA VEZ</v>
      </c>
      <c r="O26" s="195" t="str">
        <f>IF(Q26=1,"INSIGNIFICANTE",IF(Q26=3,"MENOR",IF(Q26=5,"MODERADO",IF(Q26=10,"MAYOR","CATASTRÓFICO"))))</f>
        <v>MAYOR</v>
      </c>
      <c r="P26" s="196">
        <f>'[2]6. EVALUACIÓN CONTROLES AG.2018'!AJ24</f>
        <v>1</v>
      </c>
      <c r="Q26" s="196">
        <f>'[2]6. EVALUACIÓN CONTROLES AG.2018'!AL24</f>
        <v>10</v>
      </c>
      <c r="R26" s="197">
        <f>P26*Q26</f>
        <v>10</v>
      </c>
      <c r="S26" s="107" t="str">
        <f>'[2]6. EVALUACIÓN CONTROLES AG.2018'!AN24</f>
        <v>BAJA</v>
      </c>
      <c r="T26" s="198"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199" t="s">
        <v>378</v>
      </c>
      <c r="V26" s="200" t="s">
        <v>379</v>
      </c>
      <c r="W26" s="268" t="s">
        <v>357</v>
      </c>
      <c r="X26" s="268" t="s">
        <v>380</v>
      </c>
      <c r="Y26" s="268" t="s">
        <v>381</v>
      </c>
      <c r="Z26" s="201"/>
      <c r="AA26" s="274" t="s">
        <v>287</v>
      </c>
      <c r="AB26" s="275" t="s">
        <v>288</v>
      </c>
      <c r="AC26" s="275" t="s">
        <v>289</v>
      </c>
      <c r="AD26" s="275"/>
      <c r="AE26" s="202" t="s">
        <v>287</v>
      </c>
      <c r="AF26" s="203" t="s">
        <v>288</v>
      </c>
      <c r="AG26" s="203" t="s">
        <v>289</v>
      </c>
      <c r="AH26" s="203"/>
      <c r="AI26" s="202" t="s">
        <v>287</v>
      </c>
      <c r="AJ26" s="203" t="s">
        <v>288</v>
      </c>
      <c r="AK26" s="203" t="s">
        <v>289</v>
      </c>
      <c r="AL26" s="203"/>
      <c r="AM26" s="102"/>
      <c r="AN26" s="102"/>
      <c r="AO26" s="102"/>
      <c r="AP26" s="102"/>
      <c r="AQ26" s="102"/>
      <c r="AR26" s="102"/>
    </row>
    <row r="27" spans="1:45" s="69" customFormat="1" ht="409.5" customHeight="1" thickBot="1" x14ac:dyDescent="0.25">
      <c r="A27" s="142" t="s">
        <v>306</v>
      </c>
      <c r="B27" s="174" t="s">
        <v>260</v>
      </c>
      <c r="C27" s="175" t="s">
        <v>305</v>
      </c>
      <c r="D27" s="145" t="s">
        <v>158</v>
      </c>
      <c r="E27" s="116" t="s">
        <v>145</v>
      </c>
      <c r="F27" s="115" t="s">
        <v>16</v>
      </c>
      <c r="G27" s="115" t="s">
        <v>20</v>
      </c>
      <c r="H27" s="111">
        <f t="shared" si="0"/>
        <v>2</v>
      </c>
      <c r="I27" s="111">
        <f t="shared" si="1"/>
        <v>10</v>
      </c>
      <c r="J27" s="112">
        <f t="shared" si="2"/>
        <v>20</v>
      </c>
      <c r="K27" s="136" t="str">
        <f t="shared" si="3"/>
        <v>MODERADA</v>
      </c>
      <c r="L27" s="178" t="s">
        <v>389</v>
      </c>
      <c r="M27" s="174" t="s">
        <v>390</v>
      </c>
      <c r="N27" s="110" t="str">
        <f>'[1]2. MAPA DE RIESGOS '!N27</f>
        <v>RARA VEZ</v>
      </c>
      <c r="O27" s="110" t="str">
        <f>'[1]2. MAPA DE RIESGOS '!O27</f>
        <v>MODERADO</v>
      </c>
      <c r="P27" s="111">
        <f>'[1]2. MAPA DE RIESGOS '!P27</f>
        <v>1</v>
      </c>
      <c r="Q27" s="111">
        <f>'[1]2. MAPA DE RIESGOS '!Q27</f>
        <v>5</v>
      </c>
      <c r="R27" s="112">
        <f>'[1]2. MAPA DE RIESGOS '!R27</f>
        <v>5</v>
      </c>
      <c r="S27" s="107" t="str">
        <f>'[1]2. MAPA DE RIESGOS '!S27</f>
        <v>BAJA</v>
      </c>
      <c r="T27" s="126" t="str">
        <f t="shared" si="7"/>
        <v>ELIMINAR O REDUCIR EL RIESGO hasta llevarlo a la zona Baja si supera esta</v>
      </c>
      <c r="U27" s="168" t="s">
        <v>388</v>
      </c>
      <c r="V27" s="169" t="s">
        <v>402</v>
      </c>
      <c r="W27" s="267" t="s">
        <v>406</v>
      </c>
      <c r="X27" s="267" t="s">
        <v>407</v>
      </c>
      <c r="Y27" s="267" t="s">
        <v>408</v>
      </c>
      <c r="Z27" s="169" t="s">
        <v>387</v>
      </c>
      <c r="AA27" s="272" t="s">
        <v>420</v>
      </c>
      <c r="AB27" s="273" t="s">
        <v>691</v>
      </c>
      <c r="AC27" s="273" t="s">
        <v>690</v>
      </c>
      <c r="AD27" s="271" t="s">
        <v>398</v>
      </c>
      <c r="AE27" s="128" t="s">
        <v>287</v>
      </c>
      <c r="AF27" s="186" t="s">
        <v>288</v>
      </c>
      <c r="AG27" s="186" t="s">
        <v>289</v>
      </c>
      <c r="AH27" s="129"/>
      <c r="AI27" s="128" t="s">
        <v>287</v>
      </c>
      <c r="AJ27" s="186" t="s">
        <v>288</v>
      </c>
      <c r="AK27" s="186" t="s">
        <v>289</v>
      </c>
      <c r="AL27" s="129"/>
      <c r="AM27" s="780" t="s">
        <v>697</v>
      </c>
      <c r="AN27" s="186" t="s">
        <v>288</v>
      </c>
      <c r="AO27" s="186" t="s">
        <v>289</v>
      </c>
      <c r="AP27" s="129"/>
      <c r="AQ27" s="182"/>
      <c r="AR27" s="184"/>
    </row>
    <row r="28" spans="1:45" s="238" customFormat="1" ht="168" hidden="1" customHeight="1" thickBot="1" x14ac:dyDescent="0.25">
      <c r="A28" s="220"/>
      <c r="B28" s="221" t="s">
        <v>201</v>
      </c>
      <c r="C28" s="222" t="s">
        <v>307</v>
      </c>
      <c r="D28" s="223" t="s">
        <v>202</v>
      </c>
      <c r="E28" s="224" t="s">
        <v>84</v>
      </c>
      <c r="F28" s="225" t="s">
        <v>19</v>
      </c>
      <c r="G28" s="225" t="s">
        <v>20</v>
      </c>
      <c r="H28" s="226">
        <f>IF(F28="RARA VEZ",1,IF(F28="IMPROBABLE",2,IF(F28="POSIBLE",3,IF(F28="PROBABLE",4,5))))</f>
        <v>5</v>
      </c>
      <c r="I28" s="226">
        <f>IF(G28="INSIGNIFICANTE",1,IF(G28="MENOR",3,IF(G28="MODERADO",5,IF(G28="MAYOR",10,20))))</f>
        <v>10</v>
      </c>
      <c r="J28" s="227">
        <f>H28*I28</f>
        <v>50</v>
      </c>
      <c r="K28" s="107" t="str">
        <f>IF(OR(F28="",G28=""),"",IF(J28&lt;=12,"BAJA",IF(J28&lt;=25,"MODERADA",IF(J28&lt;=50,"ALTA","EXTREMA"))))</f>
        <v>ALTA</v>
      </c>
      <c r="L28" s="228" t="s">
        <v>203</v>
      </c>
      <c r="M28" s="229" t="s">
        <v>204</v>
      </c>
      <c r="N28" s="230" t="e">
        <f>IF(P28=1,"RARA VEZ",IF(P28=2,"IMPROBABLE",IF(P28=3,"POSIBLE",IF(P28=4,"PROBABLE","CASI SEGURO"))))</f>
        <v>#REF!</v>
      </c>
      <c r="O28" s="230" t="e">
        <f>IF(Q28=1,"INSIGNIFICANTE",IF(Q28=3,"MENOR",IF(Q28=5,"MODERADO",IF(Q28=10,"MAYOR","CATASTRÓFICO"))))</f>
        <v>#REF!</v>
      </c>
      <c r="P28" s="226" t="e">
        <f>#REF!</f>
        <v>#REF!</v>
      </c>
      <c r="Q28" s="226" t="e">
        <f>#REF!</f>
        <v>#REF!</v>
      </c>
      <c r="R28" s="227" t="e">
        <f>P28*Q28</f>
        <v>#REF!</v>
      </c>
      <c r="S28" s="107" t="e">
        <f>#REF!</f>
        <v>#REF!</v>
      </c>
      <c r="T28" s="231" t="e">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8" s="232" t="s">
        <v>241</v>
      </c>
      <c r="V28" s="233" t="s">
        <v>242</v>
      </c>
      <c r="W28" s="239" t="s">
        <v>358</v>
      </c>
      <c r="X28" s="233" t="s">
        <v>243</v>
      </c>
      <c r="Y28" s="233" t="s">
        <v>244</v>
      </c>
      <c r="Z28" s="234"/>
      <c r="AA28" s="235" t="s">
        <v>287</v>
      </c>
      <c r="AB28" s="236" t="s">
        <v>288</v>
      </c>
      <c r="AC28" s="236" t="s">
        <v>289</v>
      </c>
      <c r="AD28" s="237"/>
      <c r="AE28" s="235" t="s">
        <v>287</v>
      </c>
      <c r="AF28" s="236" t="s">
        <v>288</v>
      </c>
      <c r="AG28" s="236" t="s">
        <v>289</v>
      </c>
      <c r="AH28" s="237"/>
      <c r="AI28" s="235" t="s">
        <v>287</v>
      </c>
      <c r="AJ28" s="236" t="s">
        <v>288</v>
      </c>
      <c r="AK28" s="236" t="s">
        <v>289</v>
      </c>
      <c r="AL28" s="237"/>
      <c r="AM28" s="185"/>
      <c r="AN28" s="185"/>
      <c r="AO28" s="185"/>
      <c r="AP28" s="185"/>
      <c r="AQ28" s="185"/>
      <c r="AR28" s="185"/>
    </row>
    <row r="29" spans="1:45" ht="273" hidden="1" customHeight="1" thickBot="1" x14ac:dyDescent="0.25">
      <c r="A29" s="207"/>
      <c r="B29" s="176" t="s">
        <v>208</v>
      </c>
      <c r="C29" s="175" t="s">
        <v>308</v>
      </c>
      <c r="D29" s="157" t="s">
        <v>163</v>
      </c>
      <c r="E29" s="116" t="s">
        <v>84</v>
      </c>
      <c r="F29" s="115" t="s">
        <v>18</v>
      </c>
      <c r="G29" s="115" t="s">
        <v>20</v>
      </c>
      <c r="H29" s="111">
        <f>IF(F29="RARA VEZ",1,IF(F29="IMPROBABLE",2,IF(F29="POSIBLE",3,IF(F29="PROBABLE",4,5))))</f>
        <v>4</v>
      </c>
      <c r="I29" s="111">
        <f>IF(G29="INSIGNIFICANTE",1,IF(G29="MENOR",3,IF(G29="MODERADO",5,IF(G29="MAYOR",10,20))))</f>
        <v>10</v>
      </c>
      <c r="J29" s="112">
        <f>H29*I29</f>
        <v>40</v>
      </c>
      <c r="K29" s="136" t="str">
        <f>IF(OR(F29="",G29=""),"",IF(J29&lt;=12,"BAJA",IF(J29&lt;=25,"MODERADA",IF(J29&lt;=50,"ALTA","EXTREMA"))))</f>
        <v>ALTA</v>
      </c>
      <c r="L29" s="146" t="s">
        <v>382</v>
      </c>
      <c r="M29" s="145" t="s">
        <v>209</v>
      </c>
      <c r="N29" s="110" t="e">
        <f>IF(P29=1,"RARA VEZ",IF(P29=2,"IMPROBABLE",IF(P29=3,"POSIBLE",IF(P29=4,"PROBABLE","CASI SEGURO"))))</f>
        <v>#REF!</v>
      </c>
      <c r="O29" s="110" t="e">
        <f>IF(Q29=1,"INSIGNIFICANTE",IF(Q29=3,"MENOR",IF(Q29=5,"MODERADO",IF(Q29=10,"MAYOR","CATASTRÓFICO"))))</f>
        <v>#REF!</v>
      </c>
      <c r="P29" s="111" t="e">
        <f>#REF!</f>
        <v>#REF!</v>
      </c>
      <c r="Q29" s="111" t="e">
        <f>#REF!</f>
        <v>#REF!</v>
      </c>
      <c r="R29" s="159" t="e">
        <f>P29*Q29</f>
        <v>#REF!</v>
      </c>
      <c r="S29" s="107" t="e">
        <f>#REF!</f>
        <v>#REF!</v>
      </c>
      <c r="T29" s="160" t="e">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9" s="168" t="s">
        <v>383</v>
      </c>
      <c r="V29" s="169" t="s">
        <v>384</v>
      </c>
      <c r="W29" s="148" t="s">
        <v>248</v>
      </c>
      <c r="X29" s="169" t="s">
        <v>385</v>
      </c>
      <c r="Y29" s="169" t="s">
        <v>386</v>
      </c>
      <c r="Z29" s="154"/>
      <c r="AA29" s="128" t="s">
        <v>287</v>
      </c>
      <c r="AB29" s="186" t="s">
        <v>288</v>
      </c>
      <c r="AC29" s="186" t="s">
        <v>289</v>
      </c>
      <c r="AD29" s="129"/>
      <c r="AE29" s="128" t="s">
        <v>287</v>
      </c>
      <c r="AF29" s="186" t="s">
        <v>288</v>
      </c>
      <c r="AG29" s="186" t="s">
        <v>289</v>
      </c>
      <c r="AH29" s="129"/>
      <c r="AI29" s="128" t="s">
        <v>287</v>
      </c>
      <c r="AJ29" s="186" t="s">
        <v>288</v>
      </c>
      <c r="AK29" s="186" t="s">
        <v>289</v>
      </c>
      <c r="AL29" s="129"/>
      <c r="AM29" s="182"/>
      <c r="AN29" s="182"/>
      <c r="AO29" s="182"/>
      <c r="AP29" s="182"/>
      <c r="AQ29" s="182"/>
      <c r="AR29" s="182"/>
    </row>
    <row r="30" spans="1:45" s="69" customFormat="1" ht="292.5" hidden="1" customHeight="1" thickBot="1" x14ac:dyDescent="0.25">
      <c r="A30" s="131" t="s">
        <v>194</v>
      </c>
      <c r="B30" s="172" t="s">
        <v>195</v>
      </c>
      <c r="C30" s="173" t="s">
        <v>309</v>
      </c>
      <c r="D30" s="132" t="s">
        <v>196</v>
      </c>
      <c r="E30" s="113" t="s">
        <v>84</v>
      </c>
      <c r="F30" s="114" t="s">
        <v>19</v>
      </c>
      <c r="G30" s="114" t="s">
        <v>20</v>
      </c>
      <c r="H30" s="134">
        <f t="shared" si="0"/>
        <v>5</v>
      </c>
      <c r="I30" s="134">
        <f t="shared" si="1"/>
        <v>10</v>
      </c>
      <c r="J30" s="135">
        <f t="shared" si="2"/>
        <v>50</v>
      </c>
      <c r="K30" s="136" t="str">
        <f t="shared" si="3"/>
        <v>ALTA</v>
      </c>
      <c r="L30" s="137" t="s">
        <v>197</v>
      </c>
      <c r="M30" s="132" t="s">
        <v>359</v>
      </c>
      <c r="N30" s="110" t="e">
        <f t="shared" si="4"/>
        <v>#REF!</v>
      </c>
      <c r="O30" s="110" t="e">
        <f t="shared" si="5"/>
        <v>#REF!</v>
      </c>
      <c r="P30" s="111" t="e">
        <f>#REF!</f>
        <v>#REF!</v>
      </c>
      <c r="Q30" s="111" t="e">
        <f>#REF!</f>
        <v>#REF!</v>
      </c>
      <c r="R30" s="112" t="e">
        <f t="shared" si="6"/>
        <v>#REF!</v>
      </c>
      <c r="S30" s="107" t="e">
        <f>#REF!</f>
        <v>#REF!</v>
      </c>
      <c r="T30" s="150" t="e">
        <f t="shared" si="7"/>
        <v>#REF!</v>
      </c>
      <c r="U30" s="138" t="s">
        <v>234</v>
      </c>
      <c r="V30" s="139" t="s">
        <v>235</v>
      </c>
      <c r="W30" s="170" t="s">
        <v>360</v>
      </c>
      <c r="X30" s="139" t="s">
        <v>236</v>
      </c>
      <c r="Y30" s="170" t="s">
        <v>361</v>
      </c>
      <c r="Z30" s="139"/>
      <c r="AA30" s="187" t="s">
        <v>287</v>
      </c>
      <c r="AB30" s="188" t="s">
        <v>288</v>
      </c>
      <c r="AC30" s="188" t="s">
        <v>289</v>
      </c>
      <c r="AD30" s="189"/>
      <c r="AE30" s="187" t="s">
        <v>287</v>
      </c>
      <c r="AF30" s="188" t="s">
        <v>288</v>
      </c>
      <c r="AG30" s="188" t="s">
        <v>289</v>
      </c>
      <c r="AH30" s="189"/>
      <c r="AI30" s="187" t="s">
        <v>287</v>
      </c>
      <c r="AJ30" s="188" t="s">
        <v>288</v>
      </c>
      <c r="AK30" s="188" t="s">
        <v>289</v>
      </c>
      <c r="AL30" s="189"/>
      <c r="AM30" s="102"/>
      <c r="AN30" s="102"/>
      <c r="AO30" s="102"/>
      <c r="AP30" s="102"/>
      <c r="AQ30" s="102"/>
      <c r="AR30" s="102"/>
    </row>
    <row r="31" spans="1:45" s="69" customFormat="1" ht="246" hidden="1" customHeight="1" thickBot="1" x14ac:dyDescent="0.25">
      <c r="A31" s="141"/>
      <c r="B31" s="172" t="s">
        <v>167</v>
      </c>
      <c r="C31" s="173" t="s">
        <v>310</v>
      </c>
      <c r="D31" s="132" t="s">
        <v>198</v>
      </c>
      <c r="E31" s="113" t="s">
        <v>84</v>
      </c>
      <c r="F31" s="114" t="s">
        <v>18</v>
      </c>
      <c r="G31" s="114" t="s">
        <v>20</v>
      </c>
      <c r="H31" s="134">
        <f t="shared" si="0"/>
        <v>4</v>
      </c>
      <c r="I31" s="134">
        <f t="shared" si="1"/>
        <v>10</v>
      </c>
      <c r="J31" s="135">
        <f t="shared" si="2"/>
        <v>40</v>
      </c>
      <c r="K31" s="136" t="str">
        <f t="shared" si="3"/>
        <v>ALTA</v>
      </c>
      <c r="L31" s="137" t="s">
        <v>169</v>
      </c>
      <c r="M31" s="132" t="s">
        <v>168</v>
      </c>
      <c r="N31" s="110" t="e">
        <f t="shared" si="4"/>
        <v>#REF!</v>
      </c>
      <c r="O31" s="110" t="e">
        <f t="shared" si="5"/>
        <v>#REF!</v>
      </c>
      <c r="P31" s="111" t="e">
        <f>#REF!</f>
        <v>#REF!</v>
      </c>
      <c r="Q31" s="111" t="e">
        <f>#REF!</f>
        <v>#REF!</v>
      </c>
      <c r="R31" s="112" t="e">
        <f t="shared" si="6"/>
        <v>#REF!</v>
      </c>
      <c r="S31" s="107" t="e">
        <f>#REF!</f>
        <v>#REF!</v>
      </c>
      <c r="T31" s="150" t="e">
        <f t="shared" si="7"/>
        <v>#REF!</v>
      </c>
      <c r="U31" s="171" t="s">
        <v>363</v>
      </c>
      <c r="V31" s="139" t="s">
        <v>237</v>
      </c>
      <c r="W31" s="170" t="s">
        <v>362</v>
      </c>
      <c r="X31" s="139" t="s">
        <v>238</v>
      </c>
      <c r="Y31" s="139" t="s">
        <v>239</v>
      </c>
      <c r="Z31" s="151"/>
      <c r="AA31" s="187" t="s">
        <v>287</v>
      </c>
      <c r="AB31" s="188" t="s">
        <v>288</v>
      </c>
      <c r="AC31" s="188" t="s">
        <v>289</v>
      </c>
      <c r="AD31" s="189"/>
      <c r="AE31" s="187" t="s">
        <v>287</v>
      </c>
      <c r="AF31" s="188" t="s">
        <v>288</v>
      </c>
      <c r="AG31" s="188" t="s">
        <v>289</v>
      </c>
      <c r="AH31" s="189"/>
      <c r="AI31" s="187" t="s">
        <v>287</v>
      </c>
      <c r="AJ31" s="188" t="s">
        <v>288</v>
      </c>
      <c r="AK31" s="188" t="s">
        <v>289</v>
      </c>
      <c r="AL31" s="189"/>
      <c r="AM31" s="102"/>
      <c r="AN31" s="102"/>
      <c r="AO31" s="102"/>
      <c r="AP31" s="102"/>
      <c r="AQ31" s="102"/>
      <c r="AR31" s="102"/>
    </row>
    <row r="32" spans="1:45" ht="27" hidden="1" customHeight="1" thickBot="1" x14ac:dyDescent="0.25">
      <c r="A32" s="209"/>
      <c r="B32" s="210" t="s">
        <v>199</v>
      </c>
      <c r="C32" s="211" t="s">
        <v>311</v>
      </c>
      <c r="D32" s="212" t="s">
        <v>200</v>
      </c>
      <c r="E32" s="213" t="s">
        <v>84</v>
      </c>
      <c r="F32" s="214" t="s">
        <v>16</v>
      </c>
      <c r="G32" s="214" t="s">
        <v>20</v>
      </c>
      <c r="H32" s="134">
        <f t="shared" si="0"/>
        <v>2</v>
      </c>
      <c r="I32" s="134">
        <f t="shared" si="1"/>
        <v>10</v>
      </c>
      <c r="J32" s="135">
        <f t="shared" si="2"/>
        <v>20</v>
      </c>
      <c r="K32" s="136" t="str">
        <f t="shared" si="3"/>
        <v>MODERADA</v>
      </c>
      <c r="L32" s="215" t="s">
        <v>367</v>
      </c>
      <c r="M32" s="216" t="s">
        <v>364</v>
      </c>
      <c r="N32" s="149" t="e">
        <f t="shared" si="4"/>
        <v>#REF!</v>
      </c>
      <c r="O32" s="149" t="e">
        <f t="shared" si="5"/>
        <v>#REF!</v>
      </c>
      <c r="P32" s="134" t="e">
        <f>#REF!</f>
        <v>#REF!</v>
      </c>
      <c r="Q32" s="134" t="e">
        <f>#REF!</f>
        <v>#REF!</v>
      </c>
      <c r="R32" s="135" t="e">
        <f t="shared" si="6"/>
        <v>#REF!</v>
      </c>
      <c r="S32" s="136" t="e">
        <f>#REF!</f>
        <v>#REF!</v>
      </c>
      <c r="T32" s="150" t="e">
        <f t="shared" si="7"/>
        <v>#REF!</v>
      </c>
      <c r="U32" s="240" t="s">
        <v>365</v>
      </c>
      <c r="V32" s="217" t="s">
        <v>240</v>
      </c>
      <c r="W32" s="241" t="s">
        <v>366</v>
      </c>
      <c r="X32" s="241" t="s">
        <v>368</v>
      </c>
      <c r="Y32" s="241" t="s">
        <v>369</v>
      </c>
      <c r="Z32" s="218"/>
      <c r="AA32" s="187" t="s">
        <v>287</v>
      </c>
      <c r="AB32" s="188" t="s">
        <v>288</v>
      </c>
      <c r="AC32" s="188" t="s">
        <v>289</v>
      </c>
      <c r="AD32" s="189"/>
      <c r="AE32" s="187" t="s">
        <v>287</v>
      </c>
      <c r="AF32" s="188" t="s">
        <v>288</v>
      </c>
      <c r="AG32" s="188" t="s">
        <v>289</v>
      </c>
      <c r="AH32" s="189"/>
      <c r="AI32" s="187" t="s">
        <v>287</v>
      </c>
      <c r="AJ32" s="188" t="s">
        <v>288</v>
      </c>
      <c r="AK32" s="188" t="s">
        <v>289</v>
      </c>
      <c r="AL32" s="189"/>
      <c r="AM32" s="189"/>
      <c r="AN32" s="187" t="s">
        <v>287</v>
      </c>
      <c r="AO32" s="188" t="s">
        <v>288</v>
      </c>
      <c r="AP32" s="188" t="s">
        <v>289</v>
      </c>
      <c r="AQ32" s="189"/>
      <c r="AR32" s="219"/>
      <c r="AS32" s="77"/>
    </row>
    <row r="96" ht="20.25" customHeight="1" thickBot="1" x14ac:dyDescent="0.25"/>
    <row r="97" spans="4:7" ht="20.25" customHeight="1" x14ac:dyDescent="0.2">
      <c r="D97" s="9" t="s">
        <v>36</v>
      </c>
      <c r="E97" s="38" t="s">
        <v>84</v>
      </c>
      <c r="G97" s="53" t="s">
        <v>101</v>
      </c>
    </row>
    <row r="98" spans="4:7" ht="20.25" customHeight="1" x14ac:dyDescent="0.2">
      <c r="D98" s="10" t="s">
        <v>16</v>
      </c>
      <c r="E98" s="40" t="s">
        <v>145</v>
      </c>
      <c r="G98" s="53" t="s">
        <v>100</v>
      </c>
    </row>
    <row r="99" spans="4:7" ht="20.25" customHeight="1" x14ac:dyDescent="0.2">
      <c r="D99" s="10" t="s">
        <v>17</v>
      </c>
      <c r="E99" s="45" t="s">
        <v>146</v>
      </c>
      <c r="G99" s="53" t="s">
        <v>3</v>
      </c>
    </row>
    <row r="100" spans="4:7" ht="20.25" customHeight="1" x14ac:dyDescent="0.2">
      <c r="D100" s="10" t="s">
        <v>18</v>
      </c>
      <c r="E100" s="40" t="s">
        <v>147</v>
      </c>
      <c r="G100" s="53" t="s">
        <v>20</v>
      </c>
    </row>
    <row r="101" spans="4:7" ht="20.25" customHeight="1" thickBot="1" x14ac:dyDescent="0.25">
      <c r="D101" s="11" t="s">
        <v>19</v>
      </c>
      <c r="E101" s="40" t="s">
        <v>148</v>
      </c>
      <c r="G101" s="54" t="s">
        <v>21</v>
      </c>
    </row>
    <row r="167" spans="4:15" ht="20.25" customHeight="1" thickBot="1" x14ac:dyDescent="0.25">
      <c r="E167" s="38" t="s">
        <v>89</v>
      </c>
      <c r="G167" s="38" t="s">
        <v>90</v>
      </c>
      <c r="K167" s="38" t="s">
        <v>92</v>
      </c>
      <c r="M167" s="38" t="s">
        <v>150</v>
      </c>
      <c r="N167" s="38" t="s">
        <v>99</v>
      </c>
    </row>
    <row r="168" spans="4:15" ht="20.25" customHeight="1" thickBot="1" x14ac:dyDescent="0.25">
      <c r="E168" s="38" t="s">
        <v>84</v>
      </c>
      <c r="G168" s="38" t="s">
        <v>53</v>
      </c>
      <c r="K168" s="39" t="s">
        <v>93</v>
      </c>
      <c r="L168" s="38">
        <v>1</v>
      </c>
      <c r="M168" s="9" t="s">
        <v>36</v>
      </c>
      <c r="N168" s="38">
        <v>1</v>
      </c>
      <c r="O168" s="38" t="s">
        <v>101</v>
      </c>
    </row>
    <row r="169" spans="4:15" ht="20.25" customHeight="1" thickBot="1" x14ac:dyDescent="0.25">
      <c r="D169" s="546"/>
      <c r="E169" s="40" t="s">
        <v>145</v>
      </c>
      <c r="G169" s="38" t="s">
        <v>91</v>
      </c>
      <c r="K169" s="41" t="s">
        <v>94</v>
      </c>
      <c r="L169" s="38">
        <v>2</v>
      </c>
      <c r="M169" s="10" t="s">
        <v>16</v>
      </c>
      <c r="N169" s="38">
        <v>3</v>
      </c>
      <c r="O169" s="38" t="s">
        <v>100</v>
      </c>
    </row>
    <row r="170" spans="4:15" ht="20.25" customHeight="1" x14ac:dyDescent="0.2">
      <c r="D170" s="547"/>
      <c r="E170" s="45" t="s">
        <v>146</v>
      </c>
      <c r="K170" s="42" t="s">
        <v>95</v>
      </c>
      <c r="L170" s="38">
        <v>3</v>
      </c>
      <c r="M170" s="10" t="s">
        <v>17</v>
      </c>
      <c r="N170" s="43">
        <v>5</v>
      </c>
      <c r="O170" s="44" t="s">
        <v>3</v>
      </c>
    </row>
    <row r="171" spans="4:15" ht="20.25" customHeight="1" thickBot="1" x14ac:dyDescent="0.25">
      <c r="D171" s="547"/>
      <c r="E171" s="40" t="s">
        <v>147</v>
      </c>
      <c r="K171" s="46" t="s">
        <v>96</v>
      </c>
      <c r="L171" s="38">
        <v>4</v>
      </c>
      <c r="M171" s="10" t="s">
        <v>18</v>
      </c>
      <c r="N171" s="43">
        <v>10</v>
      </c>
      <c r="O171" s="44" t="s">
        <v>20</v>
      </c>
    </row>
    <row r="172" spans="4:15" ht="20.25" customHeight="1" thickBot="1" x14ac:dyDescent="0.25">
      <c r="D172" s="547"/>
      <c r="E172" s="40" t="s">
        <v>148</v>
      </c>
      <c r="K172" s="46" t="s">
        <v>126</v>
      </c>
      <c r="L172" s="38">
        <v>5</v>
      </c>
      <c r="M172" s="11" t="s">
        <v>19</v>
      </c>
      <c r="N172" s="47">
        <v>20</v>
      </c>
      <c r="O172" s="48" t="s">
        <v>21</v>
      </c>
    </row>
    <row r="173" spans="4:15" ht="20.25" customHeight="1" x14ac:dyDescent="0.2">
      <c r="D173" s="547"/>
      <c r="E173" s="49"/>
    </row>
    <row r="174" spans="4:15" ht="20.25" customHeight="1" x14ac:dyDescent="0.2">
      <c r="D174" s="548"/>
      <c r="E174" s="40"/>
    </row>
    <row r="175" spans="4:15" ht="20.25" customHeight="1" x14ac:dyDescent="0.2">
      <c r="D175" s="549"/>
    </row>
    <row r="176" spans="4:15" ht="20.25" customHeight="1" x14ac:dyDescent="0.2">
      <c r="D176" s="550"/>
      <c r="E176" s="40"/>
    </row>
    <row r="177" spans="4:5" ht="20.25" customHeight="1" x14ac:dyDescent="0.2">
      <c r="D177" s="550"/>
      <c r="E177" s="49"/>
    </row>
    <row r="178" spans="4:5" ht="20.25" customHeight="1" x14ac:dyDescent="0.2">
      <c r="D178" s="550"/>
      <c r="E178" s="40"/>
    </row>
    <row r="179" spans="4:5" ht="20.25" customHeight="1" x14ac:dyDescent="0.2">
      <c r="D179" s="550"/>
      <c r="E179" s="40"/>
    </row>
    <row r="180" spans="4:5" ht="20.25" customHeight="1" x14ac:dyDescent="0.2">
      <c r="D180" s="551"/>
      <c r="E180" s="40"/>
    </row>
    <row r="181" spans="4:5" ht="20.25" customHeight="1" x14ac:dyDescent="0.2">
      <c r="D181" s="546"/>
    </row>
    <row r="182" spans="4:5" ht="20.25" customHeight="1" x14ac:dyDescent="0.2">
      <c r="D182" s="547"/>
      <c r="E182" s="40"/>
    </row>
    <row r="183" spans="4:5" ht="20.25" customHeight="1" x14ac:dyDescent="0.2">
      <c r="D183" s="547"/>
      <c r="E183" s="40"/>
    </row>
    <row r="184" spans="4:5" ht="20.25" customHeight="1" x14ac:dyDescent="0.2">
      <c r="D184" s="547"/>
      <c r="E184" s="40"/>
    </row>
    <row r="185" spans="4:5" ht="20.25" customHeight="1" x14ac:dyDescent="0.2">
      <c r="D185" s="548"/>
      <c r="E185" s="40"/>
    </row>
    <row r="186" spans="4:5" ht="20.25" customHeight="1" x14ac:dyDescent="0.2">
      <c r="D186" s="546"/>
    </row>
    <row r="187" spans="4:5" ht="20.25" customHeight="1" x14ac:dyDescent="0.2">
      <c r="D187" s="547"/>
      <c r="E187" s="40"/>
    </row>
    <row r="188" spans="4:5" ht="20.25" customHeight="1" x14ac:dyDescent="0.2">
      <c r="D188" s="547"/>
      <c r="E188" s="40"/>
    </row>
    <row r="189" spans="4:5" ht="20.25" customHeight="1" x14ac:dyDescent="0.2">
      <c r="D189" s="547"/>
      <c r="E189" s="40"/>
    </row>
    <row r="190" spans="4:5" ht="20.25" customHeight="1" x14ac:dyDescent="0.2">
      <c r="D190" s="547"/>
      <c r="E190" s="40"/>
    </row>
    <row r="191" spans="4:5" ht="20.25" customHeight="1" x14ac:dyDescent="0.2">
      <c r="D191" s="547"/>
      <c r="E191" s="40"/>
    </row>
    <row r="192" spans="4:5" ht="20.25" customHeight="1" x14ac:dyDescent="0.2">
      <c r="D192" s="547"/>
      <c r="E192" s="40"/>
    </row>
    <row r="193" spans="4:5" ht="20.25" customHeight="1" x14ac:dyDescent="0.2">
      <c r="D193" s="547"/>
      <c r="E193" s="40"/>
    </row>
    <row r="194" spans="4:5" ht="20.25" customHeight="1" x14ac:dyDescent="0.2">
      <c r="D194" s="547"/>
      <c r="E194" s="40"/>
    </row>
    <row r="195" spans="4:5" ht="20.25" customHeight="1" x14ac:dyDescent="0.2">
      <c r="D195" s="547"/>
      <c r="E195" s="40"/>
    </row>
    <row r="196" spans="4:5" ht="20.25" customHeight="1" x14ac:dyDescent="0.2">
      <c r="D196" s="547"/>
      <c r="E196" s="40"/>
    </row>
    <row r="197" spans="4:5" ht="20.25" customHeight="1" x14ac:dyDescent="0.2">
      <c r="D197" s="547"/>
      <c r="E197" s="40"/>
    </row>
    <row r="198" spans="4:5" ht="20.25" customHeight="1" thickBot="1" x14ac:dyDescent="0.25">
      <c r="D198" s="552"/>
      <c r="E198" s="50"/>
    </row>
  </sheetData>
  <sheetProtection formatCells="0" formatColumns="0" formatRows="0" insertColumns="0" insertRows="0" deleteColumns="0" deleteRows="0" autoFilter="0"/>
  <dataConsolidate/>
  <mergeCells count="57">
    <mergeCell ref="B5:I5"/>
    <mergeCell ref="AG10:AG11"/>
    <mergeCell ref="AH10:AH11"/>
    <mergeCell ref="L10:L11"/>
    <mergeCell ref="L7:Z7"/>
    <mergeCell ref="AC1:AR1"/>
    <mergeCell ref="AA4:AR4"/>
    <mergeCell ref="AC3:AR3"/>
    <mergeCell ref="AC2:AR2"/>
    <mergeCell ref="B1:AB1"/>
    <mergeCell ref="B2:AB2"/>
    <mergeCell ref="B3:AB3"/>
    <mergeCell ref="B4:O4"/>
    <mergeCell ref="AM7:AR7"/>
    <mergeCell ref="B7:K7"/>
    <mergeCell ref="AF10:AF11"/>
    <mergeCell ref="AA7:AL7"/>
    <mergeCell ref="M10:M11"/>
    <mergeCell ref="F9:G10"/>
    <mergeCell ref="K9:K10"/>
    <mergeCell ref="AC10:AC11"/>
    <mergeCell ref="AD10:AD11"/>
    <mergeCell ref="AE10:AE11"/>
    <mergeCell ref="AQ10:AQ11"/>
    <mergeCell ref="AP10:AP11"/>
    <mergeCell ref="A9:A11"/>
    <mergeCell ref="AA8:AR8"/>
    <mergeCell ref="AM9:AR9"/>
    <mergeCell ref="AN10:AN11"/>
    <mergeCell ref="AI9:AL9"/>
    <mergeCell ref="AI10:AI11"/>
    <mergeCell ref="AR10:AR11"/>
    <mergeCell ref="AM10:AM11"/>
    <mergeCell ref="AB10:AB11"/>
    <mergeCell ref="AA10:AA11"/>
    <mergeCell ref="AA9:AD9"/>
    <mergeCell ref="AJ10:AJ11"/>
    <mergeCell ref="AK10:AK11"/>
    <mergeCell ref="AL10:AL11"/>
    <mergeCell ref="AE9:AH9"/>
    <mergeCell ref="AO10:AO11"/>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s>
  <conditionalFormatting sqref="K13:K25 S16:S25 K27:K32 S30:S32 S27:S28">
    <cfRule type="containsText" dxfId="171" priority="45" operator="containsText" text="EXTREMA">
      <formula>NOT(ISERROR(SEARCH("EXTREMA",K13)))</formula>
    </cfRule>
    <cfRule type="containsText" dxfId="170" priority="46" operator="containsText" text="ALTA">
      <formula>NOT(ISERROR(SEARCH("ALTA",K13)))</formula>
    </cfRule>
    <cfRule type="containsText" dxfId="169" priority="47" operator="containsText" text="MODERADA">
      <formula>NOT(ISERROR(SEARCH("MODERADA",K13)))</formula>
    </cfRule>
    <cfRule type="containsText" dxfId="168" priority="48" operator="containsText" text="BAJA">
      <formula>NOT(ISERROR(SEARCH("BAJA",K13)))</formula>
    </cfRule>
  </conditionalFormatting>
  <conditionalFormatting sqref="K12">
    <cfRule type="containsText" dxfId="167" priority="41" operator="containsText" text="EXTREMA">
      <formula>NOT(ISERROR(SEARCH("EXTREMA",K12)))</formula>
    </cfRule>
    <cfRule type="containsText" dxfId="166" priority="42" operator="containsText" text="ALTA">
      <formula>NOT(ISERROR(SEARCH("ALTA",K12)))</formula>
    </cfRule>
    <cfRule type="containsText" dxfId="165" priority="43" operator="containsText" text="MODERADA">
      <formula>NOT(ISERROR(SEARCH("MODERADA",K12)))</formula>
    </cfRule>
    <cfRule type="containsText" dxfId="164" priority="44" operator="containsText" text="BAJA">
      <formula>NOT(ISERROR(SEARCH("BAJA",K12)))</formula>
    </cfRule>
  </conditionalFormatting>
  <conditionalFormatting sqref="S12:S15 S29">
    <cfRule type="containsText" dxfId="163" priority="9" operator="containsText" text="EXTREMA">
      <formula>NOT(ISERROR(SEARCH("EXTREMA",S12)))</formula>
    </cfRule>
    <cfRule type="containsText" dxfId="162" priority="10" operator="containsText" text="ALTA">
      <formula>NOT(ISERROR(SEARCH("ALTA",S12)))</formula>
    </cfRule>
    <cfRule type="containsText" dxfId="161" priority="11" operator="containsText" text="MODERADA">
      <formula>NOT(ISERROR(SEARCH("MODERADA",S12)))</formula>
    </cfRule>
    <cfRule type="containsText" dxfId="160" priority="12" operator="containsText" text="BAJA">
      <formula>NOT(ISERROR(SEARCH("BAJA",S12)))</formula>
    </cfRule>
  </conditionalFormatting>
  <conditionalFormatting sqref="K26">
    <cfRule type="containsText" dxfId="159" priority="5" operator="containsText" text="EXTREMA">
      <formula>NOT(ISERROR(SEARCH("EXTREMA",K26)))</formula>
    </cfRule>
    <cfRule type="containsText" dxfId="158" priority="6" operator="containsText" text="ALTA">
      <formula>NOT(ISERROR(SEARCH("ALTA",K26)))</formula>
    </cfRule>
    <cfRule type="containsText" dxfId="157" priority="7" operator="containsText" text="MODERADA">
      <formula>NOT(ISERROR(SEARCH("MODERADA",K26)))</formula>
    </cfRule>
    <cfRule type="containsText" dxfId="156" priority="8" operator="containsText" text="BAJA">
      <formula>NOT(ISERROR(SEARCH("BAJA",K26)))</formula>
    </cfRule>
  </conditionalFormatting>
  <conditionalFormatting sqref="S26">
    <cfRule type="containsText" dxfId="155" priority="1" operator="containsText" text="EXTREMA">
      <formula>NOT(ISERROR(SEARCH("EXTREMA",S26)))</formula>
    </cfRule>
    <cfRule type="containsText" dxfId="154" priority="2" operator="containsText" text="ALTA">
      <formula>NOT(ISERROR(SEARCH("ALTA",S26)))</formula>
    </cfRule>
    <cfRule type="containsText" dxfId="153" priority="3" operator="containsText" text="MODERADA">
      <formula>NOT(ISERROR(SEARCH("MODERADA",S26)))</formula>
    </cfRule>
    <cfRule type="containsText" dxfId="152" priority="4" operator="containsText" text="BAJA">
      <formula>NOT(ISERROR(SEARCH("BAJA",S26)))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sqref="A1:D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31" t="s">
        <v>28</v>
      </c>
      <c r="B1" s="632"/>
      <c r="C1" s="632"/>
      <c r="D1" s="632"/>
    </row>
    <row r="2" spans="1:4" ht="15.75" thickBot="1" x14ac:dyDescent="0.3">
      <c r="A2" s="2" t="s">
        <v>13</v>
      </c>
      <c r="B2" s="2" t="s">
        <v>14</v>
      </c>
      <c r="C2" s="2" t="s">
        <v>24</v>
      </c>
      <c r="D2" s="79" t="s">
        <v>131</v>
      </c>
    </row>
    <row r="3" spans="1:4" ht="57.75" customHeight="1" x14ac:dyDescent="0.25">
      <c r="A3" s="3">
        <v>1</v>
      </c>
      <c r="B3" s="9" t="s">
        <v>36</v>
      </c>
      <c r="C3" s="6" t="s">
        <v>137</v>
      </c>
      <c r="D3" s="80" t="s">
        <v>132</v>
      </c>
    </row>
    <row r="4" spans="1:4" ht="53.25" customHeight="1" x14ac:dyDescent="0.25">
      <c r="A4" s="4">
        <v>2</v>
      </c>
      <c r="B4" s="10" t="s">
        <v>16</v>
      </c>
      <c r="C4" s="7" t="s">
        <v>138</v>
      </c>
      <c r="D4" s="81" t="s">
        <v>136</v>
      </c>
    </row>
    <row r="5" spans="1:4" ht="53.25" customHeight="1" x14ac:dyDescent="0.25">
      <c r="A5" s="4">
        <v>3</v>
      </c>
      <c r="B5" s="10" t="s">
        <v>17</v>
      </c>
      <c r="C5" s="7" t="s">
        <v>116</v>
      </c>
      <c r="D5" s="81" t="s">
        <v>133</v>
      </c>
    </row>
    <row r="6" spans="1:4" ht="53.25" customHeight="1" x14ac:dyDescent="0.25">
      <c r="A6" s="4">
        <v>4</v>
      </c>
      <c r="B6" s="10" t="s">
        <v>18</v>
      </c>
      <c r="C6" s="7" t="s">
        <v>118</v>
      </c>
      <c r="D6" s="81" t="s">
        <v>134</v>
      </c>
    </row>
    <row r="7" spans="1:4" ht="53.25" customHeight="1" thickBot="1" x14ac:dyDescent="0.3">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topLeftCell="D1" workbookViewId="0">
      <selection activeCell="B8" sqref="B8:D8"/>
    </sheetView>
  </sheetViews>
  <sheetFormatPr baseColWidth="10" defaultRowHeight="15" x14ac:dyDescent="0.25"/>
  <cols>
    <col min="1" max="1" width="7.28515625" style="51" customWidth="1"/>
    <col min="2" max="2" width="29.7109375" style="51" customWidth="1"/>
    <col min="3" max="3" width="26.7109375" style="51" customWidth="1"/>
    <col min="4" max="4" width="24" style="51" customWidth="1"/>
    <col min="5" max="5" width="8.7109375" style="51" customWidth="1"/>
    <col min="6" max="6" width="8" style="51" customWidth="1"/>
    <col min="7" max="7" width="7.7109375" style="51" customWidth="1"/>
    <col min="8" max="8" width="8" style="51" customWidth="1"/>
    <col min="9" max="9" width="8.42578125" style="51" customWidth="1"/>
    <col min="10" max="10" width="9" style="51" customWidth="1"/>
    <col min="11" max="11" width="8.140625" style="51" customWidth="1"/>
    <col min="12" max="12" width="8.42578125" style="51" customWidth="1"/>
    <col min="13" max="13" width="8.5703125" style="51" customWidth="1"/>
    <col min="14" max="14" width="9.28515625" style="51" customWidth="1"/>
    <col min="15" max="15" width="7" style="51" customWidth="1"/>
    <col min="16" max="16" width="6.5703125" style="51" customWidth="1"/>
    <col min="17" max="17" width="8.85546875" style="51" customWidth="1"/>
    <col min="18" max="18" width="10.85546875" style="51" customWidth="1"/>
    <col min="19" max="19" width="8.42578125" style="51" customWidth="1"/>
    <col min="20" max="20" width="9" style="51" customWidth="1"/>
    <col min="21" max="21" width="8.140625" style="51" customWidth="1"/>
    <col min="22" max="22" width="8.42578125" style="51" customWidth="1"/>
    <col min="23" max="23" width="8.5703125" style="51" customWidth="1"/>
    <col min="24" max="24" width="9.28515625" style="51" customWidth="1"/>
    <col min="25" max="25" width="7" style="51" customWidth="1"/>
    <col min="26" max="26" width="6.5703125" style="51" customWidth="1"/>
    <col min="27" max="27" width="8.85546875" style="51" customWidth="1"/>
    <col min="28" max="28" width="10.85546875" style="51" customWidth="1"/>
    <col min="29" max="30" width="8.7109375" style="51" customWidth="1"/>
    <col min="31" max="31" width="8.85546875" style="51" customWidth="1"/>
    <col min="32" max="32" width="10.85546875" style="51" customWidth="1"/>
    <col min="33" max="33" width="8.85546875" style="51" customWidth="1"/>
    <col min="34" max="34" width="10.85546875" style="51" customWidth="1"/>
    <col min="35" max="36" width="8.7109375" style="51" customWidth="1"/>
    <col min="37" max="37" width="8.85546875" style="51" customWidth="1"/>
    <col min="38" max="38" width="10.85546875" style="51" customWidth="1"/>
    <col min="39" max="39" width="8.85546875" style="51" customWidth="1"/>
    <col min="40" max="40" width="10.85546875" style="51" customWidth="1"/>
    <col min="41" max="42" width="8.7109375" style="51" customWidth="1"/>
    <col min="43" max="43" width="8.85546875" style="51" customWidth="1"/>
    <col min="44" max="44" width="10.85546875" style="51" customWidth="1"/>
    <col min="45" max="45" width="8.5703125" style="51" customWidth="1"/>
    <col min="46" max="46" width="8.42578125" style="51" customWidth="1"/>
    <col min="47" max="16384" width="11.42578125" style="51"/>
  </cols>
  <sheetData>
    <row r="1" spans="1:68" ht="10.5" customHeight="1" x14ac:dyDescent="0.25"/>
    <row r="2" spans="1:68" ht="102" customHeight="1" x14ac:dyDescent="0.3">
      <c r="A2" s="668" t="s">
        <v>421</v>
      </c>
      <c r="B2" s="668"/>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row>
    <row r="3" spans="1:68" x14ac:dyDescent="0.25">
      <c r="A3" s="276"/>
      <c r="B3" s="276"/>
      <c r="C3" s="276"/>
      <c r="D3" s="276"/>
      <c r="E3" s="276"/>
      <c r="F3" s="276"/>
      <c r="G3" s="276"/>
      <c r="H3" s="276"/>
      <c r="I3" s="276"/>
      <c r="J3" s="276"/>
      <c r="K3" s="276"/>
      <c r="L3" s="276"/>
      <c r="M3" s="276"/>
      <c r="N3" s="276"/>
      <c r="S3" s="276"/>
      <c r="T3" s="276"/>
      <c r="U3" s="276"/>
      <c r="V3" s="276"/>
      <c r="W3" s="276"/>
      <c r="X3" s="276"/>
    </row>
    <row r="4" spans="1:68" ht="24" thickBot="1" x14ac:dyDescent="0.4">
      <c r="A4" s="669" t="s">
        <v>422</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277"/>
      <c r="AZ4" s="277"/>
      <c r="BA4" s="277"/>
      <c r="BB4" s="277"/>
      <c r="BC4" s="277"/>
      <c r="BD4" s="277"/>
      <c r="BE4" s="277"/>
      <c r="BF4" s="277"/>
      <c r="BG4" s="277"/>
      <c r="BH4" s="277"/>
      <c r="BI4" s="277"/>
      <c r="BJ4" s="277"/>
      <c r="BK4" s="277"/>
      <c r="BL4" s="277"/>
      <c r="BM4" s="277"/>
      <c r="BN4" s="277"/>
      <c r="BO4" s="277"/>
    </row>
    <row r="5" spans="1:68" ht="19.5" customHeight="1" thickBot="1" x14ac:dyDescent="0.35">
      <c r="A5" s="278"/>
      <c r="B5" s="276"/>
      <c r="C5" s="276"/>
      <c r="D5" s="276"/>
      <c r="E5" s="656" t="s">
        <v>423</v>
      </c>
      <c r="F5" s="657"/>
      <c r="G5" s="671" t="s">
        <v>424</v>
      </c>
      <c r="H5" s="672"/>
      <c r="I5" s="656" t="s">
        <v>425</v>
      </c>
      <c r="J5" s="657"/>
      <c r="K5" s="671" t="s">
        <v>426</v>
      </c>
      <c r="L5" s="672"/>
      <c r="M5" s="656" t="s">
        <v>427</v>
      </c>
      <c r="N5" s="657"/>
      <c r="O5" s="671" t="s">
        <v>428</v>
      </c>
      <c r="P5" s="657"/>
      <c r="Q5" s="656" t="s">
        <v>429</v>
      </c>
      <c r="R5" s="657"/>
      <c r="S5" s="656" t="s">
        <v>430</v>
      </c>
      <c r="T5" s="657"/>
      <c r="U5" s="671" t="s">
        <v>431</v>
      </c>
      <c r="V5" s="672"/>
      <c r="W5" s="656" t="s">
        <v>432</v>
      </c>
      <c r="X5" s="657"/>
      <c r="Y5" s="671" t="s">
        <v>433</v>
      </c>
      <c r="Z5" s="657"/>
      <c r="AA5" s="656" t="s">
        <v>434</v>
      </c>
      <c r="AB5" s="657"/>
      <c r="AC5" s="656" t="s">
        <v>435</v>
      </c>
      <c r="AD5" s="657"/>
      <c r="AE5" s="656" t="s">
        <v>436</v>
      </c>
      <c r="AF5" s="657"/>
      <c r="AG5" s="666" t="s">
        <v>437</v>
      </c>
      <c r="AH5" s="667"/>
      <c r="AI5" s="666" t="s">
        <v>438</v>
      </c>
      <c r="AJ5" s="667"/>
      <c r="AK5" s="666" t="s">
        <v>439</v>
      </c>
      <c r="AL5" s="667"/>
      <c r="AM5" s="666" t="s">
        <v>440</v>
      </c>
      <c r="AN5" s="667"/>
      <c r="AO5" s="666" t="s">
        <v>441</v>
      </c>
      <c r="AP5" s="667"/>
      <c r="AQ5" s="666" t="s">
        <v>442</v>
      </c>
      <c r="AR5" s="667"/>
      <c r="AS5" s="656" t="s">
        <v>443</v>
      </c>
      <c r="AT5" s="657"/>
      <c r="AW5"/>
      <c r="AX5"/>
      <c r="AY5"/>
      <c r="AZ5"/>
      <c r="BA5"/>
      <c r="BB5"/>
      <c r="BC5"/>
      <c r="BD5"/>
      <c r="BE5"/>
      <c r="BF5"/>
      <c r="BG5"/>
      <c r="BH5"/>
      <c r="BI5"/>
      <c r="BJ5"/>
      <c r="BK5"/>
      <c r="BL5"/>
      <c r="BM5"/>
      <c r="BN5"/>
      <c r="BO5"/>
      <c r="BP5"/>
    </row>
    <row r="6" spans="1:68" ht="15" customHeight="1" thickBot="1" x14ac:dyDescent="0.3">
      <c r="A6" s="658" t="s">
        <v>444</v>
      </c>
      <c r="B6" s="660" t="s">
        <v>445</v>
      </c>
      <c r="C6" s="661"/>
      <c r="D6" s="662"/>
      <c r="E6" s="652" t="s">
        <v>446</v>
      </c>
      <c r="F6" s="653"/>
      <c r="G6" s="652" t="s">
        <v>446</v>
      </c>
      <c r="H6" s="653"/>
      <c r="I6" s="652" t="s">
        <v>446</v>
      </c>
      <c r="J6" s="653"/>
      <c r="K6" s="652" t="s">
        <v>446</v>
      </c>
      <c r="L6" s="653"/>
      <c r="M6" s="652" t="s">
        <v>446</v>
      </c>
      <c r="N6" s="653"/>
      <c r="O6" s="652" t="s">
        <v>446</v>
      </c>
      <c r="P6" s="653"/>
      <c r="Q6" s="652" t="s">
        <v>446</v>
      </c>
      <c r="R6" s="653"/>
      <c r="S6" s="652" t="s">
        <v>446</v>
      </c>
      <c r="T6" s="653"/>
      <c r="U6" s="652" t="s">
        <v>446</v>
      </c>
      <c r="V6" s="653"/>
      <c r="W6" s="652" t="s">
        <v>446</v>
      </c>
      <c r="X6" s="653"/>
      <c r="Y6" s="652" t="s">
        <v>446</v>
      </c>
      <c r="Z6" s="653"/>
      <c r="AA6" s="652" t="s">
        <v>446</v>
      </c>
      <c r="AB6" s="653"/>
      <c r="AC6" s="652" t="s">
        <v>446</v>
      </c>
      <c r="AD6" s="653"/>
      <c r="AE6" s="652" t="s">
        <v>446</v>
      </c>
      <c r="AF6" s="653"/>
      <c r="AG6" s="650" t="s">
        <v>446</v>
      </c>
      <c r="AH6" s="651"/>
      <c r="AI6" s="650" t="s">
        <v>446</v>
      </c>
      <c r="AJ6" s="651"/>
      <c r="AK6" s="650" t="s">
        <v>446</v>
      </c>
      <c r="AL6" s="651"/>
      <c r="AM6" s="650" t="s">
        <v>446</v>
      </c>
      <c r="AN6" s="651"/>
      <c r="AO6" s="650" t="s">
        <v>446</v>
      </c>
      <c r="AP6" s="651"/>
      <c r="AQ6" s="650" t="s">
        <v>446</v>
      </c>
      <c r="AR6" s="651"/>
      <c r="AS6" s="652" t="s">
        <v>446</v>
      </c>
      <c r="AT6" s="653"/>
      <c r="AW6"/>
      <c r="AX6"/>
      <c r="AY6"/>
      <c r="AZ6"/>
      <c r="BA6"/>
      <c r="BB6"/>
      <c r="BC6"/>
      <c r="BD6"/>
      <c r="BE6"/>
      <c r="BF6"/>
      <c r="BG6"/>
      <c r="BH6"/>
      <c r="BI6"/>
      <c r="BJ6"/>
      <c r="BK6"/>
      <c r="BL6"/>
      <c r="BM6"/>
      <c r="BN6"/>
      <c r="BO6"/>
      <c r="BP6"/>
    </row>
    <row r="7" spans="1:68" ht="15.75" customHeight="1" thickBot="1" x14ac:dyDescent="0.3">
      <c r="A7" s="659"/>
      <c r="B7" s="663"/>
      <c r="C7" s="664"/>
      <c r="D7" s="665"/>
      <c r="E7" s="279" t="s">
        <v>8</v>
      </c>
      <c r="F7" s="280" t="s">
        <v>23</v>
      </c>
      <c r="G7" s="279" t="s">
        <v>8</v>
      </c>
      <c r="H7" s="280" t="s">
        <v>23</v>
      </c>
      <c r="I7" s="279" t="s">
        <v>8</v>
      </c>
      <c r="J7" s="280" t="s">
        <v>23</v>
      </c>
      <c r="K7" s="279" t="s">
        <v>8</v>
      </c>
      <c r="L7" s="280" t="s">
        <v>23</v>
      </c>
      <c r="M7" s="281" t="s">
        <v>8</v>
      </c>
      <c r="N7" s="282" t="s">
        <v>23</v>
      </c>
      <c r="O7" s="279" t="s">
        <v>8</v>
      </c>
      <c r="P7" s="280" t="s">
        <v>23</v>
      </c>
      <c r="Q7" s="279" t="s">
        <v>8</v>
      </c>
      <c r="R7" s="280" t="s">
        <v>23</v>
      </c>
      <c r="S7" s="279" t="s">
        <v>8</v>
      </c>
      <c r="T7" s="280" t="s">
        <v>23</v>
      </c>
      <c r="U7" s="279" t="s">
        <v>8</v>
      </c>
      <c r="V7" s="280" t="s">
        <v>23</v>
      </c>
      <c r="W7" s="279" t="s">
        <v>8</v>
      </c>
      <c r="X7" s="280" t="s">
        <v>23</v>
      </c>
      <c r="Y7" s="279" t="s">
        <v>8</v>
      </c>
      <c r="Z7" s="280" t="s">
        <v>23</v>
      </c>
      <c r="AA7" s="279" t="s">
        <v>8</v>
      </c>
      <c r="AB7" s="280" t="s">
        <v>23</v>
      </c>
      <c r="AC7" s="279" t="s">
        <v>8</v>
      </c>
      <c r="AD7" s="280" t="s">
        <v>23</v>
      </c>
      <c r="AE7" s="279" t="s">
        <v>8</v>
      </c>
      <c r="AF7" s="280" t="s">
        <v>23</v>
      </c>
      <c r="AG7" s="279" t="s">
        <v>8</v>
      </c>
      <c r="AH7" s="280" t="s">
        <v>23</v>
      </c>
      <c r="AI7" s="279" t="s">
        <v>8</v>
      </c>
      <c r="AJ7" s="280" t="s">
        <v>23</v>
      </c>
      <c r="AK7" s="279" t="s">
        <v>8</v>
      </c>
      <c r="AL7" s="280" t="s">
        <v>23</v>
      </c>
      <c r="AM7" s="279" t="s">
        <v>8</v>
      </c>
      <c r="AN7" s="280" t="s">
        <v>23</v>
      </c>
      <c r="AO7" s="279" t="s">
        <v>8</v>
      </c>
      <c r="AP7" s="280" t="s">
        <v>23</v>
      </c>
      <c r="AQ7" s="279" t="s">
        <v>8</v>
      </c>
      <c r="AR7" s="280" t="s">
        <v>23</v>
      </c>
      <c r="AS7" s="279" t="s">
        <v>8</v>
      </c>
      <c r="AT7" s="280" t="s">
        <v>23</v>
      </c>
      <c r="AW7"/>
      <c r="AX7"/>
      <c r="AY7"/>
      <c r="AZ7"/>
      <c r="BA7"/>
      <c r="BB7"/>
      <c r="BC7"/>
      <c r="BD7"/>
      <c r="BE7"/>
      <c r="BF7"/>
      <c r="BG7"/>
      <c r="BH7"/>
      <c r="BI7"/>
      <c r="BJ7"/>
      <c r="BK7"/>
      <c r="BL7"/>
      <c r="BM7"/>
      <c r="BN7"/>
      <c r="BO7"/>
      <c r="BP7"/>
    </row>
    <row r="8" spans="1:68" ht="21" customHeight="1" x14ac:dyDescent="0.25">
      <c r="A8" s="283">
        <v>1</v>
      </c>
      <c r="B8" s="654" t="s">
        <v>447</v>
      </c>
      <c r="C8" s="654"/>
      <c r="D8" s="655"/>
      <c r="E8" s="284"/>
      <c r="F8" s="285"/>
      <c r="G8" s="286"/>
      <c r="H8" s="287"/>
      <c r="I8" s="286"/>
      <c r="J8" s="287"/>
      <c r="K8" s="286"/>
      <c r="L8" s="288"/>
      <c r="M8" s="289"/>
      <c r="N8" s="289"/>
      <c r="O8" s="290" t="s">
        <v>448</v>
      </c>
      <c r="P8" s="285"/>
      <c r="Q8" s="286" t="s">
        <v>448</v>
      </c>
      <c r="R8" s="287"/>
      <c r="S8" s="286" t="s">
        <v>448</v>
      </c>
      <c r="T8" s="287"/>
      <c r="U8" s="286" t="s">
        <v>448</v>
      </c>
      <c r="V8" s="287"/>
      <c r="W8" s="291" t="s">
        <v>448</v>
      </c>
      <c r="X8" s="285"/>
      <c r="Y8" s="286"/>
      <c r="Z8" s="287"/>
      <c r="AA8" s="286"/>
      <c r="AB8" s="287"/>
      <c r="AC8" s="292"/>
      <c r="AD8" s="292"/>
      <c r="AE8" s="286" t="s">
        <v>448</v>
      </c>
      <c r="AF8" s="288"/>
      <c r="AG8" s="293"/>
      <c r="AH8" s="293"/>
      <c r="AI8" s="292"/>
      <c r="AJ8" s="292"/>
      <c r="AK8" s="286"/>
      <c r="AL8" s="287"/>
      <c r="AM8" s="286"/>
      <c r="AN8" s="287"/>
      <c r="AO8" s="294"/>
      <c r="AP8" s="292"/>
      <c r="AQ8" s="286"/>
      <c r="AR8" s="287"/>
      <c r="AS8" s="286"/>
      <c r="AT8" s="287"/>
      <c r="AW8"/>
      <c r="AX8"/>
      <c r="AY8"/>
      <c r="AZ8"/>
      <c r="BA8"/>
      <c r="BB8"/>
      <c r="BC8"/>
      <c r="BD8"/>
      <c r="BE8"/>
      <c r="BF8"/>
      <c r="BG8"/>
      <c r="BH8"/>
      <c r="BI8"/>
      <c r="BJ8"/>
      <c r="BK8"/>
      <c r="BL8"/>
      <c r="BM8"/>
      <c r="BN8"/>
      <c r="BO8"/>
      <c r="BP8"/>
    </row>
    <row r="9" spans="1:68" ht="13.5" customHeight="1" x14ac:dyDescent="0.25">
      <c r="A9" s="295">
        <v>2</v>
      </c>
      <c r="B9" s="644" t="s">
        <v>449</v>
      </c>
      <c r="C9" s="644"/>
      <c r="D9" s="645"/>
      <c r="E9" s="284"/>
      <c r="F9" s="296"/>
      <c r="G9" s="297"/>
      <c r="H9" s="298"/>
      <c r="I9" s="297"/>
      <c r="J9" s="298"/>
      <c r="K9" s="297"/>
      <c r="L9" s="299"/>
      <c r="M9" s="289"/>
      <c r="N9" s="289"/>
      <c r="O9" s="300" t="s">
        <v>448</v>
      </c>
      <c r="P9" s="296"/>
      <c r="Q9" s="297" t="s">
        <v>448</v>
      </c>
      <c r="R9" s="298"/>
      <c r="S9" s="297" t="s">
        <v>448</v>
      </c>
      <c r="T9" s="298"/>
      <c r="U9" s="297" t="s">
        <v>448</v>
      </c>
      <c r="V9" s="298"/>
      <c r="W9" s="301" t="s">
        <v>448</v>
      </c>
      <c r="X9" s="296"/>
      <c r="Y9" s="297"/>
      <c r="Z9" s="298"/>
      <c r="AA9" s="297"/>
      <c r="AB9" s="298"/>
      <c r="AC9" s="302"/>
      <c r="AD9" s="302"/>
      <c r="AE9" s="297" t="s">
        <v>448</v>
      </c>
      <c r="AF9" s="299"/>
      <c r="AG9" s="289"/>
      <c r="AH9" s="289"/>
      <c r="AI9" s="302"/>
      <c r="AJ9" s="302"/>
      <c r="AK9" s="297"/>
      <c r="AL9" s="298"/>
      <c r="AM9" s="297"/>
      <c r="AN9" s="298"/>
      <c r="AO9" s="297"/>
      <c r="AP9" s="302"/>
      <c r="AQ9" s="297"/>
      <c r="AR9" s="298"/>
      <c r="AS9" s="297"/>
      <c r="AT9" s="298"/>
      <c r="AW9"/>
      <c r="AX9"/>
      <c r="AY9"/>
      <c r="AZ9"/>
      <c r="BA9"/>
      <c r="BB9"/>
      <c r="BC9"/>
      <c r="BD9"/>
      <c r="BE9"/>
      <c r="BF9"/>
      <c r="BG9"/>
      <c r="BH9"/>
      <c r="BI9"/>
      <c r="BJ9"/>
      <c r="BK9"/>
      <c r="BL9"/>
      <c r="BM9"/>
      <c r="BN9"/>
      <c r="BO9"/>
      <c r="BP9"/>
    </row>
    <row r="10" spans="1:68" ht="13.5" customHeight="1" x14ac:dyDescent="0.25">
      <c r="A10" s="295">
        <v>3</v>
      </c>
      <c r="B10" s="644" t="s">
        <v>450</v>
      </c>
      <c r="C10" s="644"/>
      <c r="D10" s="645"/>
      <c r="E10" s="284"/>
      <c r="F10" s="296"/>
      <c r="G10" s="297"/>
      <c r="H10" s="298"/>
      <c r="I10" s="297"/>
      <c r="J10" s="298"/>
      <c r="K10" s="297"/>
      <c r="L10" s="299"/>
      <c r="M10" s="289"/>
      <c r="N10" s="289"/>
      <c r="O10" s="300" t="s">
        <v>448</v>
      </c>
      <c r="P10" s="296"/>
      <c r="Q10" s="297" t="s">
        <v>448</v>
      </c>
      <c r="R10" s="298"/>
      <c r="S10" s="297" t="s">
        <v>448</v>
      </c>
      <c r="T10" s="298"/>
      <c r="U10" s="297" t="s">
        <v>448</v>
      </c>
      <c r="V10" s="298"/>
      <c r="W10" s="301" t="s">
        <v>448</v>
      </c>
      <c r="X10" s="296"/>
      <c r="Y10" s="297"/>
      <c r="Z10" s="298"/>
      <c r="AA10" s="297"/>
      <c r="AB10" s="298"/>
      <c r="AC10" s="302"/>
      <c r="AD10" s="302"/>
      <c r="AE10" s="297" t="s">
        <v>448</v>
      </c>
      <c r="AF10" s="299"/>
      <c r="AG10" s="289"/>
      <c r="AH10" s="289"/>
      <c r="AI10" s="302"/>
      <c r="AJ10" s="302"/>
      <c r="AK10" s="297"/>
      <c r="AL10" s="298"/>
      <c r="AM10" s="297"/>
      <c r="AN10" s="298"/>
      <c r="AO10" s="297"/>
      <c r="AP10" s="302"/>
      <c r="AQ10" s="297"/>
      <c r="AR10" s="298"/>
      <c r="AS10" s="297"/>
      <c r="AT10" s="298"/>
      <c r="AW10"/>
      <c r="AX10"/>
      <c r="AY10"/>
      <c r="AZ10"/>
      <c r="BA10"/>
      <c r="BB10"/>
      <c r="BC10"/>
      <c r="BD10"/>
      <c r="BE10"/>
      <c r="BF10"/>
      <c r="BG10"/>
      <c r="BH10"/>
      <c r="BI10"/>
      <c r="BJ10"/>
      <c r="BK10"/>
      <c r="BL10"/>
      <c r="BM10"/>
      <c r="BN10"/>
      <c r="BO10"/>
      <c r="BP10"/>
    </row>
    <row r="11" spans="1:68" ht="14.25" customHeight="1" x14ac:dyDescent="0.25">
      <c r="A11" s="295">
        <v>4</v>
      </c>
      <c r="B11" s="644" t="s">
        <v>451</v>
      </c>
      <c r="C11" s="644"/>
      <c r="D11" s="645"/>
      <c r="E11" s="284"/>
      <c r="F11" s="296"/>
      <c r="G11" s="297"/>
      <c r="H11" s="298"/>
      <c r="I11" s="297"/>
      <c r="J11" s="298"/>
      <c r="K11" s="297"/>
      <c r="L11" s="299"/>
      <c r="M11" s="289"/>
      <c r="N11" s="289"/>
      <c r="O11" s="300"/>
      <c r="P11" s="296" t="s">
        <v>448</v>
      </c>
      <c r="Q11" s="297"/>
      <c r="R11" s="298" t="s">
        <v>448</v>
      </c>
      <c r="S11" s="297" t="s">
        <v>448</v>
      </c>
      <c r="T11" s="298"/>
      <c r="U11" s="297"/>
      <c r="V11" s="298" t="s">
        <v>448</v>
      </c>
      <c r="W11" s="301"/>
      <c r="X11" s="296" t="s">
        <v>448</v>
      </c>
      <c r="Y11" s="297"/>
      <c r="Z11" s="298"/>
      <c r="AA11" s="297"/>
      <c r="AB11" s="298"/>
      <c r="AC11" s="302"/>
      <c r="AD11" s="302"/>
      <c r="AE11" s="297"/>
      <c r="AF11" s="299" t="s">
        <v>448</v>
      </c>
      <c r="AG11" s="289"/>
      <c r="AH11" s="289"/>
      <c r="AI11" s="302"/>
      <c r="AJ11" s="302"/>
      <c r="AK11" s="297"/>
      <c r="AL11" s="298"/>
      <c r="AM11" s="297"/>
      <c r="AN11" s="298"/>
      <c r="AO11" s="297"/>
      <c r="AP11" s="302"/>
      <c r="AQ11" s="297"/>
      <c r="AR11" s="298"/>
      <c r="AS11" s="297"/>
      <c r="AT11" s="298"/>
      <c r="AW11"/>
      <c r="AX11"/>
      <c r="AY11"/>
      <c r="AZ11"/>
      <c r="BA11"/>
      <c r="BB11"/>
      <c r="BC11"/>
      <c r="BD11"/>
      <c r="BE11"/>
      <c r="BF11"/>
      <c r="BG11"/>
      <c r="BH11"/>
      <c r="BI11"/>
      <c r="BJ11"/>
      <c r="BK11"/>
      <c r="BL11"/>
      <c r="BM11"/>
      <c r="BN11"/>
      <c r="BO11"/>
      <c r="BP11"/>
    </row>
    <row r="12" spans="1:68" x14ac:dyDescent="0.25">
      <c r="A12" s="295">
        <v>5</v>
      </c>
      <c r="B12" s="644" t="s">
        <v>452</v>
      </c>
      <c r="C12" s="644"/>
      <c r="D12" s="645"/>
      <c r="E12" s="284"/>
      <c r="F12" s="296"/>
      <c r="G12" s="297"/>
      <c r="H12" s="298"/>
      <c r="I12" s="297"/>
      <c r="J12" s="298"/>
      <c r="K12" s="297"/>
      <c r="L12" s="299"/>
      <c r="M12" s="289"/>
      <c r="N12" s="289"/>
      <c r="O12" s="300" t="s">
        <v>448</v>
      </c>
      <c r="P12" s="296"/>
      <c r="Q12" s="297" t="s">
        <v>448</v>
      </c>
      <c r="R12" s="298"/>
      <c r="S12" s="297" t="s">
        <v>448</v>
      </c>
      <c r="T12" s="298"/>
      <c r="U12" s="297" t="s">
        <v>448</v>
      </c>
      <c r="V12" s="298"/>
      <c r="W12" s="301" t="s">
        <v>448</v>
      </c>
      <c r="X12" s="296"/>
      <c r="Y12" s="297"/>
      <c r="Z12" s="298"/>
      <c r="AA12" s="297"/>
      <c r="AB12" s="298"/>
      <c r="AC12" s="302"/>
      <c r="AD12" s="302"/>
      <c r="AE12" s="297" t="s">
        <v>448</v>
      </c>
      <c r="AF12" s="299"/>
      <c r="AG12" s="289"/>
      <c r="AH12" s="289"/>
      <c r="AI12" s="302"/>
      <c r="AJ12" s="302"/>
      <c r="AK12" s="297"/>
      <c r="AL12" s="298"/>
      <c r="AM12" s="297"/>
      <c r="AN12" s="298"/>
      <c r="AO12" s="297"/>
      <c r="AP12" s="302"/>
      <c r="AQ12" s="297"/>
      <c r="AR12" s="298"/>
      <c r="AS12" s="297"/>
      <c r="AT12" s="298"/>
      <c r="AW12"/>
      <c r="AX12"/>
      <c r="AY12"/>
      <c r="AZ12"/>
      <c r="BA12"/>
      <c r="BB12"/>
      <c r="BC12"/>
      <c r="BD12"/>
      <c r="BE12"/>
      <c r="BF12"/>
      <c r="BG12"/>
      <c r="BH12"/>
      <c r="BI12"/>
      <c r="BJ12"/>
      <c r="BK12"/>
      <c r="BL12"/>
      <c r="BM12"/>
      <c r="BN12"/>
      <c r="BO12"/>
      <c r="BP12"/>
    </row>
    <row r="13" spans="1:68" x14ac:dyDescent="0.25">
      <c r="A13" s="295">
        <v>6</v>
      </c>
      <c r="B13" s="644" t="s">
        <v>453</v>
      </c>
      <c r="C13" s="644"/>
      <c r="D13" s="645"/>
      <c r="E13" s="284"/>
      <c r="F13" s="296"/>
      <c r="G13" s="297"/>
      <c r="H13" s="298"/>
      <c r="I13" s="297"/>
      <c r="J13" s="298"/>
      <c r="K13" s="297"/>
      <c r="L13" s="299"/>
      <c r="M13" s="289"/>
      <c r="N13" s="289"/>
      <c r="O13" s="300" t="s">
        <v>448</v>
      </c>
      <c r="P13" s="296"/>
      <c r="Q13" s="297" t="s">
        <v>448</v>
      </c>
      <c r="R13" s="298"/>
      <c r="S13" s="297" t="s">
        <v>448</v>
      </c>
      <c r="T13" s="298"/>
      <c r="U13" s="297" t="s">
        <v>448</v>
      </c>
      <c r="V13" s="298"/>
      <c r="W13" s="301" t="s">
        <v>448</v>
      </c>
      <c r="X13" s="296"/>
      <c r="Y13" s="297"/>
      <c r="Z13" s="298"/>
      <c r="AA13" s="297"/>
      <c r="AB13" s="298"/>
      <c r="AC13" s="302"/>
      <c r="AD13" s="302"/>
      <c r="AE13" s="297" t="s">
        <v>448</v>
      </c>
      <c r="AF13" s="299"/>
      <c r="AG13" s="289"/>
      <c r="AH13" s="289"/>
      <c r="AI13" s="302"/>
      <c r="AJ13" s="302"/>
      <c r="AK13" s="297"/>
      <c r="AL13" s="298"/>
      <c r="AM13" s="297"/>
      <c r="AN13" s="298"/>
      <c r="AO13" s="297"/>
      <c r="AP13" s="302"/>
      <c r="AQ13" s="297"/>
      <c r="AR13" s="298"/>
      <c r="AS13" s="297"/>
      <c r="AT13" s="298"/>
      <c r="AW13"/>
      <c r="AX13"/>
      <c r="AY13"/>
      <c r="AZ13"/>
      <c r="BA13"/>
      <c r="BB13"/>
      <c r="BC13"/>
      <c r="BD13"/>
      <c r="BE13"/>
      <c r="BF13"/>
      <c r="BG13"/>
      <c r="BH13"/>
      <c r="BI13"/>
      <c r="BJ13"/>
      <c r="BK13"/>
      <c r="BL13"/>
      <c r="BM13"/>
      <c r="BN13"/>
      <c r="BO13"/>
      <c r="BP13"/>
    </row>
    <row r="14" spans="1:68" x14ac:dyDescent="0.25">
      <c r="A14" s="295">
        <v>7</v>
      </c>
      <c r="B14" s="644" t="s">
        <v>454</v>
      </c>
      <c r="C14" s="644"/>
      <c r="D14" s="645"/>
      <c r="E14" s="284"/>
      <c r="F14" s="296"/>
      <c r="G14" s="297"/>
      <c r="H14" s="298"/>
      <c r="I14" s="297"/>
      <c r="J14" s="298"/>
      <c r="K14" s="297"/>
      <c r="L14" s="299"/>
      <c r="M14" s="289"/>
      <c r="N14" s="289"/>
      <c r="O14" s="300"/>
      <c r="P14" s="296" t="s">
        <v>448</v>
      </c>
      <c r="Q14" s="297" t="s">
        <v>448</v>
      </c>
      <c r="R14" s="298"/>
      <c r="S14" s="297" t="s">
        <v>448</v>
      </c>
      <c r="T14" s="298"/>
      <c r="U14" s="297" t="s">
        <v>448</v>
      </c>
      <c r="V14" s="298"/>
      <c r="W14" s="301" t="s">
        <v>448</v>
      </c>
      <c r="X14" s="296"/>
      <c r="Y14" s="297"/>
      <c r="Z14" s="298"/>
      <c r="AA14" s="297"/>
      <c r="AB14" s="298"/>
      <c r="AC14" s="302"/>
      <c r="AD14" s="302"/>
      <c r="AE14" s="297" t="s">
        <v>448</v>
      </c>
      <c r="AF14" s="299"/>
      <c r="AG14" s="289"/>
      <c r="AH14" s="289"/>
      <c r="AI14" s="302"/>
      <c r="AJ14" s="302"/>
      <c r="AK14" s="297"/>
      <c r="AL14" s="298"/>
      <c r="AM14" s="297"/>
      <c r="AN14" s="298"/>
      <c r="AO14" s="297"/>
      <c r="AP14" s="302"/>
      <c r="AQ14" s="297"/>
      <c r="AR14" s="298"/>
      <c r="AS14" s="297"/>
      <c r="AT14" s="298"/>
      <c r="AW14"/>
      <c r="AX14"/>
      <c r="AY14"/>
      <c r="AZ14"/>
      <c r="BA14"/>
      <c r="BB14"/>
      <c r="BC14"/>
      <c r="BD14"/>
      <c r="BE14"/>
      <c r="BF14"/>
      <c r="BG14"/>
      <c r="BH14"/>
      <c r="BI14"/>
      <c r="BJ14"/>
      <c r="BK14"/>
      <c r="BL14"/>
      <c r="BM14"/>
      <c r="BN14"/>
      <c r="BO14"/>
      <c r="BP14"/>
    </row>
    <row r="15" spans="1:68" ht="27.75" customHeight="1" x14ac:dyDescent="0.25">
      <c r="A15" s="303">
        <v>8</v>
      </c>
      <c r="B15" s="644" t="s">
        <v>455</v>
      </c>
      <c r="C15" s="644"/>
      <c r="D15" s="645"/>
      <c r="E15" s="284"/>
      <c r="F15" s="296"/>
      <c r="G15" s="297"/>
      <c r="H15" s="298"/>
      <c r="I15" s="297"/>
      <c r="J15" s="298"/>
      <c r="K15" s="297"/>
      <c r="L15" s="299"/>
      <c r="M15" s="289"/>
      <c r="N15" s="289"/>
      <c r="O15" s="300"/>
      <c r="P15" s="296" t="s">
        <v>448</v>
      </c>
      <c r="Q15" s="297" t="s">
        <v>448</v>
      </c>
      <c r="R15" s="298"/>
      <c r="S15" s="297"/>
      <c r="T15" s="298" t="s">
        <v>448</v>
      </c>
      <c r="U15" s="297" t="s">
        <v>448</v>
      </c>
      <c r="V15" s="298"/>
      <c r="W15" s="301" t="s">
        <v>448</v>
      </c>
      <c r="X15" s="296"/>
      <c r="Y15" s="297"/>
      <c r="Z15" s="298"/>
      <c r="AA15" s="297"/>
      <c r="AB15" s="298"/>
      <c r="AC15" s="302"/>
      <c r="AD15" s="302"/>
      <c r="AE15" s="297"/>
      <c r="AF15" s="299" t="s">
        <v>448</v>
      </c>
      <c r="AG15" s="289"/>
      <c r="AH15" s="289"/>
      <c r="AI15" s="302"/>
      <c r="AJ15" s="302"/>
      <c r="AK15" s="297"/>
      <c r="AL15" s="298"/>
      <c r="AM15" s="297"/>
      <c r="AN15" s="298"/>
      <c r="AO15" s="297"/>
      <c r="AP15" s="302"/>
      <c r="AQ15" s="297"/>
      <c r="AR15" s="298"/>
      <c r="AS15" s="297"/>
      <c r="AT15" s="298"/>
      <c r="AW15"/>
      <c r="AX15"/>
      <c r="AY15"/>
      <c r="AZ15"/>
      <c r="BA15"/>
      <c r="BB15"/>
      <c r="BC15"/>
      <c r="BD15"/>
      <c r="BE15"/>
      <c r="BF15"/>
      <c r="BG15"/>
      <c r="BH15"/>
      <c r="BI15"/>
      <c r="BJ15"/>
      <c r="BK15"/>
      <c r="BL15"/>
      <c r="BM15"/>
      <c r="BN15"/>
      <c r="BO15"/>
      <c r="BP15"/>
    </row>
    <row r="16" spans="1:68" x14ac:dyDescent="0.25">
      <c r="A16" s="295">
        <v>9</v>
      </c>
      <c r="B16" s="644" t="s">
        <v>456</v>
      </c>
      <c r="C16" s="644"/>
      <c r="D16" s="645"/>
      <c r="E16" s="284"/>
      <c r="F16" s="296"/>
      <c r="G16" s="297"/>
      <c r="H16" s="298"/>
      <c r="I16" s="297"/>
      <c r="J16" s="298"/>
      <c r="K16" s="297"/>
      <c r="L16" s="299"/>
      <c r="M16" s="289"/>
      <c r="N16" s="289"/>
      <c r="O16" s="300"/>
      <c r="P16" s="296" t="s">
        <v>448</v>
      </c>
      <c r="Q16" s="297"/>
      <c r="R16" s="298" t="s">
        <v>448</v>
      </c>
      <c r="S16" s="297" t="s">
        <v>448</v>
      </c>
      <c r="T16" s="298"/>
      <c r="U16" s="297" t="s">
        <v>448</v>
      </c>
      <c r="V16" s="298"/>
      <c r="W16" s="301" t="s">
        <v>448</v>
      </c>
      <c r="X16" s="296"/>
      <c r="Y16" s="297"/>
      <c r="Z16" s="298"/>
      <c r="AA16" s="297"/>
      <c r="AB16" s="298"/>
      <c r="AC16" s="302"/>
      <c r="AD16" s="302"/>
      <c r="AE16" s="297"/>
      <c r="AF16" s="299" t="s">
        <v>448</v>
      </c>
      <c r="AG16" s="289"/>
      <c r="AH16" s="289"/>
      <c r="AI16" s="302"/>
      <c r="AJ16" s="302"/>
      <c r="AK16" s="297"/>
      <c r="AL16" s="298"/>
      <c r="AM16" s="297"/>
      <c r="AN16" s="298"/>
      <c r="AO16" s="297"/>
      <c r="AP16" s="302"/>
      <c r="AQ16" s="297"/>
      <c r="AR16" s="298"/>
      <c r="AS16" s="297"/>
      <c r="AT16" s="298"/>
      <c r="AW16"/>
      <c r="AX16"/>
      <c r="AY16"/>
      <c r="AZ16"/>
      <c r="BA16"/>
      <c r="BB16"/>
      <c r="BC16"/>
      <c r="BD16"/>
      <c r="BE16"/>
      <c r="BF16"/>
      <c r="BG16"/>
      <c r="BH16"/>
      <c r="BI16"/>
      <c r="BJ16"/>
      <c r="BK16"/>
      <c r="BL16"/>
      <c r="BM16"/>
      <c r="BN16"/>
      <c r="BO16"/>
      <c r="BP16"/>
    </row>
    <row r="17" spans="1:68" x14ac:dyDescent="0.25">
      <c r="A17" s="295">
        <v>10</v>
      </c>
      <c r="B17" s="644" t="s">
        <v>457</v>
      </c>
      <c r="C17" s="644"/>
      <c r="D17" s="645"/>
      <c r="E17" s="284"/>
      <c r="F17" s="296"/>
      <c r="G17" s="297"/>
      <c r="H17" s="298"/>
      <c r="I17" s="297"/>
      <c r="J17" s="298"/>
      <c r="K17" s="297"/>
      <c r="L17" s="299"/>
      <c r="M17" s="289"/>
      <c r="N17" s="289"/>
      <c r="O17" s="300" t="s">
        <v>448</v>
      </c>
      <c r="P17" s="296"/>
      <c r="Q17" s="297" t="s">
        <v>448</v>
      </c>
      <c r="R17" s="298"/>
      <c r="S17" s="297" t="s">
        <v>448</v>
      </c>
      <c r="T17" s="298"/>
      <c r="U17" s="297" t="s">
        <v>448</v>
      </c>
      <c r="V17" s="298"/>
      <c r="W17" s="301" t="s">
        <v>448</v>
      </c>
      <c r="X17" s="296"/>
      <c r="Y17" s="297"/>
      <c r="Z17" s="298"/>
      <c r="AA17" s="297"/>
      <c r="AB17" s="298"/>
      <c r="AC17" s="302"/>
      <c r="AD17" s="302"/>
      <c r="AE17" s="297" t="s">
        <v>448</v>
      </c>
      <c r="AF17" s="299"/>
      <c r="AG17" s="289"/>
      <c r="AH17" s="289"/>
      <c r="AI17" s="302"/>
      <c r="AJ17" s="302"/>
      <c r="AK17" s="297"/>
      <c r="AL17" s="298"/>
      <c r="AM17" s="297"/>
      <c r="AN17" s="298"/>
      <c r="AO17" s="297"/>
      <c r="AP17" s="302"/>
      <c r="AQ17" s="297"/>
      <c r="AR17" s="298"/>
      <c r="AS17" s="297"/>
      <c r="AT17" s="298"/>
      <c r="AW17"/>
      <c r="AX17"/>
      <c r="AY17"/>
      <c r="AZ17"/>
      <c r="BA17"/>
      <c r="BB17"/>
      <c r="BC17"/>
      <c r="BD17"/>
      <c r="BE17"/>
      <c r="BF17"/>
      <c r="BG17"/>
      <c r="BH17"/>
      <c r="BI17"/>
      <c r="BJ17"/>
      <c r="BK17"/>
      <c r="BL17"/>
      <c r="BM17"/>
      <c r="BN17"/>
      <c r="BO17"/>
      <c r="BP17"/>
    </row>
    <row r="18" spans="1:68" x14ac:dyDescent="0.25">
      <c r="A18" s="295">
        <v>11</v>
      </c>
      <c r="B18" s="644" t="s">
        <v>458</v>
      </c>
      <c r="C18" s="644"/>
      <c r="D18" s="645"/>
      <c r="E18" s="284"/>
      <c r="F18" s="296"/>
      <c r="G18" s="297"/>
      <c r="H18" s="298"/>
      <c r="I18" s="297"/>
      <c r="J18" s="298"/>
      <c r="K18" s="297"/>
      <c r="L18" s="299"/>
      <c r="M18" s="289"/>
      <c r="N18" s="289"/>
      <c r="O18" s="300" t="s">
        <v>448</v>
      </c>
      <c r="P18" s="296"/>
      <c r="Q18" s="297" t="s">
        <v>448</v>
      </c>
      <c r="R18" s="298"/>
      <c r="S18" s="297" t="s">
        <v>448</v>
      </c>
      <c r="T18" s="298"/>
      <c r="U18" s="297" t="s">
        <v>448</v>
      </c>
      <c r="V18" s="298"/>
      <c r="W18" s="301" t="s">
        <v>448</v>
      </c>
      <c r="X18" s="296"/>
      <c r="Y18" s="297"/>
      <c r="Z18" s="298"/>
      <c r="AA18" s="297"/>
      <c r="AB18" s="298"/>
      <c r="AC18" s="302"/>
      <c r="AD18" s="302"/>
      <c r="AE18" s="297" t="s">
        <v>448</v>
      </c>
      <c r="AF18" s="299"/>
      <c r="AG18" s="289"/>
      <c r="AH18" s="289"/>
      <c r="AI18" s="302"/>
      <c r="AJ18" s="302"/>
      <c r="AK18" s="297"/>
      <c r="AL18" s="298"/>
      <c r="AM18" s="297"/>
      <c r="AN18" s="298"/>
      <c r="AO18" s="297"/>
      <c r="AP18" s="302"/>
      <c r="AQ18" s="297"/>
      <c r="AR18" s="298"/>
      <c r="AS18" s="297"/>
      <c r="AT18" s="298"/>
      <c r="AW18"/>
      <c r="AX18"/>
      <c r="AY18"/>
      <c r="AZ18"/>
      <c r="BA18"/>
      <c r="BB18"/>
      <c r="BC18"/>
      <c r="BD18"/>
      <c r="BE18"/>
      <c r="BF18"/>
      <c r="BG18"/>
      <c r="BH18"/>
      <c r="BI18"/>
      <c r="BJ18"/>
      <c r="BK18"/>
      <c r="BL18"/>
      <c r="BM18"/>
      <c r="BN18"/>
      <c r="BO18"/>
      <c r="BP18"/>
    </row>
    <row r="19" spans="1:68" x14ac:dyDescent="0.25">
      <c r="A19" s="295">
        <v>12</v>
      </c>
      <c r="B19" s="644" t="s">
        <v>459</v>
      </c>
      <c r="C19" s="644"/>
      <c r="D19" s="645"/>
      <c r="E19" s="284"/>
      <c r="F19" s="296"/>
      <c r="G19" s="297"/>
      <c r="H19" s="298"/>
      <c r="I19" s="297"/>
      <c r="J19" s="298"/>
      <c r="K19" s="297"/>
      <c r="L19" s="299"/>
      <c r="M19" s="289"/>
      <c r="N19" s="289"/>
      <c r="O19" s="300" t="s">
        <v>448</v>
      </c>
      <c r="P19" s="296"/>
      <c r="Q19" s="297" t="s">
        <v>448</v>
      </c>
      <c r="R19" s="298"/>
      <c r="S19" s="297" t="s">
        <v>448</v>
      </c>
      <c r="T19" s="298"/>
      <c r="U19" s="297" t="s">
        <v>448</v>
      </c>
      <c r="V19" s="298"/>
      <c r="W19" s="301" t="s">
        <v>448</v>
      </c>
      <c r="X19" s="296"/>
      <c r="Y19" s="297"/>
      <c r="Z19" s="298"/>
      <c r="AA19" s="297"/>
      <c r="AB19" s="298"/>
      <c r="AC19" s="302"/>
      <c r="AD19" s="302"/>
      <c r="AE19" s="297" t="s">
        <v>448</v>
      </c>
      <c r="AF19" s="299"/>
      <c r="AG19" s="289"/>
      <c r="AH19" s="289"/>
      <c r="AI19" s="302"/>
      <c r="AJ19" s="302"/>
      <c r="AK19" s="297"/>
      <c r="AL19" s="298"/>
      <c r="AM19" s="297"/>
      <c r="AN19" s="298"/>
      <c r="AO19" s="297"/>
      <c r="AP19" s="302"/>
      <c r="AQ19" s="297"/>
      <c r="AR19" s="298"/>
      <c r="AS19" s="297"/>
      <c r="AT19" s="298"/>
      <c r="AW19"/>
      <c r="AX19"/>
      <c r="AY19"/>
      <c r="AZ19"/>
      <c r="BA19"/>
      <c r="BB19"/>
      <c r="BC19"/>
      <c r="BD19"/>
      <c r="BE19"/>
      <c r="BF19"/>
      <c r="BG19"/>
      <c r="BH19"/>
      <c r="BI19"/>
      <c r="BJ19"/>
      <c r="BK19"/>
      <c r="BL19"/>
      <c r="BM19"/>
      <c r="BN19"/>
      <c r="BO19"/>
      <c r="BP19"/>
    </row>
    <row r="20" spans="1:68" x14ac:dyDescent="0.25">
      <c r="A20" s="295">
        <v>13</v>
      </c>
      <c r="B20" s="644" t="s">
        <v>460</v>
      </c>
      <c r="C20" s="644"/>
      <c r="D20" s="645"/>
      <c r="E20" s="284"/>
      <c r="F20" s="296"/>
      <c r="G20" s="297"/>
      <c r="H20" s="298"/>
      <c r="I20" s="297"/>
      <c r="J20" s="298"/>
      <c r="K20" s="297"/>
      <c r="L20" s="299"/>
      <c r="M20" s="289"/>
      <c r="N20" s="289"/>
      <c r="O20" s="300" t="s">
        <v>448</v>
      </c>
      <c r="P20" s="296"/>
      <c r="Q20" s="297" t="s">
        <v>448</v>
      </c>
      <c r="R20" s="298"/>
      <c r="S20" s="297" t="s">
        <v>448</v>
      </c>
      <c r="T20" s="298"/>
      <c r="U20" s="297" t="s">
        <v>448</v>
      </c>
      <c r="V20" s="298"/>
      <c r="W20" s="301" t="s">
        <v>448</v>
      </c>
      <c r="X20" s="296"/>
      <c r="Y20" s="297"/>
      <c r="Z20" s="298"/>
      <c r="AA20" s="297"/>
      <c r="AB20" s="298"/>
      <c r="AC20" s="302"/>
      <c r="AD20" s="302"/>
      <c r="AE20" s="297" t="s">
        <v>448</v>
      </c>
      <c r="AF20" s="299"/>
      <c r="AG20" s="289"/>
      <c r="AH20" s="289"/>
      <c r="AI20" s="302"/>
      <c r="AJ20" s="302"/>
      <c r="AK20" s="297"/>
      <c r="AL20" s="298"/>
      <c r="AM20" s="297"/>
      <c r="AN20" s="298"/>
      <c r="AO20" s="297"/>
      <c r="AP20" s="302"/>
      <c r="AQ20" s="297"/>
      <c r="AR20" s="298"/>
      <c r="AS20" s="297"/>
      <c r="AT20" s="298"/>
      <c r="AW20"/>
      <c r="AX20"/>
      <c r="AY20"/>
      <c r="AZ20"/>
      <c r="BA20"/>
      <c r="BB20"/>
      <c r="BC20"/>
      <c r="BD20"/>
      <c r="BE20"/>
      <c r="BF20"/>
      <c r="BG20"/>
      <c r="BH20"/>
      <c r="BI20"/>
      <c r="BJ20"/>
      <c r="BK20"/>
      <c r="BL20"/>
      <c r="BM20"/>
      <c r="BN20"/>
      <c r="BO20"/>
      <c r="BP20"/>
    </row>
    <row r="21" spans="1:68" x14ac:dyDescent="0.25">
      <c r="A21" s="295">
        <v>14</v>
      </c>
      <c r="B21" s="644" t="s">
        <v>461</v>
      </c>
      <c r="C21" s="644"/>
      <c r="D21" s="645"/>
      <c r="E21" s="284"/>
      <c r="F21" s="296"/>
      <c r="G21" s="297"/>
      <c r="H21" s="298"/>
      <c r="I21" s="297"/>
      <c r="J21" s="298"/>
      <c r="K21" s="297"/>
      <c r="L21" s="299"/>
      <c r="M21" s="289"/>
      <c r="N21" s="289"/>
      <c r="O21" s="300" t="s">
        <v>448</v>
      </c>
      <c r="P21" s="296"/>
      <c r="Q21" s="297" t="s">
        <v>448</v>
      </c>
      <c r="R21" s="298"/>
      <c r="S21" s="297" t="s">
        <v>448</v>
      </c>
      <c r="T21" s="298"/>
      <c r="U21" s="297" t="s">
        <v>448</v>
      </c>
      <c r="V21" s="298"/>
      <c r="W21" s="301" t="s">
        <v>448</v>
      </c>
      <c r="X21" s="296"/>
      <c r="Y21" s="297"/>
      <c r="Z21" s="298"/>
      <c r="AA21" s="297"/>
      <c r="AB21" s="298"/>
      <c r="AC21" s="302"/>
      <c r="AD21" s="302"/>
      <c r="AE21" s="297" t="s">
        <v>448</v>
      </c>
      <c r="AF21" s="299"/>
      <c r="AG21" s="289"/>
      <c r="AH21" s="289"/>
      <c r="AI21" s="302"/>
      <c r="AJ21" s="302"/>
      <c r="AK21" s="297"/>
      <c r="AL21" s="298"/>
      <c r="AM21" s="297"/>
      <c r="AN21" s="298"/>
      <c r="AO21" s="297"/>
      <c r="AP21" s="302"/>
      <c r="AQ21" s="297"/>
      <c r="AR21" s="298"/>
      <c r="AS21" s="297"/>
      <c r="AT21" s="298"/>
      <c r="AW21"/>
      <c r="AX21"/>
      <c r="AY21"/>
      <c r="AZ21"/>
      <c r="BA21"/>
      <c r="BB21"/>
      <c r="BC21"/>
      <c r="BD21"/>
      <c r="BE21"/>
      <c r="BF21"/>
      <c r="BG21"/>
      <c r="BH21"/>
      <c r="BI21"/>
      <c r="BJ21"/>
      <c r="BK21"/>
      <c r="BL21"/>
      <c r="BM21"/>
      <c r="BN21"/>
      <c r="BO21"/>
      <c r="BP21"/>
    </row>
    <row r="22" spans="1:68" x14ac:dyDescent="0.25">
      <c r="A22" s="295">
        <v>15</v>
      </c>
      <c r="B22" s="644" t="s">
        <v>462</v>
      </c>
      <c r="C22" s="644"/>
      <c r="D22" s="645"/>
      <c r="E22" s="284"/>
      <c r="F22" s="296"/>
      <c r="G22" s="297"/>
      <c r="H22" s="298"/>
      <c r="I22" s="297"/>
      <c r="J22" s="298"/>
      <c r="K22" s="297"/>
      <c r="L22" s="299"/>
      <c r="M22" s="289"/>
      <c r="N22" s="289"/>
      <c r="O22" s="300"/>
      <c r="P22" s="296" t="s">
        <v>448</v>
      </c>
      <c r="Q22" s="297"/>
      <c r="R22" s="298" t="s">
        <v>448</v>
      </c>
      <c r="S22" s="297"/>
      <c r="T22" s="298" t="s">
        <v>448</v>
      </c>
      <c r="U22" s="297" t="s">
        <v>448</v>
      </c>
      <c r="V22" s="298"/>
      <c r="W22" s="301"/>
      <c r="X22" s="296" t="s">
        <v>448</v>
      </c>
      <c r="Y22" s="297"/>
      <c r="Z22" s="298"/>
      <c r="AA22" s="297"/>
      <c r="AB22" s="298"/>
      <c r="AC22" s="302"/>
      <c r="AD22" s="302"/>
      <c r="AE22" s="297"/>
      <c r="AF22" s="299" t="s">
        <v>448</v>
      </c>
      <c r="AG22" s="289"/>
      <c r="AH22" s="289"/>
      <c r="AI22" s="302"/>
      <c r="AJ22" s="302"/>
      <c r="AK22" s="297"/>
      <c r="AL22" s="298"/>
      <c r="AM22" s="297"/>
      <c r="AN22" s="298"/>
      <c r="AO22" s="297"/>
      <c r="AP22" s="302"/>
      <c r="AQ22" s="297"/>
      <c r="AR22" s="298"/>
      <c r="AS22" s="297"/>
      <c r="AT22" s="298"/>
      <c r="AW22"/>
      <c r="AX22"/>
      <c r="AY22"/>
      <c r="AZ22"/>
      <c r="BA22"/>
      <c r="BB22"/>
      <c r="BC22"/>
      <c r="BD22"/>
      <c r="BE22"/>
      <c r="BF22"/>
      <c r="BG22"/>
      <c r="BH22"/>
      <c r="BI22"/>
      <c r="BJ22"/>
      <c r="BK22"/>
      <c r="BL22"/>
      <c r="BM22"/>
      <c r="BN22"/>
      <c r="BO22"/>
      <c r="BP22"/>
    </row>
    <row r="23" spans="1:68" x14ac:dyDescent="0.25">
      <c r="A23" s="295">
        <v>16</v>
      </c>
      <c r="B23" s="644" t="s">
        <v>463</v>
      </c>
      <c r="C23" s="644"/>
      <c r="D23" s="645"/>
      <c r="E23" s="284"/>
      <c r="F23" s="296"/>
      <c r="G23" s="297"/>
      <c r="H23" s="298"/>
      <c r="I23" s="297"/>
      <c r="J23" s="298"/>
      <c r="K23" s="297"/>
      <c r="L23" s="299"/>
      <c r="M23" s="289"/>
      <c r="N23" s="289"/>
      <c r="O23" s="300"/>
      <c r="P23" s="296" t="s">
        <v>448</v>
      </c>
      <c r="Q23" s="297"/>
      <c r="R23" s="298" t="s">
        <v>448</v>
      </c>
      <c r="S23" s="297"/>
      <c r="T23" s="298" t="s">
        <v>448</v>
      </c>
      <c r="U23" s="297"/>
      <c r="V23" s="298" t="s">
        <v>448</v>
      </c>
      <c r="W23" s="301"/>
      <c r="X23" s="296" t="s">
        <v>448</v>
      </c>
      <c r="Y23" s="297"/>
      <c r="Z23" s="298"/>
      <c r="AA23" s="297"/>
      <c r="AB23" s="298"/>
      <c r="AC23" s="302"/>
      <c r="AD23" s="302"/>
      <c r="AE23" s="297"/>
      <c r="AF23" s="299" t="s">
        <v>448</v>
      </c>
      <c r="AG23" s="289"/>
      <c r="AH23" s="289"/>
      <c r="AI23" s="302"/>
      <c r="AJ23" s="302"/>
      <c r="AK23" s="297"/>
      <c r="AL23" s="298"/>
      <c r="AM23" s="297"/>
      <c r="AN23" s="298"/>
      <c r="AO23" s="297"/>
      <c r="AP23" s="302"/>
      <c r="AQ23" s="297"/>
      <c r="AR23" s="298"/>
      <c r="AS23" s="297"/>
      <c r="AT23" s="298"/>
      <c r="AW23"/>
      <c r="AX23"/>
      <c r="AY23"/>
      <c r="AZ23"/>
      <c r="BA23"/>
      <c r="BB23"/>
      <c r="BC23"/>
      <c r="BD23"/>
      <c r="BE23"/>
      <c r="BF23"/>
      <c r="BG23"/>
      <c r="BH23"/>
      <c r="BI23"/>
      <c r="BJ23"/>
      <c r="BK23"/>
      <c r="BL23"/>
      <c r="BM23"/>
      <c r="BN23"/>
      <c r="BO23"/>
      <c r="BP23"/>
    </row>
    <row r="24" spans="1:68" x14ac:dyDescent="0.25">
      <c r="A24" s="295">
        <v>17</v>
      </c>
      <c r="B24" s="644" t="s">
        <v>464</v>
      </c>
      <c r="C24" s="644"/>
      <c r="D24" s="645"/>
      <c r="E24" s="284"/>
      <c r="F24" s="296"/>
      <c r="G24" s="297"/>
      <c r="H24" s="298"/>
      <c r="I24" s="297"/>
      <c r="J24" s="298"/>
      <c r="K24" s="297"/>
      <c r="L24" s="299"/>
      <c r="M24" s="289"/>
      <c r="N24" s="289"/>
      <c r="O24" s="300"/>
      <c r="P24" s="296" t="s">
        <v>448</v>
      </c>
      <c r="Q24" s="297"/>
      <c r="R24" s="298" t="s">
        <v>448</v>
      </c>
      <c r="S24" s="297"/>
      <c r="T24" s="298" t="s">
        <v>448</v>
      </c>
      <c r="U24" s="297"/>
      <c r="V24" s="298" t="s">
        <v>448</v>
      </c>
      <c r="W24" s="301"/>
      <c r="X24" s="296" t="s">
        <v>448</v>
      </c>
      <c r="Y24" s="297"/>
      <c r="Z24" s="298"/>
      <c r="AA24" s="297"/>
      <c r="AB24" s="298"/>
      <c r="AC24" s="302"/>
      <c r="AD24" s="302"/>
      <c r="AE24" s="297"/>
      <c r="AF24" s="299" t="s">
        <v>448</v>
      </c>
      <c r="AG24" s="289"/>
      <c r="AH24" s="289"/>
      <c r="AI24" s="302"/>
      <c r="AJ24" s="302"/>
      <c r="AK24" s="297"/>
      <c r="AL24" s="298"/>
      <c r="AM24" s="297"/>
      <c r="AN24" s="298"/>
      <c r="AO24" s="297"/>
      <c r="AP24" s="302"/>
      <c r="AQ24" s="297"/>
      <c r="AR24" s="298"/>
      <c r="AS24" s="297"/>
      <c r="AT24" s="298"/>
      <c r="AW24"/>
      <c r="AX24"/>
      <c r="AY24"/>
      <c r="AZ24"/>
      <c r="BA24"/>
      <c r="BB24"/>
      <c r="BC24"/>
      <c r="BD24"/>
      <c r="BE24"/>
      <c r="BF24"/>
      <c r="BG24"/>
      <c r="BH24"/>
      <c r="BI24"/>
      <c r="BJ24"/>
      <c r="BK24"/>
      <c r="BL24"/>
      <c r="BM24"/>
      <c r="BN24"/>
      <c r="BO24"/>
      <c r="BP24"/>
    </row>
    <row r="25" spans="1:68" ht="15.75" thickBot="1" x14ac:dyDescent="0.3">
      <c r="A25" s="304">
        <v>18</v>
      </c>
      <c r="B25" s="646" t="s">
        <v>465</v>
      </c>
      <c r="C25" s="646"/>
      <c r="D25" s="647"/>
      <c r="E25" s="284"/>
      <c r="F25" s="305"/>
      <c r="G25" s="306"/>
      <c r="H25" s="307"/>
      <c r="I25" s="306"/>
      <c r="J25" s="307"/>
      <c r="K25" s="306"/>
      <c r="L25" s="308"/>
      <c r="M25" s="289"/>
      <c r="N25" s="289"/>
      <c r="O25" s="309"/>
      <c r="P25" s="305" t="s">
        <v>448</v>
      </c>
      <c r="Q25" s="306"/>
      <c r="R25" s="307" t="s">
        <v>448</v>
      </c>
      <c r="S25" s="306"/>
      <c r="T25" s="307" t="s">
        <v>448</v>
      </c>
      <c r="U25" s="306"/>
      <c r="V25" s="307" t="s">
        <v>448</v>
      </c>
      <c r="W25" s="284"/>
      <c r="X25" s="305" t="s">
        <v>448</v>
      </c>
      <c r="Y25" s="306"/>
      <c r="Z25" s="307"/>
      <c r="AA25" s="306"/>
      <c r="AB25" s="307"/>
      <c r="AC25" s="310"/>
      <c r="AD25" s="310"/>
      <c r="AE25" s="306"/>
      <c r="AF25" s="308" t="s">
        <v>448</v>
      </c>
      <c r="AG25" s="289"/>
      <c r="AH25" s="289"/>
      <c r="AI25" s="310"/>
      <c r="AJ25" s="310"/>
      <c r="AK25" s="306"/>
      <c r="AL25" s="307"/>
      <c r="AM25" s="306"/>
      <c r="AN25" s="307"/>
      <c r="AO25" s="311"/>
      <c r="AP25" s="310"/>
      <c r="AQ25" s="306"/>
      <c r="AR25" s="307"/>
      <c r="AS25" s="306"/>
      <c r="AT25" s="307"/>
      <c r="AW25"/>
      <c r="AX25"/>
      <c r="AY25"/>
      <c r="AZ25"/>
      <c r="BA25"/>
      <c r="BB25"/>
      <c r="BC25"/>
      <c r="BD25"/>
      <c r="BE25"/>
      <c r="BF25"/>
      <c r="BG25"/>
      <c r="BH25"/>
      <c r="BI25"/>
      <c r="BJ25"/>
      <c r="BK25"/>
      <c r="BL25"/>
      <c r="BM25"/>
      <c r="BN25"/>
      <c r="BO25"/>
      <c r="BP25"/>
    </row>
    <row r="26" spans="1:68" ht="16.5" thickBot="1" x14ac:dyDescent="0.3">
      <c r="A26" s="648" t="s">
        <v>466</v>
      </c>
      <c r="B26" s="649"/>
      <c r="C26" s="649"/>
      <c r="D26" s="649"/>
      <c r="E26" s="312">
        <v>0</v>
      </c>
      <c r="F26" s="312">
        <v>0</v>
      </c>
      <c r="G26" s="312">
        <v>0</v>
      </c>
      <c r="H26" s="312">
        <v>0</v>
      </c>
      <c r="I26" s="312">
        <v>0</v>
      </c>
      <c r="J26" s="312">
        <v>0</v>
      </c>
      <c r="K26" s="312">
        <v>0</v>
      </c>
      <c r="L26" s="312">
        <v>0</v>
      </c>
      <c r="M26" s="312">
        <v>0</v>
      </c>
      <c r="N26" s="312">
        <v>0</v>
      </c>
      <c r="O26" s="312">
        <v>10</v>
      </c>
      <c r="P26" s="312">
        <v>8</v>
      </c>
      <c r="Q26" s="312">
        <v>12</v>
      </c>
      <c r="R26" s="312">
        <v>6</v>
      </c>
      <c r="S26" s="312">
        <v>13</v>
      </c>
      <c r="T26" s="312">
        <v>5</v>
      </c>
      <c r="U26" s="312">
        <v>14</v>
      </c>
      <c r="V26" s="312">
        <v>4</v>
      </c>
      <c r="W26" s="312">
        <v>13</v>
      </c>
      <c r="X26" s="312">
        <v>5</v>
      </c>
      <c r="Y26" s="312">
        <v>0</v>
      </c>
      <c r="Z26" s="312">
        <v>0</v>
      </c>
      <c r="AA26" s="312">
        <v>0</v>
      </c>
      <c r="AB26" s="312">
        <v>0</v>
      </c>
      <c r="AC26" s="312">
        <v>0</v>
      </c>
      <c r="AD26" s="312">
        <v>0</v>
      </c>
      <c r="AE26" s="312">
        <v>11</v>
      </c>
      <c r="AF26" s="312">
        <v>7</v>
      </c>
      <c r="AG26" s="312">
        <v>0</v>
      </c>
      <c r="AH26" s="312">
        <v>0</v>
      </c>
      <c r="AI26" s="312">
        <v>0</v>
      </c>
      <c r="AJ26" s="312">
        <v>0</v>
      </c>
      <c r="AK26" s="312">
        <v>0</v>
      </c>
      <c r="AL26" s="312">
        <v>0</v>
      </c>
      <c r="AM26" s="312">
        <v>0</v>
      </c>
      <c r="AN26" s="312">
        <v>0</v>
      </c>
      <c r="AO26" s="312">
        <v>0</v>
      </c>
      <c r="AP26" s="312">
        <v>0</v>
      </c>
      <c r="AQ26" s="312">
        <v>0</v>
      </c>
      <c r="AR26" s="312">
        <v>0</v>
      </c>
      <c r="AS26" s="312">
        <v>0</v>
      </c>
      <c r="AT26" s="312">
        <v>0</v>
      </c>
      <c r="AW26"/>
      <c r="AX26"/>
      <c r="AY26"/>
      <c r="AZ26"/>
      <c r="BA26"/>
      <c r="BB26"/>
      <c r="BC26"/>
      <c r="BD26"/>
      <c r="BE26"/>
      <c r="BF26"/>
      <c r="BG26"/>
      <c r="BH26"/>
      <c r="BI26"/>
      <c r="BJ26"/>
      <c r="BK26"/>
      <c r="BL26"/>
      <c r="BM26"/>
      <c r="BN26"/>
      <c r="BO26"/>
      <c r="BP26"/>
    </row>
    <row r="27" spans="1:68" ht="22.5" customHeight="1" x14ac:dyDescent="0.4">
      <c r="A27" s="278"/>
      <c r="B27" s="276"/>
      <c r="C27" s="313"/>
      <c r="E27" s="314" t="s">
        <v>467</v>
      </c>
      <c r="F27" s="315"/>
      <c r="G27" s="314" t="s">
        <v>467</v>
      </c>
      <c r="H27" s="315"/>
      <c r="I27" s="314" t="s">
        <v>467</v>
      </c>
      <c r="J27" s="315"/>
      <c r="K27" s="314" t="s">
        <v>467</v>
      </c>
      <c r="L27" s="315"/>
      <c r="M27" s="314" t="s">
        <v>467</v>
      </c>
      <c r="N27" s="315"/>
      <c r="O27" s="314" t="s">
        <v>20</v>
      </c>
      <c r="P27" s="315"/>
      <c r="Q27" s="314" t="s">
        <v>21</v>
      </c>
      <c r="R27" s="315"/>
      <c r="S27" s="314" t="s">
        <v>21</v>
      </c>
      <c r="T27" s="315"/>
      <c r="U27" s="314" t="s">
        <v>21</v>
      </c>
      <c r="V27" s="315"/>
      <c r="W27" s="314" t="s">
        <v>21</v>
      </c>
      <c r="X27" s="315"/>
      <c r="Y27" s="314" t="s">
        <v>467</v>
      </c>
      <c r="Z27" s="315"/>
      <c r="AA27" s="314" t="s">
        <v>467</v>
      </c>
      <c r="AB27" s="315"/>
      <c r="AC27" s="314" t="s">
        <v>467</v>
      </c>
      <c r="AD27" s="316"/>
      <c r="AE27" s="314" t="s">
        <v>20</v>
      </c>
      <c r="AF27" s="315"/>
      <c r="AG27" s="314" t="s">
        <v>467</v>
      </c>
      <c r="AH27" s="315"/>
      <c r="AI27" s="314" t="s">
        <v>467</v>
      </c>
      <c r="AJ27" s="315"/>
      <c r="AK27" s="314" t="s">
        <v>467</v>
      </c>
      <c r="AL27" s="315"/>
      <c r="AM27" s="314" t="s">
        <v>467</v>
      </c>
      <c r="AN27" s="315"/>
      <c r="AO27" s="314" t="s">
        <v>467</v>
      </c>
      <c r="AP27" s="315"/>
      <c r="AQ27" s="314" t="s">
        <v>467</v>
      </c>
      <c r="AR27" s="315"/>
      <c r="AS27" s="314" t="s">
        <v>467</v>
      </c>
      <c r="AT27" s="315"/>
      <c r="AW27"/>
      <c r="AX27"/>
      <c r="AY27"/>
      <c r="AZ27"/>
      <c r="BA27"/>
      <c r="BB27"/>
      <c r="BC27"/>
      <c r="BD27"/>
      <c r="BE27"/>
      <c r="BF27"/>
      <c r="BG27"/>
      <c r="BH27"/>
      <c r="BI27"/>
      <c r="BJ27"/>
      <c r="BK27"/>
      <c r="BL27"/>
      <c r="BM27"/>
      <c r="BN27"/>
      <c r="BO27"/>
      <c r="BP27"/>
    </row>
    <row r="28" spans="1:68" x14ac:dyDescent="0.25">
      <c r="A28" s="276"/>
      <c r="B28" s="276"/>
      <c r="C28" s="276"/>
      <c r="D28" s="276"/>
      <c r="E28" s="276"/>
      <c r="F28" s="276"/>
      <c r="G28" s="276"/>
      <c r="H28" s="276"/>
      <c r="I28" s="276"/>
      <c r="J28" s="276"/>
      <c r="K28" s="276"/>
      <c r="L28" s="276"/>
      <c r="M28" s="276"/>
      <c r="N28" s="276"/>
      <c r="O28" s="52"/>
      <c r="P28" s="52"/>
      <c r="Q28" s="52"/>
      <c r="R28" s="52"/>
      <c r="S28" s="276"/>
      <c r="T28" s="276"/>
      <c r="U28" s="276"/>
      <c r="V28" s="276"/>
      <c r="W28" s="276"/>
      <c r="X28" s="276"/>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75" thickBot="1" x14ac:dyDescent="0.3">
      <c r="A29" s="276"/>
      <c r="B29" s="276"/>
      <c r="C29" s="276"/>
      <c r="D29" s="276"/>
      <c r="E29" s="276"/>
      <c r="F29" s="276"/>
      <c r="G29" s="276"/>
      <c r="H29" s="276"/>
      <c r="I29" s="276"/>
      <c r="J29" s="276"/>
      <c r="K29" s="276"/>
      <c r="L29" s="276"/>
      <c r="M29" s="276"/>
      <c r="N29" s="276"/>
      <c r="O29" s="52"/>
      <c r="P29" s="52"/>
      <c r="Q29" s="52"/>
      <c r="R29" s="52"/>
      <c r="S29" s="276"/>
      <c r="T29" s="276"/>
      <c r="U29" s="276"/>
      <c r="V29" s="276"/>
      <c r="W29" s="276"/>
      <c r="X29" s="276"/>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75" x14ac:dyDescent="0.3">
      <c r="A30" s="317" t="s">
        <v>468</v>
      </c>
      <c r="B30" s="318"/>
      <c r="C30" s="638" t="s">
        <v>469</v>
      </c>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9"/>
      <c r="AG30" s="319"/>
      <c r="AH30" s="319"/>
      <c r="AI30" s="319"/>
      <c r="AJ30" s="319"/>
      <c r="AK30" s="319"/>
      <c r="AL30" s="319"/>
      <c r="AM30" s="319"/>
      <c r="AN30" s="319"/>
      <c r="AO30" s="319"/>
      <c r="AP30" s="319"/>
      <c r="AQ30" s="319"/>
      <c r="AR30" s="319"/>
      <c r="AW30"/>
      <c r="AX30"/>
      <c r="AY30"/>
      <c r="AZ30"/>
      <c r="BA30"/>
      <c r="BB30"/>
      <c r="BC30"/>
      <c r="BD30"/>
      <c r="BE30"/>
      <c r="BF30"/>
      <c r="BG30"/>
      <c r="BH30"/>
      <c r="BI30"/>
      <c r="BJ30"/>
      <c r="BK30"/>
      <c r="BL30"/>
      <c r="BM30"/>
      <c r="BN30"/>
      <c r="BO30"/>
      <c r="BP30"/>
    </row>
    <row r="31" spans="1:68" ht="18.75" customHeight="1" x14ac:dyDescent="0.25">
      <c r="A31" s="320" t="s">
        <v>13</v>
      </c>
      <c r="B31" s="321" t="s">
        <v>14</v>
      </c>
      <c r="C31" s="640" t="s">
        <v>15</v>
      </c>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1"/>
      <c r="AG31" s="322"/>
      <c r="AH31" s="322"/>
      <c r="AI31" s="322"/>
      <c r="AJ31" s="322"/>
      <c r="AK31" s="322"/>
      <c r="AL31" s="322"/>
      <c r="AM31" s="322"/>
      <c r="AN31" s="322"/>
      <c r="AO31" s="322"/>
      <c r="AP31" s="322"/>
      <c r="AQ31" s="322"/>
      <c r="AR31" s="322"/>
      <c r="AW31"/>
      <c r="AX31"/>
      <c r="AY31"/>
      <c r="AZ31"/>
      <c r="BA31"/>
      <c r="BB31"/>
      <c r="BC31"/>
      <c r="BD31"/>
      <c r="BE31"/>
      <c r="BF31"/>
      <c r="BG31"/>
      <c r="BH31"/>
      <c r="BI31"/>
      <c r="BJ31"/>
      <c r="BK31"/>
      <c r="BL31"/>
      <c r="BM31"/>
      <c r="BN31"/>
      <c r="BO31"/>
      <c r="BP31"/>
    </row>
    <row r="32" spans="1:68" ht="18.75" customHeight="1" x14ac:dyDescent="0.25">
      <c r="A32" s="43">
        <v>5</v>
      </c>
      <c r="B32" s="53" t="s">
        <v>3</v>
      </c>
      <c r="C32" s="633" t="s">
        <v>470</v>
      </c>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4"/>
      <c r="AG32" s="323"/>
      <c r="AH32" s="323"/>
      <c r="AI32" s="323"/>
      <c r="AJ32" s="323"/>
      <c r="AK32" s="323"/>
      <c r="AL32" s="323"/>
      <c r="AM32" s="323"/>
      <c r="AN32" s="323"/>
      <c r="AO32" s="323"/>
      <c r="AP32" s="323"/>
      <c r="AQ32" s="323"/>
      <c r="AR32" s="323"/>
      <c r="AW32"/>
      <c r="AX32"/>
      <c r="AY32"/>
      <c r="AZ32"/>
      <c r="BA32"/>
      <c r="BB32"/>
      <c r="BC32"/>
      <c r="BD32"/>
      <c r="BE32"/>
      <c r="BF32"/>
      <c r="BG32"/>
      <c r="BH32"/>
      <c r="BI32"/>
      <c r="BJ32"/>
      <c r="BK32"/>
      <c r="BL32"/>
      <c r="BM32"/>
      <c r="BN32"/>
      <c r="BO32"/>
      <c r="BP32"/>
    </row>
    <row r="33" spans="1:68" ht="18.75" customHeight="1" x14ac:dyDescent="0.25">
      <c r="A33" s="43">
        <v>10</v>
      </c>
      <c r="B33" s="53" t="s">
        <v>20</v>
      </c>
      <c r="C33" s="633" t="s">
        <v>471</v>
      </c>
      <c r="D33" s="633"/>
      <c r="E33" s="633"/>
      <c r="F33" s="633"/>
      <c r="G33" s="633"/>
      <c r="H33" s="633"/>
      <c r="I33" s="633"/>
      <c r="J33" s="633"/>
      <c r="K33" s="633"/>
      <c r="L33" s="633"/>
      <c r="M33" s="633"/>
      <c r="N33" s="633"/>
      <c r="O33" s="633"/>
      <c r="P33" s="633"/>
      <c r="Q33" s="633"/>
      <c r="R33" s="633"/>
      <c r="S33" s="633"/>
      <c r="T33" s="633"/>
      <c r="U33" s="633"/>
      <c r="V33" s="633"/>
      <c r="W33" s="633"/>
      <c r="X33" s="633"/>
      <c r="Y33" s="633"/>
      <c r="Z33" s="633"/>
      <c r="AA33" s="633"/>
      <c r="AB33" s="633"/>
      <c r="AC33" s="633"/>
      <c r="AD33" s="633"/>
      <c r="AE33" s="633"/>
      <c r="AF33" s="634"/>
      <c r="AG33" s="323"/>
      <c r="AH33" s="323"/>
      <c r="AI33" s="323"/>
      <c r="AJ33" s="323"/>
      <c r="AK33" s="323"/>
      <c r="AL33" s="323"/>
      <c r="AM33" s="323"/>
      <c r="AN33" s="323"/>
      <c r="AO33" s="323"/>
      <c r="AP33" s="323"/>
      <c r="AQ33" s="323"/>
      <c r="AR33" s="323"/>
      <c r="AW33"/>
      <c r="AX33"/>
      <c r="AY33"/>
      <c r="AZ33"/>
      <c r="BA33"/>
      <c r="BB33"/>
      <c r="BC33"/>
      <c r="BD33"/>
      <c r="BE33"/>
      <c r="BF33"/>
      <c r="BG33"/>
      <c r="BH33"/>
      <c r="BI33"/>
      <c r="BJ33"/>
      <c r="BK33"/>
      <c r="BL33"/>
      <c r="BM33"/>
      <c r="BN33"/>
      <c r="BO33"/>
      <c r="BP33"/>
    </row>
    <row r="34" spans="1:68" ht="19.5" customHeight="1" thickBot="1" x14ac:dyDescent="0.3">
      <c r="A34" s="47">
        <v>20</v>
      </c>
      <c r="B34" s="54" t="s">
        <v>21</v>
      </c>
      <c r="C34" s="635" t="s">
        <v>472</v>
      </c>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c r="AD34" s="635"/>
      <c r="AE34" s="635"/>
      <c r="AF34" s="636"/>
      <c r="AG34" s="323"/>
      <c r="AH34" s="323"/>
      <c r="AI34" s="323"/>
      <c r="AJ34" s="323"/>
      <c r="AK34" s="323"/>
      <c r="AL34" s="323"/>
      <c r="AM34" s="323"/>
      <c r="AN34" s="323"/>
      <c r="AO34" s="323"/>
      <c r="AP34" s="323"/>
      <c r="AQ34" s="323"/>
      <c r="AR34" s="323"/>
      <c r="AW34"/>
      <c r="AX34"/>
      <c r="AY34"/>
      <c r="AZ34"/>
      <c r="BA34"/>
      <c r="BB34"/>
      <c r="BC34"/>
      <c r="BD34"/>
      <c r="BE34"/>
      <c r="BF34"/>
      <c r="BG34"/>
      <c r="BH34"/>
      <c r="BI34"/>
      <c r="BJ34"/>
      <c r="BK34"/>
      <c r="BL34"/>
      <c r="BM34"/>
      <c r="BN34"/>
      <c r="BO34"/>
      <c r="BP34"/>
    </row>
    <row r="35" spans="1:68" x14ac:dyDescent="0.25">
      <c r="A35" s="276"/>
      <c r="B35" s="276"/>
      <c r="C35" s="276"/>
      <c r="D35" s="276"/>
      <c r="E35" s="276"/>
      <c r="F35" s="276"/>
      <c r="G35" s="276"/>
      <c r="H35" s="276"/>
      <c r="I35" s="276"/>
      <c r="J35" s="324"/>
      <c r="K35" s="324"/>
      <c r="L35" s="642"/>
      <c r="M35" s="642"/>
      <c r="N35" s="324"/>
      <c r="O35" s="52"/>
      <c r="P35" s="52"/>
      <c r="Q35" s="52"/>
      <c r="R35" s="52"/>
      <c r="S35" s="276"/>
      <c r="T35" s="324"/>
      <c r="U35" s="324"/>
      <c r="V35" s="642"/>
      <c r="W35" s="642"/>
      <c r="X35" s="324"/>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25">
      <c r="A36" s="276"/>
      <c r="B36" s="276"/>
      <c r="C36" s="276"/>
      <c r="D36" s="276"/>
      <c r="E36" s="276"/>
      <c r="F36" s="276"/>
      <c r="G36" s="276"/>
      <c r="H36" s="276"/>
      <c r="I36" s="276"/>
      <c r="J36" s="325"/>
      <c r="K36" s="326"/>
      <c r="L36" s="643"/>
      <c r="M36" s="643"/>
      <c r="N36" s="323"/>
      <c r="O36" s="52"/>
      <c r="P36" s="52"/>
      <c r="Q36" s="52"/>
      <c r="R36" s="52"/>
      <c r="S36" s="276"/>
      <c r="T36" s="325"/>
      <c r="U36" s="326"/>
      <c r="V36" s="643"/>
      <c r="W36" s="643"/>
      <c r="X36" s="323"/>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3.25" x14ac:dyDescent="0.35">
      <c r="A37" s="637" t="s">
        <v>473</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25">
      <c r="A38" s="276"/>
      <c r="B38" s="276"/>
      <c r="C38" s="276"/>
      <c r="D38" s="276"/>
      <c r="E38" s="276"/>
      <c r="F38" s="276"/>
      <c r="G38" s="276"/>
      <c r="H38" s="276"/>
      <c r="I38" s="276"/>
      <c r="J38" s="276"/>
      <c r="K38" s="276"/>
      <c r="L38" s="276"/>
      <c r="M38" s="276"/>
      <c r="N38" s="276"/>
      <c r="O38" s="52"/>
      <c r="P38" s="52"/>
      <c r="Q38" s="52"/>
      <c r="R38" s="52"/>
      <c r="S38" s="276"/>
      <c r="T38" s="276"/>
      <c r="U38" s="276"/>
      <c r="V38" s="276"/>
      <c r="W38" s="276"/>
      <c r="X38" s="276"/>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25">
      <c r="A39" s="276"/>
      <c r="B39" s="276"/>
      <c r="C39" s="276"/>
      <c r="D39" s="276"/>
      <c r="E39" s="276"/>
      <c r="F39" s="276"/>
      <c r="G39" s="276"/>
      <c r="H39" s="276"/>
      <c r="I39" s="276"/>
      <c r="J39" s="276"/>
      <c r="K39" s="276"/>
      <c r="L39" s="276"/>
      <c r="M39" s="276"/>
      <c r="N39" s="276"/>
      <c r="O39" s="52"/>
      <c r="P39" s="52"/>
      <c r="Q39" s="52"/>
      <c r="R39" s="52"/>
      <c r="S39" s="276"/>
      <c r="T39" s="276"/>
      <c r="U39" s="276"/>
      <c r="V39" s="276"/>
      <c r="W39" s="276"/>
      <c r="X39" s="276"/>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25">
      <c r="A40" s="276"/>
      <c r="B40" s="276"/>
      <c r="C40" s="276"/>
      <c r="D40" s="276"/>
      <c r="E40" s="276"/>
      <c r="F40" s="276"/>
      <c r="G40" s="276"/>
      <c r="H40" s="276"/>
      <c r="I40" s="276"/>
      <c r="J40" s="276"/>
      <c r="K40" s="276"/>
      <c r="L40" s="276"/>
      <c r="M40" s="276"/>
      <c r="N40" s="276"/>
      <c r="O40" s="52"/>
      <c r="P40" s="52"/>
      <c r="Q40" s="52"/>
      <c r="R40" s="52"/>
      <c r="S40" s="276"/>
      <c r="T40" s="276"/>
      <c r="U40" s="276"/>
      <c r="V40" s="276"/>
      <c r="W40" s="276"/>
      <c r="X40" s="276"/>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25">
      <c r="A42" s="278"/>
      <c r="B42" s="276"/>
      <c r="C42" s="276"/>
      <c r="D42" s="276"/>
      <c r="E42" s="276"/>
      <c r="F42" s="276"/>
      <c r="G42" s="276"/>
      <c r="H42" s="276"/>
      <c r="I42" s="276"/>
      <c r="J42" s="276"/>
      <c r="K42" s="276"/>
      <c r="L42" s="276"/>
      <c r="M42" s="276"/>
      <c r="N42" s="276"/>
      <c r="O42" s="276"/>
      <c r="P42" s="276"/>
      <c r="S42" s="276"/>
      <c r="T42" s="276"/>
      <c r="U42" s="276"/>
      <c r="V42" s="276"/>
      <c r="W42" s="276"/>
      <c r="X42" s="276"/>
      <c r="Y42" s="276"/>
      <c r="Z42" s="276"/>
      <c r="AC42" s="276"/>
      <c r="AD42" s="276"/>
      <c r="AI42" s="276"/>
      <c r="AJ42" s="276"/>
      <c r="AO42" s="276"/>
      <c r="AP42" s="276"/>
      <c r="AW42"/>
      <c r="AX42"/>
      <c r="AY42"/>
      <c r="AZ42"/>
      <c r="BA42"/>
      <c r="BB42"/>
      <c r="BC42"/>
      <c r="BD42"/>
      <c r="BE42"/>
      <c r="BF42"/>
      <c r="BG42"/>
      <c r="BH42"/>
      <c r="BI42"/>
      <c r="BJ42"/>
      <c r="BK42"/>
      <c r="BL42"/>
      <c r="BM42"/>
      <c r="BN42"/>
      <c r="BO42"/>
      <c r="BP42"/>
    </row>
    <row r="43" spans="1:68" x14ac:dyDescent="0.25">
      <c r="A43" s="278"/>
      <c r="B43" s="276"/>
      <c r="C43" s="276"/>
      <c r="D43" s="276"/>
      <c r="E43" s="276"/>
      <c r="F43" s="276"/>
      <c r="G43" s="276"/>
      <c r="H43" s="276"/>
      <c r="I43" s="276"/>
      <c r="J43" s="276"/>
      <c r="K43" s="276"/>
      <c r="L43" s="276"/>
      <c r="M43" s="276"/>
      <c r="N43" s="276"/>
      <c r="O43" s="276"/>
      <c r="P43" s="276"/>
      <c r="S43" s="276"/>
      <c r="T43" s="276"/>
      <c r="U43" s="276"/>
      <c r="V43" s="276"/>
      <c r="W43" s="276"/>
      <c r="X43" s="276"/>
      <c r="Y43" s="276"/>
      <c r="Z43" s="276"/>
      <c r="AC43" s="276"/>
      <c r="AD43" s="276"/>
      <c r="AI43" s="276"/>
      <c r="AJ43" s="276"/>
      <c r="AO43" s="276"/>
      <c r="AP43" s="276"/>
      <c r="AW43"/>
      <c r="AX43"/>
      <c r="AY43"/>
      <c r="AZ43"/>
      <c r="BA43"/>
      <c r="BB43"/>
      <c r="BC43"/>
      <c r="BD43"/>
      <c r="BE43"/>
      <c r="BF43"/>
      <c r="BG43"/>
      <c r="BH43"/>
      <c r="BI43"/>
      <c r="BJ43"/>
      <c r="BK43"/>
      <c r="BL43"/>
      <c r="BM43"/>
      <c r="BN43"/>
      <c r="BO43"/>
      <c r="BP43"/>
    </row>
    <row r="44" spans="1:68" x14ac:dyDescent="0.25">
      <c r="A44" s="278"/>
      <c r="B44" s="276"/>
      <c r="C44" s="276"/>
      <c r="D44" s="276"/>
      <c r="E44" s="276"/>
      <c r="F44" s="276"/>
      <c r="G44" s="276"/>
      <c r="H44" s="276"/>
      <c r="I44" s="276"/>
      <c r="J44" s="276"/>
      <c r="K44" s="276"/>
      <c r="L44" s="276"/>
      <c r="M44" s="276"/>
      <c r="N44" s="276"/>
      <c r="O44" s="276"/>
      <c r="P44" s="276"/>
      <c r="S44" s="276"/>
      <c r="T44" s="276"/>
      <c r="U44" s="276"/>
      <c r="V44" s="276"/>
      <c r="W44" s="276"/>
      <c r="X44" s="276"/>
      <c r="Y44" s="276"/>
      <c r="Z44" s="276"/>
      <c r="AC44" s="276"/>
      <c r="AD44" s="276"/>
      <c r="AI44" s="276"/>
      <c r="AJ44" s="276"/>
      <c r="AO44" s="276"/>
      <c r="AP44" s="276"/>
      <c r="AW44"/>
      <c r="AX44"/>
      <c r="AY44"/>
      <c r="AZ44"/>
      <c r="BA44"/>
      <c r="BB44"/>
      <c r="BC44"/>
      <c r="BD44"/>
      <c r="BE44"/>
      <c r="BF44"/>
      <c r="BG44"/>
      <c r="BH44"/>
      <c r="BI44"/>
      <c r="BJ44"/>
      <c r="BK44"/>
      <c r="BL44"/>
      <c r="BM44"/>
      <c r="BN44"/>
      <c r="BO44"/>
      <c r="BP44"/>
    </row>
    <row r="45" spans="1:68" x14ac:dyDescent="0.25">
      <c r="A45" s="278"/>
      <c r="B45" s="276"/>
      <c r="C45" s="276"/>
      <c r="D45" s="276"/>
      <c r="E45" s="276"/>
      <c r="F45" s="276"/>
      <c r="G45" s="276"/>
      <c r="H45" s="276"/>
      <c r="I45" s="276"/>
      <c r="J45" s="276"/>
      <c r="K45" s="276"/>
      <c r="L45" s="276"/>
      <c r="M45" s="276"/>
      <c r="N45" s="276"/>
      <c r="O45" s="276"/>
      <c r="P45" s="276"/>
      <c r="S45" s="276"/>
      <c r="T45" s="276"/>
      <c r="U45" s="276"/>
      <c r="V45" s="276"/>
      <c r="W45" s="276"/>
      <c r="X45" s="276"/>
      <c r="Y45" s="276"/>
      <c r="Z45" s="276"/>
      <c r="AC45" s="276"/>
      <c r="AD45" s="276"/>
      <c r="AI45" s="276"/>
      <c r="AJ45" s="276"/>
      <c r="AO45" s="276"/>
      <c r="AP45" s="276"/>
      <c r="AW45"/>
      <c r="AX45"/>
      <c r="AY45"/>
      <c r="AZ45"/>
      <c r="BA45"/>
      <c r="BB45"/>
      <c r="BC45"/>
      <c r="BD45"/>
      <c r="BE45"/>
      <c r="BF45"/>
      <c r="BG45"/>
      <c r="BH45"/>
      <c r="BI45"/>
      <c r="BJ45"/>
      <c r="BK45"/>
      <c r="BL45"/>
      <c r="BM45"/>
      <c r="BN45"/>
      <c r="BO45"/>
      <c r="BP45"/>
    </row>
    <row r="46" spans="1:68" x14ac:dyDescent="0.25">
      <c r="A46" s="278"/>
      <c r="B46" s="276"/>
      <c r="C46" s="276"/>
      <c r="D46" s="276"/>
      <c r="E46" s="276"/>
      <c r="F46" s="276"/>
      <c r="G46" s="276"/>
      <c r="H46" s="276"/>
      <c r="I46" s="276"/>
      <c r="J46" s="276"/>
      <c r="K46" s="276"/>
      <c r="L46" s="276"/>
      <c r="M46" s="276"/>
      <c r="N46" s="276"/>
      <c r="O46" s="276"/>
      <c r="P46" s="276"/>
      <c r="S46" s="276"/>
      <c r="T46" s="276"/>
      <c r="U46" s="276"/>
      <c r="V46" s="276"/>
      <c r="W46" s="276"/>
      <c r="X46" s="276"/>
      <c r="Y46" s="276"/>
      <c r="Z46" s="276"/>
      <c r="AC46" s="276"/>
      <c r="AD46" s="276"/>
      <c r="AI46" s="276"/>
      <c r="AJ46" s="276"/>
      <c r="AO46" s="276"/>
      <c r="AP46" s="276"/>
      <c r="AW46"/>
      <c r="AX46"/>
      <c r="AY46"/>
      <c r="AZ46"/>
      <c r="BA46"/>
      <c r="BB46"/>
      <c r="BC46"/>
      <c r="BD46"/>
      <c r="BE46"/>
      <c r="BF46"/>
      <c r="BG46"/>
      <c r="BH46"/>
      <c r="BI46"/>
      <c r="BJ46"/>
      <c r="BK46"/>
      <c r="BL46"/>
      <c r="BM46"/>
      <c r="BN46"/>
      <c r="BO46"/>
      <c r="BP46"/>
    </row>
    <row r="47" spans="1:68" x14ac:dyDescent="0.25">
      <c r="A47" s="278"/>
      <c r="B47" s="276"/>
      <c r="C47" s="276"/>
      <c r="D47" s="276"/>
      <c r="E47" s="276"/>
      <c r="F47" s="276"/>
      <c r="G47" s="276"/>
      <c r="H47" s="276"/>
      <c r="I47" s="276"/>
      <c r="J47" s="276"/>
      <c r="K47" s="276"/>
      <c r="L47" s="276"/>
      <c r="M47" s="276"/>
      <c r="N47" s="276"/>
      <c r="O47" s="276"/>
      <c r="P47" s="276"/>
      <c r="S47" s="276"/>
      <c r="T47" s="276"/>
      <c r="U47" s="276"/>
      <c r="V47" s="276"/>
      <c r="W47" s="276"/>
      <c r="X47" s="276"/>
      <c r="Y47" s="276"/>
      <c r="Z47" s="276"/>
      <c r="AC47" s="276"/>
      <c r="AD47" s="276"/>
      <c r="AI47" s="276"/>
      <c r="AJ47" s="276"/>
      <c r="AO47" s="276"/>
      <c r="AP47" s="276"/>
      <c r="AW47"/>
      <c r="AX47"/>
      <c r="AY47"/>
      <c r="AZ47"/>
      <c r="BA47"/>
      <c r="BB47"/>
      <c r="BC47"/>
      <c r="BD47"/>
      <c r="BE47"/>
      <c r="BF47"/>
      <c r="BG47"/>
      <c r="BH47"/>
      <c r="BI47"/>
      <c r="BJ47"/>
      <c r="BK47"/>
      <c r="BL47"/>
      <c r="BM47"/>
      <c r="BN47"/>
      <c r="BO47"/>
      <c r="BP47"/>
    </row>
    <row r="48" spans="1:68" x14ac:dyDescent="0.25">
      <c r="A48" s="278"/>
      <c r="B48" s="276"/>
      <c r="C48" s="276"/>
      <c r="D48" s="276"/>
      <c r="E48" s="276"/>
      <c r="F48" s="276"/>
      <c r="G48" s="276"/>
      <c r="H48" s="276"/>
      <c r="I48" s="276"/>
      <c r="J48" s="276"/>
      <c r="K48" s="276"/>
      <c r="L48" s="276"/>
      <c r="M48" s="276"/>
      <c r="N48" s="276"/>
      <c r="O48" s="276"/>
      <c r="P48" s="276"/>
      <c r="S48" s="276"/>
      <c r="T48" s="276"/>
      <c r="U48" s="276"/>
      <c r="V48" s="276"/>
      <c r="W48" s="276"/>
      <c r="X48" s="276"/>
      <c r="Y48" s="276"/>
      <c r="Z48" s="276"/>
      <c r="AC48" s="276"/>
      <c r="AD48" s="276"/>
      <c r="AI48" s="276"/>
      <c r="AJ48" s="276"/>
      <c r="AO48" s="276"/>
      <c r="AP48" s="276"/>
      <c r="AW48"/>
      <c r="AX48"/>
      <c r="AY48"/>
      <c r="AZ48"/>
      <c r="BA48"/>
      <c r="BB48"/>
      <c r="BC48"/>
      <c r="BD48"/>
      <c r="BE48"/>
      <c r="BF48"/>
      <c r="BG48"/>
      <c r="BH48"/>
      <c r="BI48"/>
      <c r="BJ48"/>
      <c r="BK48"/>
      <c r="BL48"/>
      <c r="BM48"/>
      <c r="BN48"/>
      <c r="BO48"/>
      <c r="BP48"/>
    </row>
    <row r="49" spans="1:68" x14ac:dyDescent="0.25">
      <c r="A49" s="278"/>
      <c r="B49" s="276"/>
      <c r="C49" s="276"/>
      <c r="D49" s="276"/>
      <c r="E49" s="276"/>
      <c r="F49" s="276"/>
      <c r="G49" s="276"/>
      <c r="H49" s="276"/>
      <c r="I49" s="276"/>
      <c r="J49" s="276"/>
      <c r="K49" s="276"/>
      <c r="L49" s="276"/>
      <c r="M49" s="276"/>
      <c r="N49" s="276"/>
      <c r="O49" s="276"/>
      <c r="P49" s="276"/>
      <c r="S49" s="276"/>
      <c r="T49" s="276"/>
      <c r="U49" s="276"/>
      <c r="V49" s="276"/>
      <c r="W49" s="276"/>
      <c r="X49" s="276"/>
      <c r="Y49" s="276"/>
      <c r="Z49" s="276"/>
      <c r="AC49" s="276"/>
      <c r="AD49" s="276"/>
      <c r="AI49" s="276"/>
      <c r="AJ49" s="276"/>
      <c r="AO49" s="276"/>
      <c r="AP49" s="276"/>
      <c r="BO49"/>
      <c r="BP49"/>
    </row>
    <row r="50" spans="1:68" x14ac:dyDescent="0.25">
      <c r="A50" s="278"/>
      <c r="B50" s="276"/>
      <c r="C50" s="276"/>
      <c r="D50" s="276"/>
      <c r="E50" s="276"/>
      <c r="F50" s="276"/>
      <c r="G50" s="276"/>
      <c r="H50" s="276"/>
      <c r="I50" s="276"/>
      <c r="J50" s="276"/>
      <c r="K50" s="276"/>
      <c r="L50" s="276"/>
      <c r="M50" s="276"/>
      <c r="N50" s="276"/>
      <c r="O50" s="276"/>
      <c r="P50" s="276"/>
      <c r="S50" s="276"/>
      <c r="T50" s="276"/>
      <c r="U50" s="276"/>
      <c r="V50" s="276"/>
      <c r="W50" s="276"/>
      <c r="X50" s="276"/>
      <c r="Y50" s="276"/>
      <c r="Z50" s="276"/>
      <c r="AC50" s="276"/>
      <c r="AD50" s="276"/>
      <c r="AI50" s="276"/>
      <c r="AJ50" s="276"/>
      <c r="AO50" s="276"/>
      <c r="AP50" s="276"/>
      <c r="BO50"/>
      <c r="BP50"/>
    </row>
    <row r="51" spans="1:68" x14ac:dyDescent="0.25">
      <c r="A51" s="278"/>
      <c r="B51" s="276"/>
      <c r="C51" s="276"/>
      <c r="D51" s="276"/>
      <c r="E51" s="276"/>
      <c r="F51" s="276"/>
      <c r="G51" s="276"/>
      <c r="H51" s="276"/>
      <c r="I51" s="276"/>
      <c r="J51" s="276"/>
      <c r="K51" s="276"/>
      <c r="L51" s="276"/>
      <c r="M51" s="276"/>
      <c r="N51" s="276"/>
      <c r="O51" s="276"/>
      <c r="P51" s="276"/>
      <c r="S51" s="276"/>
      <c r="T51" s="276"/>
      <c r="U51" s="276"/>
      <c r="V51" s="276"/>
      <c r="W51" s="276"/>
      <c r="X51" s="276"/>
      <c r="Y51" s="276"/>
      <c r="Z51" s="276"/>
      <c r="AC51" s="276"/>
      <c r="AD51" s="276"/>
      <c r="AI51" s="276"/>
      <c r="AJ51" s="276"/>
      <c r="AO51" s="276"/>
      <c r="AP51" s="276"/>
      <c r="BO51"/>
      <c r="BP51"/>
    </row>
    <row r="52" spans="1:68" x14ac:dyDescent="0.25">
      <c r="A52" s="278"/>
      <c r="B52" s="276"/>
      <c r="C52" s="276"/>
      <c r="D52" s="276"/>
      <c r="E52" s="276"/>
      <c r="F52" s="276"/>
      <c r="G52" s="276"/>
      <c r="H52" s="276"/>
      <c r="I52" s="276"/>
      <c r="J52" s="276"/>
      <c r="K52" s="276"/>
      <c r="L52" s="276"/>
      <c r="M52" s="276"/>
      <c r="N52" s="276"/>
      <c r="O52" s="276"/>
      <c r="P52" s="276"/>
      <c r="S52" s="276"/>
      <c r="T52" s="276"/>
      <c r="U52" s="276"/>
      <c r="V52" s="276"/>
      <c r="W52" s="276"/>
      <c r="X52" s="276"/>
      <c r="Y52" s="276"/>
      <c r="Z52" s="276"/>
      <c r="AC52" s="276"/>
      <c r="AD52" s="276"/>
      <c r="AI52" s="276"/>
      <c r="AJ52" s="276"/>
      <c r="AO52" s="276"/>
      <c r="AP52" s="276"/>
      <c r="BO52"/>
      <c r="BP52"/>
    </row>
    <row r="53" spans="1:68" x14ac:dyDescent="0.25">
      <c r="A53" s="278"/>
      <c r="B53" s="276"/>
      <c r="C53" s="276"/>
      <c r="D53" s="276"/>
      <c r="E53" s="276"/>
      <c r="F53" s="276"/>
      <c r="G53" s="276"/>
      <c r="H53" s="276"/>
      <c r="I53" s="276"/>
      <c r="J53" s="276"/>
      <c r="K53" s="276"/>
      <c r="L53" s="276"/>
      <c r="M53" s="276"/>
      <c r="N53" s="276"/>
      <c r="O53" s="276"/>
      <c r="P53" s="276"/>
      <c r="S53" s="276"/>
      <c r="T53" s="276"/>
      <c r="U53" s="276"/>
      <c r="V53" s="276"/>
      <c r="W53" s="276"/>
      <c r="X53" s="276"/>
      <c r="Y53" s="276"/>
      <c r="Z53" s="276"/>
      <c r="AC53" s="276"/>
      <c r="AD53" s="276"/>
      <c r="AI53" s="276"/>
      <c r="AJ53" s="276"/>
      <c r="AO53" s="276"/>
      <c r="AP53" s="276"/>
      <c r="BO53"/>
      <c r="BP53"/>
    </row>
    <row r="54" spans="1:68" x14ac:dyDescent="0.25">
      <c r="A54" s="278"/>
      <c r="B54" s="276"/>
      <c r="C54" s="276"/>
      <c r="D54" s="276"/>
      <c r="E54" s="276"/>
      <c r="F54" s="276"/>
      <c r="G54" s="276"/>
      <c r="H54" s="276"/>
      <c r="I54" s="276"/>
      <c r="J54" s="276"/>
      <c r="K54" s="276"/>
      <c r="L54" s="276"/>
      <c r="M54" s="276"/>
      <c r="N54" s="276"/>
      <c r="O54" s="276"/>
      <c r="P54" s="276"/>
      <c r="S54" s="276"/>
      <c r="T54" s="276"/>
      <c r="U54" s="276"/>
      <c r="V54" s="276"/>
      <c r="W54" s="276"/>
      <c r="X54" s="276"/>
      <c r="Y54" s="276"/>
      <c r="Z54" s="276"/>
      <c r="AC54" s="276"/>
      <c r="AD54" s="276"/>
      <c r="AI54" s="276"/>
      <c r="AJ54" s="276"/>
      <c r="AO54" s="276"/>
      <c r="AP54" s="276"/>
      <c r="BO54"/>
      <c r="BP54"/>
    </row>
    <row r="55" spans="1:68" x14ac:dyDescent="0.25">
      <c r="A55" s="278"/>
      <c r="B55" s="276"/>
      <c r="C55" s="276"/>
      <c r="D55" s="276"/>
      <c r="E55" s="276"/>
      <c r="F55" s="276"/>
      <c r="G55" s="276"/>
      <c r="H55" s="276"/>
      <c r="I55" s="276"/>
      <c r="J55" s="276"/>
      <c r="K55" s="276"/>
      <c r="L55" s="276"/>
      <c r="M55" s="276"/>
      <c r="N55" s="276"/>
      <c r="O55" s="276"/>
      <c r="P55" s="276"/>
      <c r="S55" s="276"/>
      <c r="T55" s="276"/>
      <c r="U55" s="276"/>
      <c r="V55" s="276"/>
      <c r="W55" s="276"/>
      <c r="X55" s="276"/>
      <c r="Y55" s="276"/>
      <c r="Z55" s="276"/>
      <c r="AC55" s="276"/>
      <c r="AD55" s="276"/>
      <c r="AI55" s="276"/>
      <c r="AJ55" s="276"/>
      <c r="AO55" s="276"/>
      <c r="AP55" s="276"/>
      <c r="BO55"/>
      <c r="BP55"/>
    </row>
    <row r="56" spans="1:68" x14ac:dyDescent="0.25">
      <c r="A56" s="278"/>
      <c r="B56" s="276"/>
      <c r="C56" s="276"/>
      <c r="D56" s="276"/>
      <c r="E56" s="276"/>
      <c r="F56" s="276"/>
      <c r="G56" s="276"/>
      <c r="H56" s="276"/>
      <c r="I56" s="276"/>
      <c r="J56" s="276"/>
      <c r="K56" s="276"/>
      <c r="L56" s="276"/>
      <c r="M56" s="276"/>
      <c r="N56" s="276"/>
      <c r="O56" s="276"/>
      <c r="P56" s="276"/>
      <c r="S56" s="276"/>
      <c r="T56" s="276"/>
      <c r="U56" s="276"/>
      <c r="V56" s="276"/>
      <c r="W56" s="276"/>
      <c r="X56" s="276"/>
      <c r="Y56" s="276"/>
      <c r="Z56" s="276"/>
      <c r="AC56" s="276"/>
      <c r="AD56" s="276"/>
      <c r="AI56" s="276"/>
      <c r="AJ56" s="276"/>
      <c r="AO56" s="276"/>
      <c r="AP56" s="276"/>
      <c r="AW56"/>
      <c r="AX56"/>
      <c r="AY56"/>
      <c r="AZ56"/>
      <c r="BA56"/>
      <c r="BB56"/>
      <c r="BC56"/>
      <c r="BD56"/>
      <c r="BE56"/>
      <c r="BF56"/>
      <c r="BG56"/>
      <c r="BH56"/>
      <c r="BI56"/>
      <c r="BJ56"/>
      <c r="BK56"/>
      <c r="BL56"/>
      <c r="BM56"/>
      <c r="BN56"/>
      <c r="BO56"/>
      <c r="BP56"/>
    </row>
    <row r="57" spans="1:68" x14ac:dyDescent="0.25">
      <c r="A57" s="278"/>
      <c r="B57" s="276"/>
      <c r="C57" s="276"/>
      <c r="D57" s="276"/>
      <c r="E57" s="276"/>
      <c r="F57" s="276"/>
      <c r="G57" s="276"/>
      <c r="H57" s="276"/>
      <c r="I57" s="276"/>
      <c r="J57" s="276"/>
      <c r="K57" s="276"/>
      <c r="L57" s="276"/>
      <c r="M57" s="276"/>
      <c r="N57" s="276"/>
      <c r="O57" s="276"/>
      <c r="P57" s="276"/>
      <c r="S57" s="276"/>
      <c r="T57" s="276"/>
      <c r="U57" s="276"/>
      <c r="V57" s="276"/>
      <c r="W57" s="276"/>
      <c r="X57" s="276"/>
      <c r="Y57" s="276"/>
      <c r="Z57" s="276"/>
      <c r="AC57" s="276"/>
      <c r="AD57" s="276"/>
      <c r="AI57" s="276"/>
      <c r="AJ57" s="276"/>
      <c r="AO57" s="276"/>
      <c r="AP57" s="276"/>
      <c r="AW57"/>
      <c r="AX57"/>
      <c r="AY57"/>
      <c r="AZ57"/>
      <c r="BA57"/>
      <c r="BB57"/>
      <c r="BC57"/>
      <c r="BD57"/>
      <c r="BE57"/>
      <c r="BF57"/>
      <c r="BG57"/>
      <c r="BH57"/>
      <c r="BI57"/>
      <c r="BJ57"/>
      <c r="BK57"/>
      <c r="BL57"/>
      <c r="BM57"/>
      <c r="BN57"/>
      <c r="BO57"/>
      <c r="BP57"/>
    </row>
    <row r="58" spans="1:68" x14ac:dyDescent="0.25">
      <c r="A58" s="278"/>
      <c r="B58" s="276"/>
      <c r="C58" s="276"/>
      <c r="D58" s="276"/>
      <c r="E58" s="276"/>
      <c r="F58" s="276"/>
      <c r="G58" s="276"/>
      <c r="H58" s="276"/>
      <c r="I58" s="276"/>
      <c r="J58" s="276"/>
      <c r="K58" s="276"/>
      <c r="L58" s="276"/>
      <c r="M58" s="276"/>
      <c r="N58" s="276"/>
      <c r="O58" s="276"/>
      <c r="P58" s="276"/>
      <c r="S58" s="276"/>
      <c r="T58" s="276"/>
      <c r="U58" s="276"/>
      <c r="V58" s="276"/>
      <c r="W58" s="276"/>
      <c r="X58" s="276"/>
      <c r="Y58" s="276"/>
      <c r="Z58" s="276"/>
      <c r="AC58" s="276"/>
      <c r="AD58" s="276"/>
      <c r="AI58" s="276"/>
      <c r="AJ58" s="276"/>
      <c r="AO58" s="276"/>
      <c r="AP58" s="276"/>
    </row>
    <row r="59" spans="1:68" x14ac:dyDescent="0.25">
      <c r="A59" s="278"/>
      <c r="B59" s="276"/>
      <c r="C59" s="276"/>
      <c r="D59" s="276"/>
      <c r="E59" s="276"/>
      <c r="F59" s="276"/>
      <c r="G59" s="276"/>
      <c r="H59" s="276"/>
      <c r="I59" s="276"/>
      <c r="J59" s="276"/>
      <c r="K59" s="276"/>
      <c r="L59" s="276"/>
      <c r="M59" s="276"/>
      <c r="N59" s="276"/>
      <c r="O59" s="276"/>
      <c r="P59" s="276"/>
      <c r="S59" s="276"/>
      <c r="T59" s="276"/>
      <c r="U59" s="276"/>
      <c r="V59" s="276"/>
      <c r="W59" s="276"/>
      <c r="X59" s="276"/>
      <c r="Y59" s="276"/>
      <c r="Z59" s="276"/>
      <c r="AC59" s="276"/>
      <c r="AD59" s="276"/>
      <c r="AI59" s="276"/>
      <c r="AJ59" s="276"/>
      <c r="AO59" s="276"/>
      <c r="AP59" s="276"/>
    </row>
    <row r="60" spans="1:68" x14ac:dyDescent="0.25">
      <c r="A60" s="278"/>
      <c r="B60" s="276"/>
      <c r="C60" s="276"/>
      <c r="D60" s="276"/>
      <c r="E60" s="276"/>
      <c r="F60" s="276"/>
      <c r="G60" s="276"/>
      <c r="H60" s="276"/>
      <c r="I60" s="276"/>
      <c r="J60" s="276"/>
      <c r="K60" s="276"/>
      <c r="L60" s="276"/>
      <c r="M60" s="276"/>
      <c r="N60" s="276"/>
      <c r="O60" s="276"/>
      <c r="P60" s="276"/>
      <c r="S60" s="276"/>
      <c r="T60" s="276"/>
      <c r="U60" s="276"/>
      <c r="V60" s="276"/>
      <c r="W60" s="276"/>
      <c r="X60" s="276"/>
      <c r="Y60" s="276"/>
      <c r="Z60" s="276"/>
      <c r="AC60" s="276"/>
      <c r="AD60" s="276"/>
      <c r="AI60" s="276"/>
      <c r="AJ60" s="276"/>
      <c r="AO60" s="276"/>
      <c r="AP60" s="276"/>
    </row>
    <row r="61" spans="1:68" x14ac:dyDescent="0.25">
      <c r="A61" s="278"/>
      <c r="B61" s="276"/>
      <c r="C61" s="276"/>
      <c r="D61" s="276"/>
      <c r="E61" s="276"/>
      <c r="F61" s="276"/>
      <c r="G61" s="276"/>
      <c r="H61" s="276"/>
      <c r="I61" s="276"/>
      <c r="J61" s="276"/>
      <c r="K61" s="276"/>
      <c r="L61" s="276"/>
      <c r="M61" s="276"/>
      <c r="N61" s="276"/>
      <c r="O61" s="276"/>
      <c r="P61" s="276"/>
      <c r="S61" s="276"/>
      <c r="T61" s="276"/>
      <c r="U61" s="276"/>
      <c r="V61" s="276"/>
      <c r="W61" s="276"/>
      <c r="X61" s="276"/>
      <c r="Y61" s="276"/>
      <c r="Z61" s="276"/>
      <c r="AC61" s="276"/>
      <c r="AD61" s="276"/>
      <c r="AI61" s="276"/>
      <c r="AJ61" s="276"/>
      <c r="AO61" s="276"/>
      <c r="AP61" s="276"/>
    </row>
    <row r="62" spans="1:68" x14ac:dyDescent="0.25">
      <c r="A62" s="278"/>
      <c r="B62" s="276"/>
      <c r="C62" s="276"/>
      <c r="D62" s="276"/>
      <c r="E62" s="276"/>
      <c r="F62" s="276"/>
      <c r="G62" s="276"/>
      <c r="H62" s="276"/>
      <c r="I62" s="276"/>
      <c r="J62" s="276"/>
      <c r="K62" s="276"/>
      <c r="L62" s="276"/>
      <c r="M62" s="276"/>
      <c r="N62" s="276"/>
      <c r="O62" s="276"/>
      <c r="P62" s="276"/>
      <c r="S62" s="276"/>
      <c r="T62" s="276"/>
      <c r="U62" s="276"/>
      <c r="V62" s="276"/>
      <c r="W62" s="276"/>
      <c r="X62" s="276"/>
      <c r="Y62" s="276"/>
      <c r="Z62" s="276"/>
      <c r="AC62" s="276"/>
      <c r="AD62" s="276"/>
      <c r="AI62" s="276"/>
      <c r="AJ62" s="276"/>
      <c r="AO62" s="276"/>
      <c r="AP62" s="276"/>
    </row>
    <row r="63" spans="1:68" x14ac:dyDescent="0.25">
      <c r="A63" s="278"/>
      <c r="B63" s="276"/>
      <c r="C63" s="276"/>
      <c r="D63" s="276"/>
      <c r="E63" s="276"/>
      <c r="F63" s="276"/>
      <c r="G63" s="276"/>
      <c r="H63" s="276"/>
      <c r="I63" s="276"/>
      <c r="J63" s="276"/>
      <c r="K63" s="276"/>
      <c r="L63" s="276"/>
      <c r="M63" s="276"/>
      <c r="N63" s="276"/>
      <c r="O63" s="276"/>
      <c r="P63" s="276"/>
      <c r="S63" s="276"/>
      <c r="T63" s="276"/>
      <c r="U63" s="276"/>
      <c r="V63" s="276"/>
      <c r="W63" s="276"/>
      <c r="X63" s="276"/>
      <c r="Y63" s="276"/>
      <c r="Z63" s="276"/>
      <c r="AC63" s="276"/>
      <c r="AD63" s="276"/>
      <c r="AI63" s="276"/>
      <c r="AJ63" s="276"/>
      <c r="AO63" s="276"/>
      <c r="AP63" s="276"/>
    </row>
    <row r="64" spans="1:68" x14ac:dyDescent="0.25">
      <c r="A64" s="278"/>
      <c r="B64" s="276"/>
      <c r="C64" s="276"/>
      <c r="D64" s="276"/>
      <c r="E64" s="276"/>
      <c r="F64" s="276"/>
      <c r="G64" s="276"/>
      <c r="H64" s="276"/>
      <c r="I64" s="276"/>
      <c r="J64" s="276"/>
      <c r="K64" s="276"/>
      <c r="L64" s="276"/>
      <c r="M64" s="276"/>
      <c r="N64" s="276"/>
      <c r="O64" s="276"/>
      <c r="P64" s="276"/>
      <c r="S64" s="276"/>
      <c r="T64" s="276"/>
      <c r="U64" s="276"/>
      <c r="V64" s="276"/>
      <c r="W64" s="276"/>
      <c r="X64" s="276"/>
      <c r="Y64" s="276"/>
      <c r="Z64" s="276"/>
      <c r="AC64" s="276"/>
      <c r="AD64" s="276"/>
      <c r="AI64" s="276"/>
      <c r="AJ64" s="276"/>
      <c r="AO64" s="276"/>
      <c r="AP64" s="276"/>
    </row>
    <row r="65" spans="1:42" x14ac:dyDescent="0.25">
      <c r="A65" s="278"/>
      <c r="B65" s="276"/>
      <c r="C65" s="276"/>
      <c r="D65" s="276"/>
      <c r="E65" s="276"/>
      <c r="F65" s="276"/>
      <c r="G65" s="276"/>
      <c r="H65" s="276"/>
      <c r="I65" s="276"/>
      <c r="J65" s="276"/>
      <c r="K65" s="276"/>
      <c r="L65" s="276"/>
      <c r="M65" s="276"/>
      <c r="N65" s="276"/>
      <c r="O65" s="276"/>
      <c r="P65" s="276"/>
      <c r="S65" s="276"/>
      <c r="T65" s="276"/>
      <c r="U65" s="276"/>
      <c r="V65" s="276"/>
      <c r="W65" s="276"/>
      <c r="X65" s="276"/>
      <c r="Y65" s="276"/>
      <c r="Z65" s="276"/>
      <c r="AC65" s="276"/>
      <c r="AD65" s="276"/>
      <c r="AI65" s="276"/>
      <c r="AJ65" s="276"/>
      <c r="AO65" s="276"/>
      <c r="AP65" s="276"/>
    </row>
    <row r="66" spans="1:42" x14ac:dyDescent="0.25">
      <c r="A66" s="278"/>
      <c r="B66" s="276"/>
      <c r="C66" s="276"/>
      <c r="D66" s="276"/>
      <c r="E66" s="276"/>
      <c r="F66" s="276"/>
      <c r="G66" s="276"/>
      <c r="H66" s="276"/>
      <c r="I66" s="276"/>
      <c r="J66" s="276"/>
      <c r="K66" s="276"/>
      <c r="L66" s="276"/>
      <c r="M66" s="276"/>
      <c r="N66" s="276"/>
      <c r="O66" s="276"/>
      <c r="P66" s="276"/>
      <c r="S66" s="276"/>
      <c r="T66" s="276"/>
      <c r="U66" s="276"/>
      <c r="V66" s="276"/>
      <c r="W66" s="276"/>
      <c r="X66" s="276"/>
      <c r="Y66" s="276"/>
      <c r="Z66" s="276"/>
      <c r="AC66" s="276"/>
      <c r="AD66" s="276"/>
      <c r="AI66" s="276"/>
      <c r="AJ66" s="276"/>
      <c r="AO66" s="276"/>
      <c r="AP66" s="276"/>
    </row>
    <row r="67" spans="1:42" x14ac:dyDescent="0.25">
      <c r="A67" s="278"/>
      <c r="B67" s="276"/>
      <c r="C67" s="276"/>
      <c r="D67" s="276"/>
      <c r="E67" s="276"/>
      <c r="F67" s="276"/>
      <c r="G67" s="276"/>
      <c r="H67" s="276"/>
      <c r="I67" s="276"/>
      <c r="J67" s="276"/>
      <c r="K67" s="276"/>
      <c r="L67" s="276"/>
      <c r="M67" s="276"/>
      <c r="N67" s="276"/>
      <c r="O67" s="276"/>
      <c r="P67" s="276"/>
      <c r="S67" s="276"/>
      <c r="T67" s="276"/>
      <c r="U67" s="276"/>
      <c r="V67" s="276"/>
      <c r="W67" s="276"/>
      <c r="X67" s="276"/>
      <c r="Y67" s="276"/>
      <c r="Z67" s="276"/>
      <c r="AC67" s="276"/>
      <c r="AD67" s="276"/>
      <c r="AI67" s="276"/>
      <c r="AJ67" s="276"/>
      <c r="AO67" s="276"/>
      <c r="AP67" s="276"/>
    </row>
    <row r="68" spans="1:42" x14ac:dyDescent="0.25">
      <c r="A68" s="278"/>
      <c r="B68" s="276"/>
      <c r="C68" s="276"/>
      <c r="D68" s="276"/>
      <c r="E68" s="276"/>
      <c r="F68" s="276"/>
      <c r="G68" s="276"/>
      <c r="H68" s="276"/>
      <c r="I68" s="276"/>
      <c r="J68" s="276"/>
      <c r="K68" s="276"/>
      <c r="L68" s="276"/>
      <c r="M68" s="276"/>
      <c r="N68" s="276"/>
      <c r="O68" s="276"/>
      <c r="P68" s="276"/>
      <c r="S68" s="276"/>
      <c r="T68" s="276"/>
      <c r="U68" s="276"/>
      <c r="V68" s="276"/>
      <c r="W68" s="276"/>
      <c r="X68" s="276"/>
      <c r="Y68" s="276"/>
      <c r="Z68" s="276"/>
      <c r="AC68" s="276"/>
      <c r="AD68" s="276"/>
      <c r="AI68" s="276"/>
      <c r="AJ68" s="276"/>
      <c r="AO68" s="276"/>
      <c r="AP68" s="276"/>
    </row>
    <row r="69" spans="1:42" x14ac:dyDescent="0.25">
      <c r="A69" s="278"/>
      <c r="B69" s="276"/>
      <c r="C69" s="276"/>
      <c r="D69" s="276"/>
      <c r="E69" s="276"/>
      <c r="F69" s="276"/>
      <c r="G69" s="276"/>
      <c r="H69" s="276"/>
      <c r="I69" s="276"/>
      <c r="J69" s="276"/>
      <c r="K69" s="276"/>
      <c r="L69" s="276"/>
      <c r="M69" s="276"/>
      <c r="N69" s="276"/>
      <c r="O69" s="276"/>
      <c r="P69" s="276"/>
      <c r="S69" s="276"/>
      <c r="T69" s="276"/>
      <c r="U69" s="276"/>
      <c r="V69" s="276"/>
      <c r="W69" s="276"/>
      <c r="X69" s="276"/>
      <c r="Y69" s="276"/>
      <c r="Z69" s="276"/>
      <c r="AC69" s="276"/>
      <c r="AD69" s="276"/>
      <c r="AI69" s="276"/>
      <c r="AJ69" s="276"/>
      <c r="AO69" s="276"/>
      <c r="AP69" s="276"/>
    </row>
    <row r="70" spans="1:42" x14ac:dyDescent="0.25">
      <c r="A70" s="278"/>
      <c r="B70" s="276"/>
      <c r="C70" s="276"/>
      <c r="D70" s="276"/>
      <c r="E70" s="276"/>
      <c r="F70" s="276"/>
      <c r="G70" s="276"/>
      <c r="H70" s="276"/>
      <c r="I70" s="276"/>
      <c r="J70" s="276"/>
      <c r="K70" s="276"/>
      <c r="L70" s="276"/>
      <c r="M70" s="276"/>
      <c r="N70" s="276"/>
      <c r="O70" s="276"/>
      <c r="P70" s="276"/>
      <c r="S70" s="276"/>
      <c r="T70" s="276"/>
      <c r="U70" s="276"/>
      <c r="V70" s="276"/>
      <c r="W70" s="276"/>
      <c r="X70" s="276"/>
      <c r="Y70" s="276"/>
      <c r="Z70" s="276"/>
      <c r="AC70" s="276"/>
      <c r="AD70" s="276"/>
      <c r="AI70" s="276"/>
      <c r="AJ70" s="276"/>
      <c r="AO70" s="276"/>
      <c r="AP70" s="276"/>
    </row>
    <row r="71" spans="1:42" x14ac:dyDescent="0.25">
      <c r="A71" s="278"/>
      <c r="B71" s="276"/>
      <c r="C71" s="276"/>
      <c r="D71" s="276"/>
      <c r="E71" s="276"/>
      <c r="F71" s="276"/>
      <c r="G71" s="276"/>
      <c r="H71" s="276"/>
      <c r="I71" s="276"/>
      <c r="J71" s="276"/>
      <c r="K71" s="276"/>
      <c r="L71" s="276"/>
      <c r="M71" s="276"/>
      <c r="N71" s="276"/>
      <c r="O71" s="276"/>
      <c r="P71" s="276"/>
      <c r="S71" s="276"/>
      <c r="T71" s="276"/>
      <c r="U71" s="276"/>
      <c r="V71" s="276"/>
      <c r="W71" s="276"/>
      <c r="X71" s="276"/>
      <c r="Y71" s="276"/>
      <c r="Z71" s="276"/>
      <c r="AC71" s="276"/>
      <c r="AD71" s="276"/>
      <c r="AI71" s="276"/>
      <c r="AJ71" s="276"/>
      <c r="AO71" s="276"/>
      <c r="AP71" s="276"/>
    </row>
    <row r="72" spans="1:42" x14ac:dyDescent="0.25">
      <c r="A72" s="278"/>
      <c r="B72" s="276"/>
      <c r="C72" s="276"/>
      <c r="D72" s="276"/>
      <c r="E72" s="276"/>
      <c r="F72" s="276"/>
      <c r="G72" s="276"/>
      <c r="H72" s="276"/>
      <c r="I72" s="276"/>
      <c r="J72" s="276"/>
      <c r="K72" s="276"/>
      <c r="L72" s="276"/>
      <c r="M72" s="276"/>
      <c r="N72" s="276"/>
      <c r="O72" s="276"/>
      <c r="P72" s="276"/>
      <c r="S72" s="276"/>
      <c r="T72" s="276"/>
      <c r="U72" s="276"/>
      <c r="V72" s="276"/>
      <c r="W72" s="276"/>
      <c r="X72" s="276"/>
      <c r="Y72" s="276"/>
      <c r="Z72" s="276"/>
      <c r="AC72" s="276"/>
      <c r="AD72" s="276"/>
      <c r="AI72" s="276"/>
      <c r="AJ72" s="276"/>
      <c r="AO72" s="276"/>
      <c r="AP72" s="276"/>
    </row>
    <row r="73" spans="1:42" ht="18.75" x14ac:dyDescent="0.3">
      <c r="A73" s="327"/>
      <c r="B73" s="276"/>
      <c r="C73" s="276"/>
      <c r="D73" s="276"/>
      <c r="E73" s="276"/>
      <c r="F73" s="276"/>
      <c r="G73" s="276"/>
      <c r="H73" s="276"/>
      <c r="I73" s="276"/>
      <c r="J73" s="276"/>
      <c r="K73" s="276"/>
      <c r="L73" s="276"/>
      <c r="M73" s="276"/>
      <c r="N73" s="276"/>
      <c r="O73" s="276"/>
      <c r="P73" s="276"/>
      <c r="S73" s="276"/>
      <c r="T73" s="276"/>
      <c r="U73" s="276"/>
      <c r="V73" s="276"/>
      <c r="W73" s="276"/>
      <c r="X73" s="276"/>
      <c r="Y73" s="276"/>
      <c r="Z73" s="276"/>
      <c r="AC73" s="276"/>
      <c r="AD73" s="276"/>
      <c r="AI73" s="276"/>
      <c r="AJ73" s="276"/>
      <c r="AO73" s="276"/>
      <c r="AP73" s="276"/>
    </row>
    <row r="74" spans="1:42" ht="18.75" x14ac:dyDescent="0.3">
      <c r="A74" s="327"/>
      <c r="B74" s="276"/>
      <c r="C74" s="276"/>
      <c r="D74" s="276"/>
      <c r="E74" s="276"/>
      <c r="F74" s="276"/>
      <c r="G74" s="276"/>
      <c r="H74" s="276"/>
      <c r="I74" s="276"/>
      <c r="J74" s="276"/>
      <c r="K74" s="276"/>
      <c r="L74" s="276"/>
      <c r="M74" s="276"/>
      <c r="N74" s="276"/>
      <c r="O74" s="276"/>
      <c r="P74" s="276"/>
      <c r="S74" s="276"/>
      <c r="T74" s="276"/>
      <c r="U74" s="276"/>
      <c r="V74" s="276"/>
      <c r="W74" s="276"/>
      <c r="X74" s="276"/>
      <c r="Y74" s="276"/>
      <c r="Z74" s="276"/>
      <c r="AC74" s="276"/>
      <c r="AD74" s="276"/>
      <c r="AI74" s="276"/>
      <c r="AJ74" s="276"/>
      <c r="AO74" s="276"/>
      <c r="AP74" s="276"/>
    </row>
    <row r="75" spans="1:42" ht="18.75" x14ac:dyDescent="0.3">
      <c r="A75" s="327"/>
      <c r="B75" s="276"/>
      <c r="C75" s="276"/>
      <c r="D75" s="276"/>
      <c r="E75" s="276"/>
      <c r="F75" s="276"/>
      <c r="G75" s="276"/>
      <c r="H75" s="276"/>
      <c r="I75" s="276"/>
      <c r="J75" s="276"/>
      <c r="K75" s="276"/>
      <c r="L75" s="276"/>
      <c r="M75" s="276"/>
      <c r="N75" s="276"/>
      <c r="O75" s="276"/>
      <c r="P75" s="276"/>
      <c r="S75" s="276"/>
      <c r="T75" s="276"/>
      <c r="U75" s="276"/>
      <c r="V75" s="276"/>
      <c r="W75" s="276"/>
      <c r="X75" s="276"/>
      <c r="Y75" s="276"/>
      <c r="Z75" s="276"/>
      <c r="AC75" s="276"/>
      <c r="AD75" s="276"/>
      <c r="AI75" s="276"/>
      <c r="AJ75" s="276"/>
      <c r="AO75" s="276"/>
      <c r="AP75" s="276"/>
    </row>
    <row r="76" spans="1:42" ht="18.75" x14ac:dyDescent="0.3">
      <c r="A76" s="327"/>
      <c r="B76" s="276"/>
      <c r="C76" s="276"/>
      <c r="D76" s="276"/>
      <c r="E76" s="276"/>
      <c r="F76" s="276"/>
      <c r="G76" s="276"/>
      <c r="H76" s="276"/>
      <c r="I76" s="276"/>
      <c r="J76" s="276"/>
      <c r="K76" s="276"/>
      <c r="L76" s="276"/>
      <c r="M76" s="276"/>
      <c r="N76" s="276"/>
      <c r="O76" s="276"/>
      <c r="P76" s="276"/>
      <c r="S76" s="276"/>
      <c r="T76" s="276"/>
      <c r="U76" s="276"/>
      <c r="V76" s="276"/>
      <c r="W76" s="276"/>
      <c r="X76" s="276"/>
      <c r="Y76" s="276"/>
      <c r="Z76" s="276"/>
      <c r="AC76" s="276"/>
      <c r="AD76" s="276"/>
      <c r="AI76" s="276"/>
      <c r="AJ76" s="276"/>
      <c r="AO76" s="276"/>
      <c r="AP76" s="276"/>
    </row>
    <row r="77" spans="1:42" ht="18.75" x14ac:dyDescent="0.3">
      <c r="A77" s="327"/>
      <c r="B77" s="276"/>
      <c r="C77" s="276"/>
      <c r="D77" s="276"/>
      <c r="E77" s="276"/>
      <c r="F77" s="276"/>
      <c r="G77" s="276"/>
      <c r="H77" s="276"/>
      <c r="I77" s="276"/>
      <c r="J77" s="276"/>
      <c r="K77" s="276"/>
      <c r="L77" s="276"/>
      <c r="M77" s="276"/>
      <c r="N77" s="276"/>
      <c r="O77" s="276"/>
      <c r="P77" s="276"/>
      <c r="S77" s="276"/>
      <c r="T77" s="276"/>
      <c r="U77" s="276"/>
      <c r="V77" s="276"/>
      <c r="W77" s="276"/>
      <c r="X77" s="276"/>
      <c r="Y77" s="276"/>
      <c r="Z77" s="276"/>
      <c r="AC77" s="276"/>
      <c r="AD77" s="276"/>
      <c r="AI77" s="276"/>
      <c r="AJ77" s="276"/>
      <c r="AO77" s="276"/>
      <c r="AP77" s="276"/>
    </row>
    <row r="78" spans="1:42" x14ac:dyDescent="0.25">
      <c r="A78" s="328"/>
      <c r="B78" s="276"/>
      <c r="C78" s="276"/>
      <c r="D78" s="276"/>
      <c r="E78" s="276"/>
      <c r="F78" s="276"/>
      <c r="G78" s="276"/>
      <c r="H78" s="276"/>
      <c r="I78" s="276"/>
      <c r="J78" s="276"/>
      <c r="K78" s="276"/>
      <c r="L78" s="276"/>
      <c r="M78" s="276"/>
      <c r="N78" s="276"/>
      <c r="O78" s="276"/>
      <c r="P78" s="276"/>
      <c r="S78" s="276"/>
      <c r="T78" s="276"/>
      <c r="U78" s="276"/>
      <c r="V78" s="276"/>
      <c r="W78" s="276"/>
      <c r="X78" s="276"/>
      <c r="Y78" s="276"/>
      <c r="Z78" s="276"/>
      <c r="AC78" s="276"/>
      <c r="AD78" s="276"/>
      <c r="AI78" s="276"/>
      <c r="AJ78" s="276"/>
      <c r="AO78" s="276"/>
      <c r="AP78" s="276"/>
    </row>
    <row r="79" spans="1:42" ht="15.75" thickBot="1" x14ac:dyDescent="0.3">
      <c r="A79" s="329"/>
      <c r="B79" s="276"/>
      <c r="C79" s="276"/>
      <c r="D79" s="276"/>
      <c r="E79" s="276"/>
      <c r="F79" s="276"/>
      <c r="G79" s="276"/>
      <c r="H79" s="276"/>
      <c r="I79" s="276"/>
      <c r="J79" s="276"/>
      <c r="K79" s="276"/>
      <c r="L79" s="276"/>
      <c r="M79" s="276"/>
      <c r="N79" s="276"/>
      <c r="O79" s="276"/>
      <c r="P79" s="276"/>
      <c r="S79" s="276"/>
      <c r="T79" s="276"/>
      <c r="U79" s="276"/>
      <c r="V79" s="276"/>
      <c r="W79" s="276"/>
      <c r="X79" s="276"/>
      <c r="Y79" s="276"/>
      <c r="Z79" s="276"/>
      <c r="AC79" s="276"/>
      <c r="AD79" s="276"/>
      <c r="AI79" s="276"/>
      <c r="AJ79" s="276"/>
      <c r="AO79" s="276"/>
      <c r="AP79" s="276"/>
    </row>
    <row r="80" spans="1:42" ht="18.75" x14ac:dyDescent="0.3">
      <c r="A80" s="329"/>
      <c r="B80" s="317" t="s">
        <v>468</v>
      </c>
      <c r="C80" s="318"/>
      <c r="D80" s="638" t="s">
        <v>474</v>
      </c>
      <c r="E80" s="638"/>
      <c r="F80" s="638"/>
      <c r="G80" s="638"/>
      <c r="H80" s="638"/>
      <c r="I80" s="638"/>
      <c r="J80" s="638"/>
      <c r="K80" s="638"/>
      <c r="L80" s="638"/>
      <c r="M80" s="638"/>
      <c r="N80" s="638"/>
      <c r="O80" s="638"/>
      <c r="P80" s="638"/>
      <c r="Q80" s="638"/>
      <c r="R80" s="638"/>
      <c r="S80" s="639"/>
      <c r="T80" s="276"/>
      <c r="U80" s="276"/>
      <c r="V80" s="276"/>
      <c r="W80" s="276"/>
      <c r="X80" s="276"/>
      <c r="Y80" s="276"/>
      <c r="Z80" s="276"/>
      <c r="AC80" s="276"/>
      <c r="AD80" s="276"/>
      <c r="AI80" s="276"/>
      <c r="AJ80" s="276"/>
      <c r="AO80" s="276"/>
      <c r="AP80" s="276"/>
    </row>
    <row r="81" spans="1:42" x14ac:dyDescent="0.25">
      <c r="A81" s="329"/>
      <c r="B81" s="320" t="s">
        <v>13</v>
      </c>
      <c r="C81" s="321" t="s">
        <v>14</v>
      </c>
      <c r="D81" s="640" t="s">
        <v>15</v>
      </c>
      <c r="E81" s="640"/>
      <c r="F81" s="640"/>
      <c r="G81" s="640"/>
      <c r="H81" s="640"/>
      <c r="I81" s="640"/>
      <c r="J81" s="640"/>
      <c r="K81" s="640"/>
      <c r="L81" s="640"/>
      <c r="M81" s="640"/>
      <c r="N81" s="640"/>
      <c r="O81" s="640"/>
      <c r="P81" s="640"/>
      <c r="Q81" s="640"/>
      <c r="R81" s="640"/>
      <c r="S81" s="641"/>
      <c r="T81" s="276"/>
      <c r="U81" s="276"/>
      <c r="V81" s="276"/>
      <c r="W81" s="276"/>
      <c r="X81" s="276"/>
      <c r="Y81" s="276"/>
      <c r="Z81" s="276"/>
      <c r="AC81" s="276"/>
      <c r="AD81" s="276"/>
      <c r="AI81" s="276"/>
      <c r="AJ81" s="276"/>
      <c r="AO81" s="276"/>
      <c r="AP81" s="276"/>
    </row>
    <row r="82" spans="1:42" x14ac:dyDescent="0.25">
      <c r="A82" s="278"/>
      <c r="B82" s="43">
        <v>1</v>
      </c>
      <c r="C82" s="53" t="s">
        <v>101</v>
      </c>
      <c r="D82" s="633" t="s">
        <v>475</v>
      </c>
      <c r="E82" s="633"/>
      <c r="F82" s="633"/>
      <c r="G82" s="633"/>
      <c r="H82" s="633"/>
      <c r="I82" s="633"/>
      <c r="J82" s="633"/>
      <c r="K82" s="633"/>
      <c r="L82" s="633"/>
      <c r="M82" s="633"/>
      <c r="N82" s="633"/>
      <c r="O82" s="633"/>
      <c r="P82" s="633"/>
      <c r="Q82" s="633"/>
      <c r="R82" s="633"/>
      <c r="S82" s="634"/>
      <c r="T82" s="276"/>
      <c r="U82" s="276"/>
      <c r="V82" s="276"/>
      <c r="W82" s="276"/>
      <c r="X82" s="276"/>
      <c r="Y82" s="276"/>
      <c r="Z82" s="276"/>
      <c r="AC82" s="276"/>
      <c r="AD82" s="276"/>
      <c r="AI82" s="276"/>
      <c r="AJ82" s="276"/>
      <c r="AO82" s="276"/>
      <c r="AP82" s="276"/>
    </row>
    <row r="83" spans="1:42" x14ac:dyDescent="0.25">
      <c r="A83" s="278"/>
      <c r="B83" s="43">
        <v>3</v>
      </c>
      <c r="C83" s="53" t="s">
        <v>100</v>
      </c>
      <c r="D83" s="633" t="s">
        <v>476</v>
      </c>
      <c r="E83" s="633"/>
      <c r="F83" s="633"/>
      <c r="G83" s="633"/>
      <c r="H83" s="633"/>
      <c r="I83" s="633"/>
      <c r="J83" s="633"/>
      <c r="K83" s="633"/>
      <c r="L83" s="633"/>
      <c r="M83" s="633"/>
      <c r="N83" s="633"/>
      <c r="O83" s="633"/>
      <c r="P83" s="633"/>
      <c r="Q83" s="633"/>
      <c r="R83" s="633"/>
      <c r="S83" s="634"/>
      <c r="T83" s="276"/>
      <c r="U83" s="276"/>
      <c r="V83" s="276"/>
      <c r="W83" s="276"/>
      <c r="X83" s="276"/>
      <c r="Y83" s="276"/>
      <c r="Z83" s="276"/>
      <c r="AC83" s="276"/>
      <c r="AD83" s="276"/>
      <c r="AI83" s="276"/>
      <c r="AJ83" s="276"/>
      <c r="AO83" s="276"/>
      <c r="AP83" s="276"/>
    </row>
    <row r="84" spans="1:42" ht="15.75" thickBot="1" x14ac:dyDescent="0.3">
      <c r="A84" s="330"/>
      <c r="B84" s="43">
        <v>5</v>
      </c>
      <c r="C84" s="53" t="s">
        <v>3</v>
      </c>
      <c r="D84" s="633" t="s">
        <v>470</v>
      </c>
      <c r="E84" s="633"/>
      <c r="F84" s="633"/>
      <c r="G84" s="633"/>
      <c r="H84" s="633"/>
      <c r="I84" s="633"/>
      <c r="J84" s="633"/>
      <c r="K84" s="633"/>
      <c r="L84" s="633"/>
      <c r="M84" s="633"/>
      <c r="N84" s="633"/>
      <c r="O84" s="633"/>
      <c r="P84" s="633"/>
      <c r="Q84" s="633"/>
      <c r="R84" s="633"/>
      <c r="S84" s="634"/>
      <c r="T84" s="331"/>
      <c r="U84" s="331"/>
      <c r="V84" s="331"/>
      <c r="W84" s="331"/>
      <c r="X84" s="331"/>
      <c r="Y84" s="331"/>
      <c r="Z84" s="331"/>
      <c r="AC84" s="276"/>
      <c r="AD84" s="276"/>
      <c r="AI84" s="276"/>
      <c r="AJ84" s="276"/>
      <c r="AO84" s="276"/>
      <c r="AP84" s="276"/>
    </row>
    <row r="85" spans="1:42" x14ac:dyDescent="0.25">
      <c r="B85" s="43">
        <v>10</v>
      </c>
      <c r="C85" s="53" t="s">
        <v>20</v>
      </c>
      <c r="D85" s="633" t="s">
        <v>471</v>
      </c>
      <c r="E85" s="633"/>
      <c r="F85" s="633"/>
      <c r="G85" s="633"/>
      <c r="H85" s="633"/>
      <c r="I85" s="633"/>
      <c r="J85" s="633"/>
      <c r="K85" s="633"/>
      <c r="L85" s="633"/>
      <c r="M85" s="633"/>
      <c r="N85" s="633"/>
      <c r="O85" s="633"/>
      <c r="P85" s="633"/>
      <c r="Q85" s="633"/>
      <c r="R85" s="633"/>
      <c r="S85" s="634"/>
    </row>
    <row r="86" spans="1:42" ht="15.75" thickBot="1" x14ac:dyDescent="0.3">
      <c r="B86" s="47">
        <v>20</v>
      </c>
      <c r="C86" s="54" t="s">
        <v>21</v>
      </c>
      <c r="D86" s="635" t="s">
        <v>472</v>
      </c>
      <c r="E86" s="635"/>
      <c r="F86" s="635"/>
      <c r="G86" s="635"/>
      <c r="H86" s="635"/>
      <c r="I86" s="635"/>
      <c r="J86" s="635"/>
      <c r="K86" s="635"/>
      <c r="L86" s="635"/>
      <c r="M86" s="635"/>
      <c r="N86" s="635"/>
      <c r="O86" s="635"/>
      <c r="P86" s="635"/>
      <c r="Q86" s="635"/>
      <c r="R86" s="635"/>
      <c r="S86" s="636"/>
    </row>
  </sheetData>
  <mergeCells count="82">
    <mergeCell ref="U5:V5"/>
    <mergeCell ref="W5:X5"/>
    <mergeCell ref="Y5:Z5"/>
    <mergeCell ref="Y6:Z6"/>
    <mergeCell ref="AA6:AB6"/>
    <mergeCell ref="AC6:AD6"/>
    <mergeCell ref="A2:AT2"/>
    <mergeCell ref="A4:AX4"/>
    <mergeCell ref="E5:F5"/>
    <mergeCell ref="G5:H5"/>
    <mergeCell ref="I5:J5"/>
    <mergeCell ref="K5:L5"/>
    <mergeCell ref="M5:N5"/>
    <mergeCell ref="O5:P5"/>
    <mergeCell ref="Q5:R5"/>
    <mergeCell ref="S5:T5"/>
    <mergeCell ref="AM5:AN5"/>
    <mergeCell ref="AO5:AP5"/>
    <mergeCell ref="AQ5:AR5"/>
    <mergeCell ref="AS5:AT5"/>
    <mergeCell ref="A6:A7"/>
    <mergeCell ref="B6:D7"/>
    <mergeCell ref="E6:F6"/>
    <mergeCell ref="G6:H6"/>
    <mergeCell ref="I6:J6"/>
    <mergeCell ref="K6:L6"/>
    <mergeCell ref="M6:N6"/>
    <mergeCell ref="O6:P6"/>
    <mergeCell ref="Q6:R6"/>
    <mergeCell ref="AG5:AH5"/>
    <mergeCell ref="AI5:AJ5"/>
    <mergeCell ref="AK5:AL5"/>
    <mergeCell ref="AA5:AB5"/>
    <mergeCell ref="AC5:AD5"/>
    <mergeCell ref="AE5:AF5"/>
    <mergeCell ref="B17:D17"/>
    <mergeCell ref="AQ6:AR6"/>
    <mergeCell ref="AS6:AT6"/>
    <mergeCell ref="B8:D8"/>
    <mergeCell ref="B9:D9"/>
    <mergeCell ref="B10:D10"/>
    <mergeCell ref="B11:D11"/>
    <mergeCell ref="AE6:AF6"/>
    <mergeCell ref="AG6:AH6"/>
    <mergeCell ref="AI6:AJ6"/>
    <mergeCell ref="AK6:AL6"/>
    <mergeCell ref="AM6:AN6"/>
    <mergeCell ref="AO6:AP6"/>
    <mergeCell ref="S6:T6"/>
    <mergeCell ref="U6:V6"/>
    <mergeCell ref="W6:X6"/>
    <mergeCell ref="B12:D12"/>
    <mergeCell ref="B13:D13"/>
    <mergeCell ref="B14:D14"/>
    <mergeCell ref="B15:D15"/>
    <mergeCell ref="B16:D16"/>
    <mergeCell ref="C32:AF32"/>
    <mergeCell ref="B18:D18"/>
    <mergeCell ref="B19:D19"/>
    <mergeCell ref="B20:D20"/>
    <mergeCell ref="B21:D21"/>
    <mergeCell ref="B22:D22"/>
    <mergeCell ref="B23:D23"/>
    <mergeCell ref="B24:D24"/>
    <mergeCell ref="B25:D25"/>
    <mergeCell ref="A26:D26"/>
    <mergeCell ref="C30:AF30"/>
    <mergeCell ref="C31:AF31"/>
    <mergeCell ref="C33:AF33"/>
    <mergeCell ref="C34:AF34"/>
    <mergeCell ref="L35:M35"/>
    <mergeCell ref="V35:W35"/>
    <mergeCell ref="L36:M36"/>
    <mergeCell ref="V36:W36"/>
    <mergeCell ref="D85:S85"/>
    <mergeCell ref="D86:S86"/>
    <mergeCell ref="A37:X37"/>
    <mergeCell ref="D80:S80"/>
    <mergeCell ref="D81:S81"/>
    <mergeCell ref="D82:S82"/>
    <mergeCell ref="D83:S83"/>
    <mergeCell ref="D84:S8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H20" sqref="H20:H22"/>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1" customWidth="1"/>
    <col min="10" max="10" width="4" style="1" customWidth="1"/>
    <col min="11" max="11" width="9.140625" style="1" customWidth="1"/>
    <col min="12" max="12" width="9.28515625" style="1" customWidth="1"/>
    <col min="13" max="13" width="9.42578125" style="1" customWidth="1"/>
    <col min="14" max="14" width="5" style="1" customWidth="1"/>
    <col min="15" max="15" width="10.5703125" style="1" customWidth="1"/>
    <col min="16" max="16" width="13.42578125" style="1" bestFit="1" customWidth="1"/>
    <col min="17" max="17" width="74.85546875" style="1" customWidth="1"/>
    <col min="18" max="18" width="60.28515625" style="1" customWidth="1"/>
    <col min="19" max="20" width="11.42578125" style="1"/>
    <col min="21" max="21" width="15.7109375" style="1" customWidth="1"/>
    <col min="22" max="26" width="11.42578125" style="1"/>
  </cols>
  <sheetData>
    <row r="1" spans="1:21" hidden="1" x14ac:dyDescent="0.25">
      <c r="B1" s="1"/>
      <c r="C1" s="1"/>
      <c r="D1" s="1"/>
      <c r="E1" s="1"/>
      <c r="F1" s="1"/>
      <c r="G1" s="1"/>
      <c r="H1" s="1"/>
    </row>
    <row r="2" spans="1:21" hidden="1" x14ac:dyDescent="0.25">
      <c r="B2" s="1"/>
      <c r="C2" s="1"/>
      <c r="D2" s="1"/>
      <c r="E2" s="1"/>
      <c r="F2" s="1"/>
      <c r="G2" s="1"/>
      <c r="H2" s="1"/>
    </row>
    <row r="3" spans="1:21" x14ac:dyDescent="0.25">
      <c r="B3" s="1"/>
      <c r="C3" s="1"/>
      <c r="D3" s="1"/>
      <c r="E3" s="1"/>
      <c r="F3" s="1"/>
      <c r="G3" s="1"/>
      <c r="H3" s="1"/>
    </row>
    <row r="4" spans="1:21" ht="15" customHeight="1" x14ac:dyDescent="0.25">
      <c r="A4" s="1"/>
      <c r="B4" s="725" t="s">
        <v>477</v>
      </c>
      <c r="C4" s="726"/>
      <c r="D4" s="726"/>
      <c r="E4" s="726"/>
      <c r="F4" s="726"/>
      <c r="G4" s="726"/>
      <c r="H4" s="726"/>
      <c r="I4" s="332"/>
      <c r="J4" s="332"/>
      <c r="K4" s="332"/>
      <c r="L4" s="332"/>
      <c r="M4" s="332"/>
      <c r="N4" s="332"/>
    </row>
    <row r="5" spans="1:21" ht="15" customHeight="1" thickBot="1" x14ac:dyDescent="0.3">
      <c r="A5" s="1"/>
      <c r="B5" s="333"/>
      <c r="C5" s="334"/>
      <c r="D5" s="334"/>
      <c r="E5" s="334"/>
      <c r="F5" s="334"/>
      <c r="G5" s="334"/>
      <c r="H5" s="334"/>
      <c r="I5" s="332"/>
      <c r="J5" s="332"/>
      <c r="K5" s="332"/>
      <c r="L5" s="332"/>
      <c r="M5" s="332"/>
      <c r="N5" s="332"/>
    </row>
    <row r="6" spans="1:21" ht="28.5" customHeight="1" thickBot="1" x14ac:dyDescent="0.3">
      <c r="A6" s="1"/>
      <c r="B6" s="727" t="s">
        <v>478</v>
      </c>
      <c r="C6" s="728"/>
      <c r="D6" s="729" t="s">
        <v>1</v>
      </c>
      <c r="E6" s="730"/>
      <c r="F6" s="730"/>
      <c r="G6" s="730"/>
      <c r="H6" s="731"/>
      <c r="I6" s="332"/>
      <c r="J6" s="332"/>
      <c r="K6" s="332"/>
      <c r="L6" s="332"/>
      <c r="M6" s="332"/>
      <c r="N6" s="332"/>
    </row>
    <row r="7" spans="1:21" ht="35.25" customHeight="1" thickBot="1" x14ac:dyDescent="0.3">
      <c r="A7" s="1"/>
      <c r="B7" s="732" t="s">
        <v>0</v>
      </c>
      <c r="C7" s="335" t="s">
        <v>31</v>
      </c>
      <c r="D7" s="336" t="s">
        <v>479</v>
      </c>
      <c r="E7" s="337" t="s">
        <v>480</v>
      </c>
      <c r="F7" s="337" t="s">
        <v>481</v>
      </c>
      <c r="G7" s="337" t="s">
        <v>482</v>
      </c>
      <c r="H7" s="338" t="s">
        <v>483</v>
      </c>
      <c r="I7" s="332"/>
      <c r="J7" s="332"/>
      <c r="K7" s="332"/>
      <c r="L7" s="332"/>
      <c r="M7" s="332"/>
      <c r="N7" s="332"/>
    </row>
    <row r="8" spans="1:21" ht="15" customHeight="1" thickBot="1" x14ac:dyDescent="0.3">
      <c r="A8" s="1"/>
      <c r="B8" s="733"/>
      <c r="C8" s="735" t="s">
        <v>484</v>
      </c>
      <c r="D8" s="339">
        <v>1</v>
      </c>
      <c r="E8" s="340">
        <v>3</v>
      </c>
      <c r="F8" s="340">
        <v>5</v>
      </c>
      <c r="G8" s="340">
        <v>10</v>
      </c>
      <c r="H8" s="340">
        <v>20</v>
      </c>
      <c r="I8" s="332"/>
      <c r="J8" s="332"/>
      <c r="K8" s="332"/>
      <c r="L8" s="332"/>
      <c r="M8" s="332"/>
      <c r="N8" s="332"/>
    </row>
    <row r="9" spans="1:21" ht="25.5" customHeight="1" thickBot="1" x14ac:dyDescent="0.3">
      <c r="A9" s="1"/>
      <c r="B9" s="733"/>
      <c r="C9" s="735"/>
      <c r="D9" s="736" t="s">
        <v>485</v>
      </c>
      <c r="E9" s="736"/>
      <c r="F9" s="736"/>
      <c r="G9" s="736"/>
      <c r="H9" s="737"/>
      <c r="I9" s="332"/>
      <c r="J9" s="332"/>
      <c r="K9" s="332"/>
      <c r="L9" s="332"/>
      <c r="M9" s="332"/>
      <c r="N9" s="332"/>
    </row>
    <row r="10" spans="1:21" ht="21.75" customHeight="1" thickBot="1" x14ac:dyDescent="0.3">
      <c r="A10" s="1"/>
      <c r="B10" s="734"/>
      <c r="C10" s="735"/>
      <c r="D10" s="738"/>
      <c r="E10" s="739"/>
      <c r="F10" s="740" t="s">
        <v>486</v>
      </c>
      <c r="G10" s="741"/>
      <c r="H10" s="742"/>
      <c r="I10" s="332"/>
      <c r="J10" s="332"/>
      <c r="K10" s="332"/>
      <c r="L10" s="332"/>
      <c r="M10" s="332"/>
      <c r="N10" s="332"/>
    </row>
    <row r="11" spans="1:21" x14ac:dyDescent="0.25">
      <c r="A11" s="1"/>
      <c r="B11" s="721" t="s">
        <v>487</v>
      </c>
      <c r="C11" s="682">
        <v>5</v>
      </c>
      <c r="D11" s="686" t="s">
        <v>488</v>
      </c>
      <c r="E11" s="722" t="s">
        <v>489</v>
      </c>
      <c r="F11" s="715" t="s">
        <v>490</v>
      </c>
      <c r="G11" s="724" t="s">
        <v>491</v>
      </c>
      <c r="H11" s="701" t="s">
        <v>492</v>
      </c>
      <c r="I11" s="332"/>
      <c r="J11" s="332"/>
      <c r="K11" s="332"/>
      <c r="L11" s="332"/>
      <c r="M11" s="332"/>
      <c r="N11" s="332"/>
    </row>
    <row r="12" spans="1:21" x14ac:dyDescent="0.25">
      <c r="A12" s="1"/>
      <c r="B12" s="680"/>
      <c r="C12" s="683"/>
      <c r="D12" s="686"/>
      <c r="E12" s="722"/>
      <c r="F12" s="715"/>
      <c r="G12" s="718"/>
      <c r="H12" s="701"/>
      <c r="O12" s="720"/>
      <c r="P12" s="720"/>
      <c r="Q12" s="720"/>
      <c r="R12" s="720"/>
      <c r="S12" s="720"/>
      <c r="T12" s="720"/>
      <c r="U12" s="720"/>
    </row>
    <row r="13" spans="1:21" ht="18" customHeight="1" thickBot="1" x14ac:dyDescent="0.3">
      <c r="A13" s="1"/>
      <c r="B13" s="706"/>
      <c r="C13" s="707"/>
      <c r="D13" s="708"/>
      <c r="E13" s="723"/>
      <c r="F13" s="716"/>
      <c r="G13" s="719"/>
      <c r="H13" s="702"/>
      <c r="O13" s="720"/>
      <c r="P13" s="720"/>
      <c r="Q13" s="720"/>
      <c r="R13" s="720"/>
      <c r="S13" s="720"/>
      <c r="T13" s="720"/>
      <c r="U13" s="720"/>
    </row>
    <row r="14" spans="1:21" ht="25.5" customHeight="1" x14ac:dyDescent="0.25">
      <c r="A14" s="1"/>
      <c r="B14" s="679" t="s">
        <v>7</v>
      </c>
      <c r="C14" s="682">
        <v>4</v>
      </c>
      <c r="D14" s="685" t="s">
        <v>493</v>
      </c>
      <c r="E14" s="688" t="s">
        <v>494</v>
      </c>
      <c r="F14" s="714" t="s">
        <v>495</v>
      </c>
      <c r="G14" s="717" t="s">
        <v>496</v>
      </c>
      <c r="H14" s="700" t="s">
        <v>497</v>
      </c>
      <c r="O14" s="341"/>
      <c r="P14" s="341"/>
      <c r="Q14" s="341"/>
      <c r="R14" s="341"/>
      <c r="S14" s="341"/>
      <c r="T14" s="342"/>
      <c r="U14" s="342"/>
    </row>
    <row r="15" spans="1:21" ht="25.5" customHeight="1" x14ac:dyDescent="0.25">
      <c r="A15" s="1"/>
      <c r="B15" s="680"/>
      <c r="C15" s="683"/>
      <c r="D15" s="686"/>
      <c r="E15" s="689"/>
      <c r="F15" s="715"/>
      <c r="G15" s="718"/>
      <c r="H15" s="701"/>
    </row>
    <row r="16" spans="1:21" ht="10.5" customHeight="1" thickBot="1" x14ac:dyDescent="0.3">
      <c r="B16" s="706"/>
      <c r="C16" s="707"/>
      <c r="D16" s="708"/>
      <c r="E16" s="709"/>
      <c r="F16" s="716"/>
      <c r="G16" s="719"/>
      <c r="H16" s="702"/>
    </row>
    <row r="17" spans="1:13" ht="39" customHeight="1" x14ac:dyDescent="0.25">
      <c r="A17" s="343">
        <v>1</v>
      </c>
      <c r="B17" s="679" t="s">
        <v>22</v>
      </c>
      <c r="C17" s="682">
        <v>3</v>
      </c>
      <c r="D17" s="685" t="s">
        <v>498</v>
      </c>
      <c r="E17" s="688" t="s">
        <v>499</v>
      </c>
      <c r="F17" s="714" t="s">
        <v>489</v>
      </c>
      <c r="G17" s="717" t="s">
        <v>500</v>
      </c>
      <c r="H17" s="700" t="s">
        <v>501</v>
      </c>
      <c r="K17" s="703" t="s">
        <v>12</v>
      </c>
      <c r="L17" s="703"/>
      <c r="M17" s="703"/>
    </row>
    <row r="18" spans="1:13" ht="16.5" customHeight="1" x14ac:dyDescent="0.25">
      <c r="A18" s="343">
        <v>2</v>
      </c>
      <c r="B18" s="680"/>
      <c r="C18" s="683"/>
      <c r="D18" s="686"/>
      <c r="E18" s="689"/>
      <c r="F18" s="715"/>
      <c r="G18" s="718"/>
      <c r="H18" s="701"/>
      <c r="K18" s="704" t="s">
        <v>11</v>
      </c>
      <c r="L18" s="704"/>
      <c r="M18" s="704"/>
    </row>
    <row r="19" spans="1:13" ht="14.25" customHeight="1" x14ac:dyDescent="0.25">
      <c r="A19" s="343">
        <v>3</v>
      </c>
      <c r="B19" s="706"/>
      <c r="C19" s="707"/>
      <c r="D19" s="708"/>
      <c r="E19" s="709"/>
      <c r="F19" s="716"/>
      <c r="G19" s="719"/>
      <c r="H19" s="702"/>
      <c r="K19" s="705" t="s">
        <v>10</v>
      </c>
      <c r="L19" s="705"/>
      <c r="M19" s="705"/>
    </row>
    <row r="20" spans="1:13" ht="39" customHeight="1" x14ac:dyDescent="0.25">
      <c r="A20" s="343">
        <v>4</v>
      </c>
      <c r="B20" s="679" t="s">
        <v>502</v>
      </c>
      <c r="C20" s="682">
        <v>2</v>
      </c>
      <c r="D20" s="685" t="s">
        <v>503</v>
      </c>
      <c r="E20" s="688" t="s">
        <v>504</v>
      </c>
      <c r="F20" s="691" t="s">
        <v>505</v>
      </c>
      <c r="G20" s="711" t="s">
        <v>495</v>
      </c>
      <c r="H20" s="675" t="s">
        <v>506</v>
      </c>
      <c r="K20" s="678" t="s">
        <v>9</v>
      </c>
      <c r="L20" s="678"/>
      <c r="M20" s="678"/>
    </row>
    <row r="21" spans="1:13" ht="24.75" customHeight="1" x14ac:dyDescent="0.25">
      <c r="A21" s="343">
        <v>5</v>
      </c>
      <c r="B21" s="680"/>
      <c r="C21" s="683"/>
      <c r="D21" s="686"/>
      <c r="E21" s="689"/>
      <c r="F21" s="692"/>
      <c r="G21" s="712"/>
      <c r="H21" s="676"/>
    </row>
    <row r="22" spans="1:13" ht="11.25" customHeight="1" x14ac:dyDescent="0.25">
      <c r="A22" s="1"/>
      <c r="B22" s="706"/>
      <c r="C22" s="707"/>
      <c r="D22" s="708"/>
      <c r="E22" s="709"/>
      <c r="F22" s="710"/>
      <c r="G22" s="713"/>
      <c r="H22" s="677"/>
    </row>
    <row r="23" spans="1:13" ht="15" customHeight="1" x14ac:dyDescent="0.25">
      <c r="A23" s="1"/>
      <c r="B23" s="679" t="s">
        <v>507</v>
      </c>
      <c r="C23" s="682">
        <v>1</v>
      </c>
      <c r="D23" s="685" t="s">
        <v>508</v>
      </c>
      <c r="E23" s="688" t="s">
        <v>498</v>
      </c>
      <c r="F23" s="691" t="s">
        <v>488</v>
      </c>
      <c r="G23" s="694" t="s">
        <v>505</v>
      </c>
      <c r="H23" s="697" t="s">
        <v>495</v>
      </c>
    </row>
    <row r="24" spans="1:13" ht="15" customHeight="1" x14ac:dyDescent="0.25">
      <c r="A24" s="1"/>
      <c r="B24" s="680"/>
      <c r="C24" s="683"/>
      <c r="D24" s="686"/>
      <c r="E24" s="689"/>
      <c r="F24" s="692"/>
      <c r="G24" s="695"/>
      <c r="H24" s="698"/>
    </row>
    <row r="25" spans="1:13" ht="15" customHeight="1" thickBot="1" x14ac:dyDescent="0.3">
      <c r="A25" s="1"/>
      <c r="B25" s="681"/>
      <c r="C25" s="684"/>
      <c r="D25" s="687"/>
      <c r="E25" s="690"/>
      <c r="F25" s="693"/>
      <c r="G25" s="696"/>
      <c r="H25" s="699"/>
    </row>
    <row r="26" spans="1:13" s="344" customFormat="1" ht="15" customHeight="1" x14ac:dyDescent="0.25">
      <c r="B26" s="20"/>
      <c r="C26" s="20"/>
      <c r="D26" s="345"/>
      <c r="E26" s="345"/>
      <c r="F26" s="345"/>
      <c r="G26" s="345"/>
      <c r="H26" s="345"/>
    </row>
    <row r="27" spans="1:13" s="1" customFormat="1" ht="15" customHeight="1" x14ac:dyDescent="0.25"/>
    <row r="28" spans="1:13" s="1" customFormat="1" ht="15" customHeight="1" x14ac:dyDescent="0.25"/>
    <row r="29" spans="1:13" s="1" customFormat="1" ht="15" customHeight="1" x14ac:dyDescent="0.25"/>
    <row r="30" spans="1:13" s="1" customFormat="1" ht="15" customHeight="1" x14ac:dyDescent="0.25"/>
    <row r="31" spans="1:13" s="1" customFormat="1" ht="15" customHeight="1" x14ac:dyDescent="0.25"/>
    <row r="32" spans="1:13"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9" ht="18" x14ac:dyDescent="0.25">
      <c r="A81" s="1"/>
      <c r="B81" s="1"/>
      <c r="C81" s="346" t="s">
        <v>4</v>
      </c>
      <c r="D81" s="347"/>
      <c r="E81" s="347"/>
      <c r="F81" s="1"/>
      <c r="G81" s="348" t="s">
        <v>2</v>
      </c>
      <c r="H81" s="673" t="s">
        <v>509</v>
      </c>
      <c r="I81" s="673"/>
    </row>
    <row r="82" spans="1:9" ht="42.75" customHeight="1" x14ac:dyDescent="0.25">
      <c r="A82" s="1"/>
      <c r="B82" s="1"/>
      <c r="C82" s="346" t="s">
        <v>4</v>
      </c>
      <c r="D82" s="347"/>
      <c r="E82" s="347"/>
      <c r="F82" s="1"/>
      <c r="G82" s="349" t="s">
        <v>4</v>
      </c>
      <c r="H82" s="674" t="s">
        <v>5</v>
      </c>
      <c r="I82" s="674"/>
    </row>
    <row r="83" spans="1:9" ht="42.75" customHeight="1" x14ac:dyDescent="0.25">
      <c r="A83" s="1"/>
      <c r="B83" s="1"/>
      <c r="C83" s="346" t="s">
        <v>4</v>
      </c>
      <c r="D83" s="347"/>
      <c r="E83" s="347"/>
      <c r="F83" s="1"/>
      <c r="G83" s="350" t="s">
        <v>25</v>
      </c>
      <c r="H83" s="674" t="s">
        <v>29</v>
      </c>
      <c r="I83" s="674"/>
    </row>
    <row r="84" spans="1:9" ht="78" customHeight="1" x14ac:dyDescent="0.25">
      <c r="A84" s="1"/>
      <c r="B84" s="1"/>
      <c r="C84" s="351" t="s">
        <v>25</v>
      </c>
      <c r="D84" s="352"/>
      <c r="E84" s="352"/>
      <c r="F84" s="1"/>
      <c r="G84" s="353" t="s">
        <v>26</v>
      </c>
      <c r="H84" s="674" t="s">
        <v>30</v>
      </c>
      <c r="I84" s="674"/>
    </row>
    <row r="85" spans="1:9" ht="75.75" customHeight="1" x14ac:dyDescent="0.25">
      <c r="A85" s="1"/>
      <c r="B85" s="1"/>
      <c r="C85" s="351" t="s">
        <v>25</v>
      </c>
      <c r="D85" s="352"/>
      <c r="E85" s="352"/>
      <c r="F85" s="1"/>
      <c r="G85" s="354" t="s">
        <v>27</v>
      </c>
      <c r="H85" s="674" t="s">
        <v>30</v>
      </c>
      <c r="I85" s="674"/>
    </row>
    <row r="86" spans="1:9" x14ac:dyDescent="0.25">
      <c r="A86" s="1"/>
      <c r="B86" s="1"/>
      <c r="C86" s="346" t="s">
        <v>4</v>
      </c>
      <c r="D86" s="347"/>
      <c r="E86" s="347"/>
      <c r="F86" s="1"/>
      <c r="G86" s="1"/>
      <c r="H86" s="1"/>
    </row>
    <row r="87" spans="1:9" x14ac:dyDescent="0.25">
      <c r="A87" s="1"/>
      <c r="B87" s="1"/>
      <c r="C87" s="351" t="s">
        <v>25</v>
      </c>
      <c r="D87" s="352"/>
      <c r="E87" s="352"/>
      <c r="F87" s="1"/>
      <c r="G87" s="355"/>
      <c r="H87" s="355"/>
      <c r="I87" s="355"/>
    </row>
    <row r="88" spans="1:9" ht="15" customHeight="1" x14ac:dyDescent="0.25">
      <c r="A88" s="1"/>
      <c r="B88" s="1"/>
      <c r="C88" s="351" t="s">
        <v>25</v>
      </c>
      <c r="D88" s="352"/>
      <c r="E88" s="352"/>
      <c r="F88" s="1"/>
      <c r="G88" s="356"/>
      <c r="H88" s="356"/>
      <c r="I88" s="356"/>
    </row>
    <row r="89" spans="1:9" x14ac:dyDescent="0.25">
      <c r="A89" s="1"/>
      <c r="B89" s="1"/>
      <c r="C89" s="357" t="s">
        <v>26</v>
      </c>
      <c r="D89" s="358"/>
      <c r="E89" s="358"/>
      <c r="F89" s="1"/>
      <c r="G89" s="356"/>
      <c r="H89" s="356"/>
      <c r="I89" s="356"/>
    </row>
    <row r="90" spans="1:9" ht="15" customHeight="1" x14ac:dyDescent="0.25">
      <c r="A90" s="1"/>
      <c r="B90" s="1">
        <v>42</v>
      </c>
      <c r="C90" s="357" t="s">
        <v>26</v>
      </c>
      <c r="D90" s="358"/>
      <c r="E90" s="358"/>
      <c r="F90" s="1"/>
      <c r="G90" s="356"/>
      <c r="H90" s="356"/>
      <c r="I90" s="356"/>
    </row>
    <row r="91" spans="1:9" x14ac:dyDescent="0.25">
      <c r="A91" s="1"/>
      <c r="B91" s="1"/>
      <c r="C91" s="346" t="s">
        <v>4</v>
      </c>
      <c r="D91" s="347"/>
      <c r="E91" s="347"/>
      <c r="F91" s="1"/>
      <c r="G91" s="356"/>
      <c r="H91" s="356"/>
      <c r="I91" s="356"/>
    </row>
    <row r="92" spans="1:9" x14ac:dyDescent="0.25">
      <c r="A92" s="1"/>
      <c r="B92" s="1"/>
      <c r="C92" s="351" t="s">
        <v>25</v>
      </c>
      <c r="D92" s="352"/>
      <c r="E92" s="352"/>
      <c r="F92" s="1"/>
      <c r="G92" s="355"/>
      <c r="H92" s="355"/>
      <c r="I92" s="355"/>
    </row>
    <row r="93" spans="1:9" x14ac:dyDescent="0.25">
      <c r="A93" s="1"/>
      <c r="B93" s="1"/>
      <c r="C93" s="357" t="s">
        <v>26</v>
      </c>
      <c r="D93" s="358"/>
      <c r="E93" s="358"/>
      <c r="F93" s="1"/>
      <c r="G93" s="355"/>
      <c r="H93" s="355"/>
      <c r="I93" s="355"/>
    </row>
    <row r="94" spans="1:9" x14ac:dyDescent="0.25">
      <c r="A94" s="1"/>
      <c r="B94" s="1"/>
      <c r="C94" s="357" t="s">
        <v>26</v>
      </c>
      <c r="D94" s="358"/>
      <c r="E94" s="358"/>
      <c r="F94" s="1"/>
      <c r="G94" s="355"/>
      <c r="H94" s="355"/>
      <c r="I94" s="355"/>
    </row>
    <row r="95" spans="1:9" x14ac:dyDescent="0.25">
      <c r="A95" s="1"/>
      <c r="B95" s="1"/>
      <c r="C95" s="359" t="s">
        <v>27</v>
      </c>
      <c r="D95" s="360"/>
      <c r="E95" s="360"/>
      <c r="F95" s="1"/>
      <c r="G95" s="355"/>
      <c r="H95" s="355"/>
      <c r="I95" s="355"/>
    </row>
    <row r="96" spans="1:9" x14ac:dyDescent="0.25">
      <c r="A96" s="1"/>
      <c r="B96" s="1"/>
      <c r="C96" s="351" t="s">
        <v>25</v>
      </c>
      <c r="D96" s="352"/>
      <c r="E96" s="352"/>
      <c r="F96" s="1"/>
      <c r="G96" s="355"/>
      <c r="H96" s="355"/>
      <c r="I96" s="355"/>
    </row>
    <row r="97" spans="1:9" ht="15" customHeight="1" x14ac:dyDescent="0.25">
      <c r="A97" s="1"/>
      <c r="B97" s="1"/>
      <c r="C97" s="357" t="s">
        <v>26</v>
      </c>
      <c r="D97" s="358"/>
      <c r="E97" s="358"/>
      <c r="F97" s="1"/>
      <c r="G97" s="356"/>
      <c r="H97" s="356"/>
      <c r="I97" s="356"/>
    </row>
    <row r="98" spans="1:9" x14ac:dyDescent="0.25">
      <c r="A98" s="1"/>
      <c r="B98" s="1"/>
      <c r="C98" s="357" t="s">
        <v>26</v>
      </c>
      <c r="D98" s="358"/>
      <c r="E98" s="358"/>
      <c r="F98" s="1"/>
      <c r="G98" s="356"/>
      <c r="H98" s="356"/>
      <c r="I98" s="356"/>
    </row>
    <row r="99" spans="1:9" ht="15" customHeight="1" x14ac:dyDescent="0.25">
      <c r="A99" s="1"/>
      <c r="B99" s="1"/>
      <c r="C99" s="359" t="s">
        <v>27</v>
      </c>
      <c r="D99" s="360"/>
      <c r="E99" s="360"/>
      <c r="F99" s="1"/>
      <c r="G99" s="356"/>
      <c r="H99" s="356"/>
      <c r="I99" s="356"/>
    </row>
    <row r="100" spans="1:9" x14ac:dyDescent="0.25">
      <c r="A100" s="1"/>
      <c r="B100" s="1"/>
      <c r="C100" s="359" t="s">
        <v>27</v>
      </c>
      <c r="D100" s="360"/>
      <c r="E100" s="360"/>
      <c r="F100" s="1"/>
      <c r="G100" s="356"/>
      <c r="H100" s="356"/>
      <c r="I100" s="356"/>
    </row>
    <row r="101" spans="1:9" x14ac:dyDescent="0.25">
      <c r="A101" s="1"/>
      <c r="B101" s="1"/>
      <c r="C101" s="351" t="s">
        <v>25</v>
      </c>
      <c r="D101" s="352"/>
      <c r="E101" s="352"/>
      <c r="F101" s="1"/>
      <c r="G101" s="355"/>
      <c r="H101" s="355"/>
      <c r="I101" s="355"/>
    </row>
    <row r="102" spans="1:9" x14ac:dyDescent="0.25">
      <c r="A102" s="1"/>
      <c r="B102" s="1"/>
      <c r="C102" s="357" t="s">
        <v>26</v>
      </c>
      <c r="D102" s="358"/>
      <c r="E102" s="358"/>
      <c r="F102" s="1"/>
      <c r="G102" s="355"/>
      <c r="H102" s="355"/>
      <c r="I102" s="355"/>
    </row>
    <row r="103" spans="1:9" x14ac:dyDescent="0.25">
      <c r="A103" s="1"/>
      <c r="B103" s="1"/>
      <c r="C103" s="359" t="s">
        <v>27</v>
      </c>
      <c r="D103" s="360"/>
      <c r="E103" s="360"/>
      <c r="F103" s="1"/>
      <c r="G103" s="355"/>
      <c r="H103" s="355"/>
      <c r="I103" s="355"/>
    </row>
    <row r="104" spans="1:9" x14ac:dyDescent="0.25">
      <c r="A104" s="1"/>
      <c r="B104" s="1"/>
      <c r="C104" s="359" t="s">
        <v>27</v>
      </c>
      <c r="D104" s="360"/>
      <c r="E104" s="360"/>
      <c r="F104" s="1"/>
      <c r="G104" s="355"/>
      <c r="H104" s="355"/>
      <c r="I104" s="355"/>
    </row>
    <row r="105" spans="1:9" x14ac:dyDescent="0.25">
      <c r="A105" s="1"/>
      <c r="B105" s="1"/>
      <c r="C105" s="359" t="s">
        <v>27</v>
      </c>
      <c r="D105" s="360"/>
      <c r="E105" s="360"/>
      <c r="F105" s="1"/>
      <c r="G105" s="1"/>
      <c r="H105" s="1"/>
    </row>
    <row r="106" spans="1:9" x14ac:dyDescent="0.25">
      <c r="A106" s="1"/>
      <c r="B106" s="1"/>
      <c r="F106" s="1"/>
      <c r="G106" s="1"/>
      <c r="H106" s="1"/>
    </row>
    <row r="107" spans="1:9" s="1" customFormat="1" x14ac:dyDescent="0.25"/>
    <row r="108" spans="1:9" s="1" customFormat="1" x14ac:dyDescent="0.25"/>
    <row r="109" spans="1:9" s="1" customFormat="1" x14ac:dyDescent="0.25"/>
    <row r="110" spans="1:9" s="1" customFormat="1" x14ac:dyDescent="0.25"/>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3">
    <mergeCell ref="B4:H4"/>
    <mergeCell ref="B6:C6"/>
    <mergeCell ref="D6:H6"/>
    <mergeCell ref="B7:B10"/>
    <mergeCell ref="C8:C10"/>
    <mergeCell ref="D9:H9"/>
    <mergeCell ref="D10:E10"/>
    <mergeCell ref="F10:H10"/>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20:H22"/>
    <mergeCell ref="K20:M20"/>
    <mergeCell ref="B23:B25"/>
    <mergeCell ref="C23:C25"/>
    <mergeCell ref="D23:D25"/>
    <mergeCell ref="E23:E25"/>
    <mergeCell ref="F23:F25"/>
    <mergeCell ref="G23:G25"/>
    <mergeCell ref="H23:H25"/>
    <mergeCell ref="H81:I81"/>
    <mergeCell ref="H82:I82"/>
    <mergeCell ref="H83:I83"/>
    <mergeCell ref="H84:I84"/>
    <mergeCell ref="H85:I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zoomScale="80" zoomScaleNormal="80" workbookViewId="0">
      <selection activeCell="C9" sqref="C9"/>
    </sheetView>
  </sheetViews>
  <sheetFormatPr baseColWidth="10" defaultRowHeight="14.25" x14ac:dyDescent="0.2"/>
  <cols>
    <col min="1" max="1" width="54.85546875" style="361" customWidth="1"/>
    <col min="2" max="2" width="44.7109375" style="361" customWidth="1"/>
    <col min="3" max="3" width="14.7109375" style="361" customWidth="1"/>
    <col min="4" max="4" width="20.5703125" style="361" customWidth="1"/>
    <col min="5" max="5" width="20.42578125" style="361" customWidth="1"/>
    <col min="6" max="6" width="30.28515625" style="361" customWidth="1"/>
    <col min="7" max="7" width="32.7109375" style="361" customWidth="1"/>
    <col min="8" max="8" width="27.85546875" style="361" customWidth="1"/>
    <col min="9" max="9" width="28.42578125" style="361" customWidth="1"/>
    <col min="10" max="10" width="27.85546875" style="361" customWidth="1"/>
    <col min="11" max="11" width="15" style="361" bestFit="1" customWidth="1"/>
    <col min="12" max="12" width="14" style="361" bestFit="1" customWidth="1"/>
    <col min="13" max="13" width="16.42578125" style="361" customWidth="1"/>
    <col min="14" max="14" width="15.28515625" style="361" bestFit="1" customWidth="1"/>
    <col min="15" max="15" width="54.7109375" style="361" customWidth="1"/>
    <col min="16" max="16" width="38.140625" style="361" customWidth="1"/>
    <col min="17" max="18" width="34.140625" style="361" customWidth="1"/>
    <col min="19" max="19" width="36.5703125" style="361" customWidth="1"/>
    <col min="20" max="20" width="49" style="361" customWidth="1"/>
    <col min="21" max="21" width="27.42578125" style="361" bestFit="1" customWidth="1"/>
    <col min="22" max="22" width="27.42578125" style="361" customWidth="1"/>
    <col min="23" max="23" width="54.5703125" style="361" customWidth="1"/>
    <col min="24" max="25" width="25.28515625" style="361" customWidth="1"/>
    <col min="26" max="26" width="53.140625" style="361" customWidth="1"/>
    <col min="27" max="27" width="11.42578125" style="361"/>
    <col min="28" max="28" width="10.140625" style="361" customWidth="1"/>
    <col min="29" max="29" width="4.5703125" style="361" bestFit="1" customWidth="1"/>
    <col min="30" max="30" width="6.28515625" style="361" customWidth="1"/>
    <col min="31" max="31" width="12.7109375" style="361" customWidth="1"/>
    <col min="32" max="32" width="10.7109375" style="361" customWidth="1"/>
    <col min="33" max="33" width="26.42578125" style="361" bestFit="1" customWidth="1"/>
    <col min="34" max="34" width="15.28515625" style="361" customWidth="1"/>
    <col min="35" max="35" width="13.42578125" style="361" customWidth="1"/>
    <col min="36" max="36" width="9.5703125" style="361" bestFit="1" customWidth="1"/>
    <col min="37" max="37" width="16.28515625" style="361" customWidth="1"/>
    <col min="38" max="38" width="6" style="361" customWidth="1"/>
    <col min="39" max="39" width="10.7109375" style="361" customWidth="1"/>
    <col min="40" max="40" width="24.85546875" style="361" bestFit="1" customWidth="1"/>
    <col min="41" max="41" width="38.28515625" style="361" customWidth="1"/>
    <col min="42" max="16384" width="11.42578125" style="361"/>
  </cols>
  <sheetData>
    <row r="1" spans="1:49" ht="15" thickBot="1" x14ac:dyDescent="0.25">
      <c r="AG1" s="362"/>
      <c r="AH1" s="362"/>
      <c r="AI1" s="362"/>
      <c r="AJ1" s="362"/>
      <c r="AK1" s="362"/>
      <c r="AL1" s="362"/>
      <c r="AM1" s="362"/>
      <c r="AN1" s="362"/>
      <c r="AO1" s="362"/>
      <c r="AR1" s="361" t="s">
        <v>53</v>
      </c>
      <c r="AS1" s="361">
        <v>15</v>
      </c>
      <c r="AT1" s="361">
        <v>15</v>
      </c>
      <c r="AU1" s="361">
        <v>10</v>
      </c>
      <c r="AW1" s="361" t="s">
        <v>510</v>
      </c>
    </row>
    <row r="2" spans="1:49" ht="15.75" thickBot="1" x14ac:dyDescent="0.3">
      <c r="U2" s="748" t="s">
        <v>78</v>
      </c>
      <c r="V2" s="749"/>
      <c r="W2" s="749"/>
      <c r="X2" s="750"/>
      <c r="Y2" s="363"/>
      <c r="Z2" s="363"/>
      <c r="AG2" s="364"/>
      <c r="AH2" s="364"/>
      <c r="AI2" s="364"/>
      <c r="AJ2" s="365"/>
      <c r="AK2" s="365"/>
      <c r="AL2" s="366"/>
      <c r="AM2" s="365"/>
      <c r="AN2" s="365"/>
      <c r="AO2" s="366"/>
      <c r="AR2" s="361" t="s">
        <v>91</v>
      </c>
      <c r="AS2" s="361">
        <v>0</v>
      </c>
      <c r="AT2" s="361">
        <v>10</v>
      </c>
      <c r="AU2" s="361">
        <v>5</v>
      </c>
      <c r="AW2" s="361" t="s">
        <v>511</v>
      </c>
    </row>
    <row r="3" spans="1:49" ht="119.25" customHeight="1" thickBot="1" x14ac:dyDescent="0.4">
      <c r="D3" s="743" t="s">
        <v>512</v>
      </c>
      <c r="E3" s="743"/>
      <c r="F3" s="367" t="s">
        <v>513</v>
      </c>
      <c r="G3" s="367" t="s">
        <v>514</v>
      </c>
      <c r="H3" s="368" t="s">
        <v>515</v>
      </c>
      <c r="I3" s="368" t="s">
        <v>516</v>
      </c>
      <c r="J3" s="368" t="s">
        <v>517</v>
      </c>
      <c r="K3" s="369"/>
      <c r="L3" s="370"/>
      <c r="M3" s="370"/>
      <c r="N3" s="371" t="s">
        <v>518</v>
      </c>
      <c r="O3" s="372"/>
      <c r="P3" s="373" t="s">
        <v>519</v>
      </c>
      <c r="Q3" s="374"/>
      <c r="R3" s="375" t="s">
        <v>520</v>
      </c>
      <c r="S3" s="376"/>
      <c r="T3" s="377"/>
      <c r="U3" s="744" t="s">
        <v>79</v>
      </c>
      <c r="V3" s="745"/>
      <c r="W3" s="746"/>
      <c r="X3" s="744" t="s">
        <v>85</v>
      </c>
      <c r="Y3" s="745"/>
      <c r="Z3" s="746"/>
      <c r="AB3" s="747" t="s">
        <v>521</v>
      </c>
      <c r="AC3" s="747"/>
      <c r="AD3" s="747"/>
      <c r="AE3" s="747"/>
      <c r="AF3" s="747"/>
      <c r="AG3" s="747"/>
      <c r="AH3" s="747"/>
      <c r="AI3" s="747"/>
      <c r="AJ3" s="747"/>
      <c r="AK3" s="747"/>
      <c r="AL3" s="747"/>
      <c r="AM3" s="747"/>
      <c r="AN3" s="747"/>
      <c r="AO3" s="378"/>
      <c r="AT3" s="361">
        <v>0</v>
      </c>
      <c r="AU3" s="361">
        <v>0</v>
      </c>
      <c r="AW3" s="361" t="s">
        <v>522</v>
      </c>
    </row>
    <row r="4" spans="1:49" ht="168.75" customHeight="1" thickBot="1" x14ac:dyDescent="0.25">
      <c r="A4" s="379" t="s">
        <v>141</v>
      </c>
      <c r="B4" s="379" t="s">
        <v>523</v>
      </c>
      <c r="C4" s="379" t="s">
        <v>140</v>
      </c>
      <c r="D4" s="380" t="s">
        <v>524</v>
      </c>
      <c r="E4" s="380" t="s">
        <v>525</v>
      </c>
      <c r="F4" s="380" t="s">
        <v>526</v>
      </c>
      <c r="G4" s="380" t="s">
        <v>527</v>
      </c>
      <c r="H4" s="380" t="s">
        <v>528</v>
      </c>
      <c r="I4" s="380" t="s">
        <v>529</v>
      </c>
      <c r="J4" s="380" t="s">
        <v>530</v>
      </c>
      <c r="K4" s="368" t="s">
        <v>531</v>
      </c>
      <c r="L4" s="368" t="s">
        <v>532</v>
      </c>
      <c r="M4" s="381" t="s">
        <v>533</v>
      </c>
      <c r="N4" s="381" t="s">
        <v>534</v>
      </c>
      <c r="O4" s="382" t="s">
        <v>535</v>
      </c>
      <c r="P4" s="383" t="s">
        <v>536</v>
      </c>
      <c r="Q4" s="384" t="s">
        <v>537</v>
      </c>
      <c r="R4" s="385" t="s">
        <v>538</v>
      </c>
      <c r="S4" s="386" t="s">
        <v>539</v>
      </c>
      <c r="T4" s="387" t="s">
        <v>540</v>
      </c>
      <c r="U4" s="266" t="s">
        <v>541</v>
      </c>
      <c r="V4" s="266" t="s">
        <v>542</v>
      </c>
      <c r="W4" s="78" t="s">
        <v>543</v>
      </c>
      <c r="X4" s="78" t="s">
        <v>544</v>
      </c>
      <c r="Y4" s="78" t="s">
        <v>545</v>
      </c>
      <c r="Z4" s="78" t="s">
        <v>546</v>
      </c>
      <c r="AB4" s="388" t="s">
        <v>547</v>
      </c>
      <c r="AC4" s="389" t="s">
        <v>108</v>
      </c>
      <c r="AD4" s="390" t="s">
        <v>109</v>
      </c>
      <c r="AE4" s="390" t="s">
        <v>548</v>
      </c>
      <c r="AF4" s="391" t="s">
        <v>549</v>
      </c>
      <c r="AG4" s="392" t="s">
        <v>550</v>
      </c>
      <c r="AH4" s="393" t="s">
        <v>551</v>
      </c>
      <c r="AI4" s="393" t="s">
        <v>552</v>
      </c>
      <c r="AJ4" s="394" t="s">
        <v>108</v>
      </c>
      <c r="AK4" s="394" t="s">
        <v>548</v>
      </c>
      <c r="AL4" s="394" t="s">
        <v>109</v>
      </c>
      <c r="AM4" s="394" t="s">
        <v>549</v>
      </c>
      <c r="AN4" s="395" t="s">
        <v>553</v>
      </c>
      <c r="AO4" s="396" t="s">
        <v>554</v>
      </c>
    </row>
    <row r="5" spans="1:49" s="412" customFormat="1" ht="72.75" customHeight="1" x14ac:dyDescent="0.2">
      <c r="A5" s="397" t="str">
        <f>'[3]2. MAPA DE RIESGOS '!C13</f>
        <v>1: Implementación de un plan, programa o proyecto que impacte negativamente el índice de víctimas fatales y lesionadas en siniestros de tránsito</v>
      </c>
      <c r="B5" s="398" t="s">
        <v>555</v>
      </c>
      <c r="C5" s="399" t="s">
        <v>53</v>
      </c>
      <c r="D5" s="400">
        <v>15</v>
      </c>
      <c r="E5" s="400">
        <v>15</v>
      </c>
      <c r="F5" s="400">
        <v>15</v>
      </c>
      <c r="G5" s="400">
        <v>15</v>
      </c>
      <c r="H5" s="400">
        <v>15</v>
      </c>
      <c r="I5" s="400">
        <v>15</v>
      </c>
      <c r="J5" s="400">
        <v>10</v>
      </c>
      <c r="K5" s="401">
        <f t="shared" ref="K5:K36" si="0">SUM(D5:J5)</f>
        <v>100</v>
      </c>
      <c r="L5" s="402" t="str">
        <f t="shared" ref="L5:L100" si="1">IF(K5&gt;=96,"Fuerte",(IF(K5&lt;=85,"Débil","Moderado")))</f>
        <v>Fuerte</v>
      </c>
      <c r="M5" s="403">
        <f>ROUNDUP(AVERAGEIF(K5:K9,"&gt;0"),1)</f>
        <v>100</v>
      </c>
      <c r="N5" s="404" t="str">
        <f>IF(M5=100,"Fuerte",IF(M5&lt;50,"Débil","Moderada"))</f>
        <v>Fuerte</v>
      </c>
      <c r="O5" s="405"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406" t="s">
        <v>510</v>
      </c>
      <c r="Q5" s="407" t="str">
        <f>IF(AND(N5="Fuerte",P5="Fuerte"),"Fuerte","")</f>
        <v>Fuerte</v>
      </c>
      <c r="R5" s="407" t="str">
        <f>IF(Q5="Fuerte","",IF(OR(N5="Débil",P5="Débil"),"","Moderada"))</f>
        <v/>
      </c>
      <c r="S5" s="407" t="str">
        <f>IF(OR(Q5="Fuerte",R5="Moderada"),"","Débil")</f>
        <v/>
      </c>
      <c r="T5" s="408"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9">
        <f>IF(C5="Preventivo",IF(L5="Fuerte",2,IF(L5="Moderado",1,"")),"")</f>
        <v>2</v>
      </c>
      <c r="V5" s="410">
        <f>IFERROR(ROUND(AVERAGE(U5:U9),0),0)</f>
        <v>2</v>
      </c>
      <c r="W5" s="404">
        <f>IF(OR(S5="Débil",V5=0),0,IF(V5=1,1,IF(AND(Q5="Fuerte",V5=2),2,1)))</f>
        <v>2</v>
      </c>
      <c r="X5" s="411" t="str">
        <f>IF(C5="Detectivo",IF(L5="Fuerte",2,IF(L5="Moderado",1,"")),"")</f>
        <v/>
      </c>
      <c r="Y5" s="410">
        <f>IFERROR(ROUND(AVERAGE(X5:X9),0),0)</f>
        <v>2</v>
      </c>
      <c r="Z5" s="404">
        <f>IF(OR(S5="Débil",Y5=0),0,IF(Y5=1,1,IF(AND(Q5="Fuerte",Y5=2),2,1)))</f>
        <v>2</v>
      </c>
      <c r="AB5" s="413">
        <v>1</v>
      </c>
      <c r="AC5" s="414">
        <v>2</v>
      </c>
      <c r="AD5" s="414">
        <v>5</v>
      </c>
      <c r="AE5" s="414">
        <v>3</v>
      </c>
      <c r="AF5" s="415">
        <v>10</v>
      </c>
      <c r="AG5" s="107" t="s">
        <v>4</v>
      </c>
      <c r="AH5" s="107">
        <v>2</v>
      </c>
      <c r="AI5" s="107">
        <v>2</v>
      </c>
      <c r="AJ5" s="414">
        <v>1</v>
      </c>
      <c r="AK5" s="414">
        <v>1</v>
      </c>
      <c r="AL5" s="414">
        <v>1</v>
      </c>
      <c r="AM5" s="415">
        <v>1</v>
      </c>
      <c r="AN5" s="107" t="s">
        <v>4</v>
      </c>
      <c r="AO5" s="107"/>
    </row>
    <row r="6" spans="1:49" ht="38.25" x14ac:dyDescent="0.2">
      <c r="A6" s="416"/>
      <c r="B6" s="417" t="s">
        <v>556</v>
      </c>
      <c r="C6" s="399" t="s">
        <v>53</v>
      </c>
      <c r="D6" s="418">
        <v>15</v>
      </c>
      <c r="E6" s="418">
        <v>15</v>
      </c>
      <c r="F6" s="418">
        <v>15</v>
      </c>
      <c r="G6" s="418">
        <v>15</v>
      </c>
      <c r="H6" s="418">
        <v>15</v>
      </c>
      <c r="I6" s="418">
        <v>15</v>
      </c>
      <c r="J6" s="418">
        <v>10</v>
      </c>
      <c r="K6" s="419">
        <f t="shared" si="0"/>
        <v>100</v>
      </c>
      <c r="L6" s="420" t="str">
        <f t="shared" si="1"/>
        <v>Fuerte</v>
      </c>
      <c r="M6" s="421"/>
      <c r="N6" s="422"/>
      <c r="O6" s="423"/>
      <c r="P6" s="424" t="s">
        <v>510</v>
      </c>
      <c r="Q6" s="407" t="str">
        <f t="shared" ref="Q6:Q101" si="2">IF(AND(N6="Fuerte",P6="Fuerte"),"Fuerte","")</f>
        <v/>
      </c>
      <c r="R6" s="407" t="str">
        <f t="shared" ref="R6:R101" si="3">IF(Q6="Fuerte","",IF(OR(N6="Débil",P6="Débil"),"","Moderada"))</f>
        <v>Moderada</v>
      </c>
      <c r="S6" s="407" t="str">
        <f t="shared" ref="S6:S101" si="4">IF(OR(Q6="Fuerte",R6="Moderada"),"","Débil")</f>
        <v/>
      </c>
      <c r="T6" s="408"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9">
        <f t="shared" ref="U6:U102" si="6">IF(C6="Preventivo",IF(L6="Fuerte",2,IF(L6="Moderado",1,"")),"")</f>
        <v>2</v>
      </c>
      <c r="V6" s="425"/>
      <c r="W6" s="426"/>
      <c r="X6" s="411" t="str">
        <f t="shared" ref="X6:X102" si="7">IF(C6="Detectivo",IF(L6="Fuerte",2,IF(L6="Moderado",1,"")),"")</f>
        <v/>
      </c>
      <c r="Y6" s="427"/>
      <c r="Z6" s="428"/>
      <c r="AB6" s="429">
        <v>2</v>
      </c>
      <c r="AC6" s="414">
        <v>3</v>
      </c>
      <c r="AD6" s="414">
        <v>10</v>
      </c>
      <c r="AE6" s="414">
        <v>4</v>
      </c>
      <c r="AF6" s="415">
        <v>30</v>
      </c>
      <c r="AG6" s="107" t="s">
        <v>26</v>
      </c>
      <c r="AH6" s="107">
        <v>2</v>
      </c>
      <c r="AI6" s="107">
        <v>0</v>
      </c>
      <c r="AJ6" s="414">
        <v>1</v>
      </c>
      <c r="AK6" s="414">
        <v>4</v>
      </c>
      <c r="AL6" s="414">
        <v>10</v>
      </c>
      <c r="AM6" s="415">
        <v>10</v>
      </c>
      <c r="AN6" s="107" t="s">
        <v>4</v>
      </c>
      <c r="AO6" s="107"/>
    </row>
    <row r="7" spans="1:49" ht="38.25" x14ac:dyDescent="0.2">
      <c r="A7" s="416"/>
      <c r="B7" s="417" t="s">
        <v>557</v>
      </c>
      <c r="C7" s="399" t="s">
        <v>53</v>
      </c>
      <c r="D7" s="418">
        <v>15</v>
      </c>
      <c r="E7" s="418">
        <v>15</v>
      </c>
      <c r="F7" s="418">
        <v>15</v>
      </c>
      <c r="G7" s="418">
        <v>15</v>
      </c>
      <c r="H7" s="418">
        <v>15</v>
      </c>
      <c r="I7" s="418">
        <v>15</v>
      </c>
      <c r="J7" s="418">
        <v>10</v>
      </c>
      <c r="K7" s="419">
        <f t="shared" si="0"/>
        <v>100</v>
      </c>
      <c r="L7" s="420" t="str">
        <f t="shared" si="1"/>
        <v>Fuerte</v>
      </c>
      <c r="M7" s="421"/>
      <c r="N7" s="422"/>
      <c r="O7" s="423"/>
      <c r="P7" s="424" t="s">
        <v>510</v>
      </c>
      <c r="Q7" s="407" t="str">
        <f t="shared" si="2"/>
        <v/>
      </c>
      <c r="R7" s="407" t="str">
        <f t="shared" si="3"/>
        <v>Moderada</v>
      </c>
      <c r="S7" s="407" t="str">
        <f t="shared" si="4"/>
        <v/>
      </c>
      <c r="T7" s="408" t="str">
        <f t="shared" si="5"/>
        <v>Control fuerte pero si el riesgo residual lo requiere, en cada proceso involucrado se deben emprender acciones adicionales</v>
      </c>
      <c r="U7" s="409">
        <f t="shared" si="6"/>
        <v>2</v>
      </c>
      <c r="V7" s="425"/>
      <c r="W7" s="426"/>
      <c r="X7" s="411" t="str">
        <f t="shared" si="7"/>
        <v/>
      </c>
      <c r="Y7" s="427"/>
      <c r="Z7" s="428"/>
      <c r="AB7" s="429">
        <v>3</v>
      </c>
      <c r="AC7" s="414">
        <v>2</v>
      </c>
      <c r="AD7" s="414">
        <v>10</v>
      </c>
      <c r="AE7" s="414">
        <v>4</v>
      </c>
      <c r="AF7" s="415">
        <v>20</v>
      </c>
      <c r="AG7" s="107" t="s">
        <v>25</v>
      </c>
      <c r="AH7" s="107">
        <v>2</v>
      </c>
      <c r="AI7" s="107">
        <v>2</v>
      </c>
      <c r="AJ7" s="414">
        <v>1</v>
      </c>
      <c r="AK7" s="414">
        <v>2</v>
      </c>
      <c r="AL7" s="414">
        <v>3</v>
      </c>
      <c r="AM7" s="415">
        <v>3</v>
      </c>
      <c r="AN7" s="107" t="s">
        <v>4</v>
      </c>
      <c r="AO7" s="107"/>
    </row>
    <row r="8" spans="1:49" ht="38.25" x14ac:dyDescent="0.2">
      <c r="A8" s="416"/>
      <c r="B8" s="417" t="s">
        <v>558</v>
      </c>
      <c r="C8" s="399" t="s">
        <v>53</v>
      </c>
      <c r="D8" s="418">
        <v>15</v>
      </c>
      <c r="E8" s="418">
        <v>15</v>
      </c>
      <c r="F8" s="418">
        <v>15</v>
      </c>
      <c r="G8" s="418">
        <v>15</v>
      </c>
      <c r="H8" s="418">
        <v>15</v>
      </c>
      <c r="I8" s="418">
        <v>15</v>
      </c>
      <c r="J8" s="418">
        <v>10</v>
      </c>
      <c r="K8" s="419">
        <f t="shared" si="0"/>
        <v>100</v>
      </c>
      <c r="L8" s="420" t="str">
        <f t="shared" si="1"/>
        <v>Fuerte</v>
      </c>
      <c r="M8" s="421"/>
      <c r="N8" s="422"/>
      <c r="O8" s="423"/>
      <c r="P8" s="424" t="s">
        <v>510</v>
      </c>
      <c r="Q8" s="407" t="str">
        <f t="shared" si="2"/>
        <v/>
      </c>
      <c r="R8" s="407" t="str">
        <f t="shared" si="3"/>
        <v>Moderada</v>
      </c>
      <c r="S8" s="407" t="str">
        <f t="shared" si="4"/>
        <v/>
      </c>
      <c r="T8" s="408" t="str">
        <f t="shared" si="5"/>
        <v>Control fuerte pero si el riesgo residual lo requiere, en cada proceso involucrado se deben emprender acciones adicionales</v>
      </c>
      <c r="U8" s="409">
        <f t="shared" si="6"/>
        <v>2</v>
      </c>
      <c r="V8" s="425"/>
      <c r="W8" s="426"/>
      <c r="X8" s="411" t="str">
        <f t="shared" si="7"/>
        <v/>
      </c>
      <c r="Y8" s="427"/>
      <c r="Z8" s="428"/>
      <c r="AB8" s="429">
        <v>4</v>
      </c>
      <c r="AC8" s="414">
        <v>3</v>
      </c>
      <c r="AD8" s="414">
        <v>10</v>
      </c>
      <c r="AE8" s="414">
        <v>4</v>
      </c>
      <c r="AF8" s="415">
        <v>30</v>
      </c>
      <c r="AG8" s="107" t="s">
        <v>26</v>
      </c>
      <c r="AH8" s="107">
        <v>2</v>
      </c>
      <c r="AI8" s="107">
        <v>2</v>
      </c>
      <c r="AJ8" s="414">
        <v>1</v>
      </c>
      <c r="AK8" s="414">
        <v>2</v>
      </c>
      <c r="AL8" s="414">
        <v>3</v>
      </c>
      <c r="AM8" s="415">
        <v>3</v>
      </c>
      <c r="AN8" s="107" t="s">
        <v>4</v>
      </c>
      <c r="AO8" s="107"/>
    </row>
    <row r="9" spans="1:49" ht="38.25" x14ac:dyDescent="0.2">
      <c r="A9" s="416"/>
      <c r="B9" s="417" t="s">
        <v>559</v>
      </c>
      <c r="C9" s="399" t="s">
        <v>91</v>
      </c>
      <c r="D9" s="430">
        <v>15</v>
      </c>
      <c r="E9" s="430">
        <v>15</v>
      </c>
      <c r="F9" s="430">
        <v>15</v>
      </c>
      <c r="G9" s="430">
        <v>15</v>
      </c>
      <c r="H9" s="430">
        <v>15</v>
      </c>
      <c r="I9" s="430">
        <v>15</v>
      </c>
      <c r="J9" s="430">
        <v>10</v>
      </c>
      <c r="K9" s="419">
        <f t="shared" si="0"/>
        <v>100</v>
      </c>
      <c r="L9" s="420" t="str">
        <f t="shared" si="1"/>
        <v>Fuerte</v>
      </c>
      <c r="M9" s="421"/>
      <c r="N9" s="422"/>
      <c r="O9" s="431"/>
      <c r="P9" s="424" t="s">
        <v>510</v>
      </c>
      <c r="Q9" s="407" t="str">
        <f t="shared" si="2"/>
        <v/>
      </c>
      <c r="R9" s="407" t="str">
        <f t="shared" si="3"/>
        <v>Moderada</v>
      </c>
      <c r="S9" s="407" t="str">
        <f t="shared" si="4"/>
        <v/>
      </c>
      <c r="T9" s="408" t="str">
        <f t="shared" si="5"/>
        <v>Control fuerte pero si el riesgo residual lo requiere, en cada proceso involucrado se deben emprender acciones adicionales</v>
      </c>
      <c r="U9" s="409" t="str">
        <f t="shared" si="6"/>
        <v/>
      </c>
      <c r="V9" s="425"/>
      <c r="W9" s="426"/>
      <c r="X9" s="411">
        <f t="shared" si="7"/>
        <v>2</v>
      </c>
      <c r="Y9" s="427"/>
      <c r="Z9" s="428"/>
      <c r="AB9" s="429">
        <v>5</v>
      </c>
      <c r="AC9" s="414">
        <v>5</v>
      </c>
      <c r="AD9" s="414">
        <v>10</v>
      </c>
      <c r="AE9" s="414">
        <v>4</v>
      </c>
      <c r="AF9" s="415">
        <v>50</v>
      </c>
      <c r="AG9" s="107" t="s">
        <v>26</v>
      </c>
      <c r="AH9" s="107">
        <v>1</v>
      </c>
      <c r="AI9" s="107">
        <v>0</v>
      </c>
      <c r="AJ9" s="414">
        <v>4</v>
      </c>
      <c r="AK9" s="414">
        <v>4</v>
      </c>
      <c r="AL9" s="414">
        <v>10</v>
      </c>
      <c r="AM9" s="415">
        <v>40</v>
      </c>
      <c r="AN9" s="107" t="s">
        <v>26</v>
      </c>
      <c r="AO9" s="107"/>
    </row>
    <row r="10" spans="1:49" ht="15.75" x14ac:dyDescent="0.25">
      <c r="A10" s="432" t="s">
        <v>560</v>
      </c>
      <c r="B10" s="433" t="s">
        <v>561</v>
      </c>
      <c r="C10" s="399"/>
      <c r="D10" s="430"/>
      <c r="E10" s="430"/>
      <c r="F10" s="430"/>
      <c r="G10" s="430"/>
      <c r="H10" s="430"/>
      <c r="I10" s="430"/>
      <c r="J10" s="430"/>
      <c r="K10" s="419">
        <f t="shared" si="0"/>
        <v>0</v>
      </c>
      <c r="L10" s="420" t="str">
        <f>IF(K10&gt;=96,"Fuerte",(IF(K10&lt;=85,"Débil","Moderado")))</f>
        <v>Débil</v>
      </c>
      <c r="M10" s="403" t="e">
        <f>ROUNDUP(AVERAGEIF(K10:K13,"&gt;0"),1)</f>
        <v>#DIV/0!</v>
      </c>
      <c r="N10" s="422"/>
      <c r="O10" s="423"/>
      <c r="P10" s="424"/>
      <c r="Q10" s="407"/>
      <c r="R10" s="407"/>
      <c r="S10" s="407"/>
      <c r="T10" s="408"/>
      <c r="U10" s="409" t="str">
        <f t="shared" si="6"/>
        <v/>
      </c>
      <c r="V10" s="410">
        <f>IFERROR(ROUND(AVERAGE(U10:U13),0),0)</f>
        <v>0</v>
      </c>
      <c r="W10" s="404">
        <f>IF(OR(S10="Débil",V10=0),0,IF(V10=1,1,IF(AND(Q10="Fuerte",V10=2),2,1)))</f>
        <v>0</v>
      </c>
      <c r="X10" s="411" t="str">
        <f t="shared" si="7"/>
        <v/>
      </c>
      <c r="Y10" s="410">
        <f>IFERROR(ROUND(AVERAGE(X10:X13),0),0)</f>
        <v>0</v>
      </c>
      <c r="Z10" s="404">
        <f>IF(OR(S10="Débil",Y10=0),0,IF(Y10=1,1,IF(AND(Q10="Fuerte",Y10=2),2,1)))</f>
        <v>0</v>
      </c>
      <c r="AB10" s="429">
        <v>6</v>
      </c>
      <c r="AC10" s="414">
        <v>1</v>
      </c>
      <c r="AD10" s="414">
        <v>5</v>
      </c>
      <c r="AE10" s="414">
        <v>3</v>
      </c>
      <c r="AF10" s="415">
        <v>5</v>
      </c>
      <c r="AG10" s="107" t="s">
        <v>4</v>
      </c>
      <c r="AH10" s="107">
        <v>2</v>
      </c>
      <c r="AI10" s="107">
        <v>2</v>
      </c>
      <c r="AJ10" s="414">
        <v>1</v>
      </c>
      <c r="AK10" s="414">
        <v>1</v>
      </c>
      <c r="AL10" s="414">
        <v>1</v>
      </c>
      <c r="AM10" s="415">
        <v>1</v>
      </c>
      <c r="AN10" s="107" t="s">
        <v>4</v>
      </c>
      <c r="AO10" s="107"/>
    </row>
    <row r="11" spans="1:49" ht="15.75" x14ac:dyDescent="0.2">
      <c r="A11" s="416"/>
      <c r="B11" s="433" t="s">
        <v>562</v>
      </c>
      <c r="C11" s="399"/>
      <c r="D11" s="430"/>
      <c r="E11" s="430"/>
      <c r="F11" s="430"/>
      <c r="G11" s="430"/>
      <c r="H11" s="430"/>
      <c r="I11" s="430"/>
      <c r="J11" s="430"/>
      <c r="K11" s="419">
        <f t="shared" si="0"/>
        <v>0</v>
      </c>
      <c r="L11" s="420" t="str">
        <f>IF(K11&gt;=96,"Fuerte",(IF(K11&lt;=85,"Débil","Moderado")))</f>
        <v>Débil</v>
      </c>
      <c r="M11" s="421"/>
      <c r="N11" s="422"/>
      <c r="O11" s="423"/>
      <c r="P11" s="424"/>
      <c r="Q11" s="407"/>
      <c r="R11" s="407"/>
      <c r="S11" s="407"/>
      <c r="T11" s="408"/>
      <c r="U11" s="409" t="str">
        <f t="shared" si="6"/>
        <v/>
      </c>
      <c r="V11" s="425"/>
      <c r="W11" s="426"/>
      <c r="X11" s="411" t="str">
        <f t="shared" si="7"/>
        <v/>
      </c>
      <c r="Y11" s="427"/>
      <c r="Z11" s="428"/>
      <c r="AB11" s="429">
        <v>7</v>
      </c>
      <c r="AC11" s="414">
        <v>1</v>
      </c>
      <c r="AD11" s="414">
        <v>10</v>
      </c>
      <c r="AE11" s="414">
        <v>4</v>
      </c>
      <c r="AF11" s="415">
        <v>10</v>
      </c>
      <c r="AG11" s="107" t="s">
        <v>4</v>
      </c>
      <c r="AH11" s="107">
        <v>1</v>
      </c>
      <c r="AI11" s="107">
        <v>1</v>
      </c>
      <c r="AJ11" s="414">
        <v>1</v>
      </c>
      <c r="AK11" s="414">
        <v>3</v>
      </c>
      <c r="AL11" s="414">
        <v>5</v>
      </c>
      <c r="AM11" s="415">
        <v>5</v>
      </c>
      <c r="AN11" s="107" t="s">
        <v>4</v>
      </c>
      <c r="AO11" s="107"/>
    </row>
    <row r="12" spans="1:49" ht="15.75" x14ac:dyDescent="0.2">
      <c r="A12" s="416"/>
      <c r="B12" s="433" t="s">
        <v>563</v>
      </c>
      <c r="C12" s="399"/>
      <c r="D12" s="430"/>
      <c r="E12" s="430"/>
      <c r="F12" s="430"/>
      <c r="G12" s="430"/>
      <c r="H12" s="430"/>
      <c r="I12" s="430"/>
      <c r="J12" s="430"/>
      <c r="K12" s="419">
        <f t="shared" si="0"/>
        <v>0</v>
      </c>
      <c r="L12" s="420" t="str">
        <f>IF(K12&gt;=96,"Fuerte",(IF(K12&lt;=85,"Débil","Moderado")))</f>
        <v>Débil</v>
      </c>
      <c r="M12" s="421"/>
      <c r="N12" s="422"/>
      <c r="O12" s="423"/>
      <c r="P12" s="424"/>
      <c r="Q12" s="407"/>
      <c r="R12" s="407"/>
      <c r="S12" s="407"/>
      <c r="T12" s="408"/>
      <c r="U12" s="409" t="str">
        <f t="shared" si="6"/>
        <v/>
      </c>
      <c r="V12" s="425"/>
      <c r="W12" s="426"/>
      <c r="X12" s="411" t="str">
        <f t="shared" si="7"/>
        <v/>
      </c>
      <c r="Y12" s="427"/>
      <c r="Z12" s="428"/>
      <c r="AB12" s="413">
        <v>8</v>
      </c>
      <c r="AC12" s="414">
        <v>1</v>
      </c>
      <c r="AD12" s="414">
        <v>20</v>
      </c>
      <c r="AE12" s="414">
        <v>5</v>
      </c>
      <c r="AF12" s="415">
        <v>20</v>
      </c>
      <c r="AG12" s="107" t="s">
        <v>25</v>
      </c>
      <c r="AH12" s="107">
        <v>1</v>
      </c>
      <c r="AI12" s="107">
        <v>1</v>
      </c>
      <c r="AJ12" s="414">
        <v>1</v>
      </c>
      <c r="AK12" s="414">
        <v>4</v>
      </c>
      <c r="AL12" s="414">
        <v>10</v>
      </c>
      <c r="AM12" s="415">
        <v>10</v>
      </c>
      <c r="AN12" s="107" t="s">
        <v>4</v>
      </c>
      <c r="AO12" s="107"/>
    </row>
    <row r="13" spans="1:49" ht="15.75" x14ac:dyDescent="0.2">
      <c r="A13" s="416"/>
      <c r="B13" s="433" t="s">
        <v>564</v>
      </c>
      <c r="C13" s="399"/>
      <c r="D13" s="430"/>
      <c r="E13" s="430"/>
      <c r="F13" s="430"/>
      <c r="G13" s="430"/>
      <c r="H13" s="430"/>
      <c r="I13" s="430"/>
      <c r="J13" s="430"/>
      <c r="K13" s="419">
        <f t="shared" si="0"/>
        <v>0</v>
      </c>
      <c r="L13" s="420" t="str">
        <f>IF(K13&gt;=96,"Fuerte",(IF(K13&lt;=85,"Débil","Moderado")))</f>
        <v>Débil</v>
      </c>
      <c r="M13" s="421"/>
      <c r="N13" s="422"/>
      <c r="O13" s="423"/>
      <c r="P13" s="424"/>
      <c r="Q13" s="407"/>
      <c r="R13" s="407"/>
      <c r="S13" s="407"/>
      <c r="T13" s="408"/>
      <c r="U13" s="409" t="str">
        <f t="shared" si="6"/>
        <v/>
      </c>
      <c r="V13" s="425"/>
      <c r="W13" s="426"/>
      <c r="X13" s="411" t="str">
        <f t="shared" si="7"/>
        <v/>
      </c>
      <c r="Y13" s="427"/>
      <c r="Z13" s="428"/>
      <c r="AB13" s="413">
        <v>9</v>
      </c>
      <c r="AC13" s="414">
        <v>2</v>
      </c>
      <c r="AD13" s="414">
        <v>20</v>
      </c>
      <c r="AE13" s="414">
        <v>5</v>
      </c>
      <c r="AF13" s="415">
        <v>40</v>
      </c>
      <c r="AG13" s="107" t="s">
        <v>26</v>
      </c>
      <c r="AH13" s="107">
        <v>1</v>
      </c>
      <c r="AI13" s="107">
        <v>1</v>
      </c>
      <c r="AJ13" s="414">
        <v>1</v>
      </c>
      <c r="AK13" s="414">
        <v>4</v>
      </c>
      <c r="AL13" s="414">
        <v>10</v>
      </c>
      <c r="AM13" s="415">
        <v>10</v>
      </c>
      <c r="AN13" s="107" t="s">
        <v>4</v>
      </c>
      <c r="AO13" s="107"/>
    </row>
    <row r="14" spans="1:49" ht="63.75" x14ac:dyDescent="0.2">
      <c r="A14" s="434" t="str">
        <f>'[3]2. MAPA DE RIESGOS '!C14</f>
        <v>2. Formulación e implementación de acciones que no fomenten la cultura ciudadana y el respeto entre todos los usuarios de todas las formas de transporte.</v>
      </c>
      <c r="B14" s="435" t="s">
        <v>565</v>
      </c>
      <c r="C14" s="436" t="s">
        <v>53</v>
      </c>
      <c r="D14" s="437">
        <v>15</v>
      </c>
      <c r="E14" s="437">
        <v>15</v>
      </c>
      <c r="F14" s="437">
        <v>15</v>
      </c>
      <c r="G14" s="437">
        <v>15</v>
      </c>
      <c r="H14" s="437">
        <v>15</v>
      </c>
      <c r="I14" s="437">
        <v>15</v>
      </c>
      <c r="J14" s="437">
        <v>10</v>
      </c>
      <c r="K14" s="438">
        <f t="shared" si="0"/>
        <v>100</v>
      </c>
      <c r="L14" s="439" t="str">
        <f t="shared" si="1"/>
        <v>Fuerte</v>
      </c>
      <c r="M14" s="440">
        <f>ROUNDUP(AVERAGEIF(K14:K21,"&gt;0"),1)</f>
        <v>100</v>
      </c>
      <c r="N14" s="441" t="str">
        <f>IF(M14=100,"Fuerte",IF(M14&lt;50,"Débil","Moderada"))</f>
        <v>Fuerte</v>
      </c>
      <c r="O14" s="442"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443" t="s">
        <v>510</v>
      </c>
      <c r="Q14" s="444" t="str">
        <f t="shared" si="2"/>
        <v>Fuerte</v>
      </c>
      <c r="R14" s="444" t="str">
        <f t="shared" si="3"/>
        <v/>
      </c>
      <c r="S14" s="444" t="str">
        <f t="shared" si="4"/>
        <v/>
      </c>
      <c r="T14" s="445" t="str">
        <f t="shared" si="5"/>
        <v>Control fuerte pero si el riesgo residual lo requiere, en cada proceso involucrado se deben emprender acciones adicionales</v>
      </c>
      <c r="U14" s="446">
        <f t="shared" si="6"/>
        <v>2</v>
      </c>
      <c r="V14" s="447">
        <f>IFERROR(ROUND(AVERAGE(U14:U18),0),0)</f>
        <v>2</v>
      </c>
      <c r="W14" s="441">
        <f>IF(OR(S14="Débil",V14=0),0,IF(V14=1,1,IF(AND(Q14="Fuerte",V14=2),2,1)))</f>
        <v>2</v>
      </c>
      <c r="X14" s="448" t="str">
        <f t="shared" si="7"/>
        <v/>
      </c>
      <c r="Y14" s="447">
        <f>IFERROR(ROUND(AVERAGE(X14:X18),0),0)</f>
        <v>0</v>
      </c>
      <c r="Z14" s="441">
        <f>IF(OR(S14="Débil",Y14=0),0,IF(Y14=1,1,IF(AND(Q14="Fuerte",Y14=2),2,1)))</f>
        <v>0</v>
      </c>
      <c r="AB14" s="429">
        <v>10</v>
      </c>
      <c r="AC14" s="414">
        <v>2</v>
      </c>
      <c r="AD14" s="414">
        <v>20</v>
      </c>
      <c r="AE14" s="414">
        <v>5</v>
      </c>
      <c r="AF14" s="415">
        <v>40</v>
      </c>
      <c r="AG14" s="107" t="s">
        <v>26</v>
      </c>
      <c r="AH14" s="107">
        <v>1</v>
      </c>
      <c r="AI14" s="107">
        <v>1</v>
      </c>
      <c r="AJ14" s="414">
        <v>1</v>
      </c>
      <c r="AK14" s="414">
        <v>4</v>
      </c>
      <c r="AL14" s="414">
        <v>10</v>
      </c>
      <c r="AM14" s="415">
        <v>10</v>
      </c>
      <c r="AN14" s="107" t="s">
        <v>4</v>
      </c>
      <c r="AO14" s="107"/>
    </row>
    <row r="15" spans="1:49" ht="60" x14ac:dyDescent="0.2">
      <c r="A15" s="449"/>
      <c r="B15" s="450" t="s">
        <v>566</v>
      </c>
      <c r="C15" s="436" t="s">
        <v>53</v>
      </c>
      <c r="D15" s="437">
        <v>15</v>
      </c>
      <c r="E15" s="437">
        <v>15</v>
      </c>
      <c r="F15" s="437">
        <v>15</v>
      </c>
      <c r="G15" s="437">
        <v>15</v>
      </c>
      <c r="H15" s="437">
        <v>15</v>
      </c>
      <c r="I15" s="437">
        <v>15</v>
      </c>
      <c r="J15" s="437">
        <v>10</v>
      </c>
      <c r="K15" s="438">
        <f t="shared" si="0"/>
        <v>100</v>
      </c>
      <c r="L15" s="439" t="str">
        <f t="shared" si="1"/>
        <v>Fuerte</v>
      </c>
      <c r="M15" s="451"/>
      <c r="N15" s="452"/>
      <c r="O15" s="453"/>
      <c r="P15" s="443" t="s">
        <v>510</v>
      </c>
      <c r="Q15" s="444" t="str">
        <f t="shared" si="2"/>
        <v/>
      </c>
      <c r="R15" s="444" t="str">
        <f t="shared" si="3"/>
        <v>Moderada</v>
      </c>
      <c r="S15" s="444" t="str">
        <f t="shared" si="4"/>
        <v/>
      </c>
      <c r="T15" s="445" t="str">
        <f t="shared" si="5"/>
        <v>Control fuerte pero si el riesgo residual lo requiere, en cada proceso involucrado se deben emprender acciones adicionales</v>
      </c>
      <c r="U15" s="446">
        <f t="shared" si="6"/>
        <v>2</v>
      </c>
      <c r="V15" s="454"/>
      <c r="W15" s="451"/>
      <c r="X15" s="448" t="str">
        <f t="shared" si="7"/>
        <v/>
      </c>
      <c r="Y15" s="455"/>
      <c r="Z15" s="452"/>
      <c r="AA15" s="412"/>
      <c r="AB15" s="429">
        <v>11</v>
      </c>
      <c r="AC15" s="414">
        <v>3</v>
      </c>
      <c r="AD15" s="414">
        <v>20</v>
      </c>
      <c r="AE15" s="414">
        <v>5</v>
      </c>
      <c r="AF15" s="415">
        <v>60</v>
      </c>
      <c r="AG15" s="107" t="s">
        <v>27</v>
      </c>
      <c r="AH15" s="107">
        <v>1</v>
      </c>
      <c r="AI15" s="107">
        <v>1</v>
      </c>
      <c r="AJ15" s="414">
        <v>2</v>
      </c>
      <c r="AK15" s="414">
        <v>3</v>
      </c>
      <c r="AL15" s="414">
        <v>5</v>
      </c>
      <c r="AM15" s="415">
        <v>10</v>
      </c>
      <c r="AN15" s="107" t="s">
        <v>4</v>
      </c>
      <c r="AO15" s="414" t="s">
        <v>567</v>
      </c>
    </row>
    <row r="16" spans="1:49" ht="38.25" x14ac:dyDescent="0.2">
      <c r="A16" s="449"/>
      <c r="B16" s="456" t="s">
        <v>568</v>
      </c>
      <c r="C16" s="436" t="s">
        <v>53</v>
      </c>
      <c r="D16" s="437">
        <v>15</v>
      </c>
      <c r="E16" s="437">
        <v>15</v>
      </c>
      <c r="F16" s="437">
        <v>15</v>
      </c>
      <c r="G16" s="437">
        <v>15</v>
      </c>
      <c r="H16" s="437">
        <v>15</v>
      </c>
      <c r="I16" s="437">
        <v>15</v>
      </c>
      <c r="J16" s="437">
        <v>10</v>
      </c>
      <c r="K16" s="438">
        <f t="shared" si="0"/>
        <v>100</v>
      </c>
      <c r="L16" s="439" t="str">
        <f t="shared" si="1"/>
        <v>Fuerte</v>
      </c>
      <c r="M16" s="451"/>
      <c r="N16" s="452"/>
      <c r="O16" s="453"/>
      <c r="P16" s="443" t="s">
        <v>511</v>
      </c>
      <c r="Q16" s="444" t="str">
        <f t="shared" si="2"/>
        <v/>
      </c>
      <c r="R16" s="444" t="str">
        <f t="shared" si="3"/>
        <v>Moderada</v>
      </c>
      <c r="S16" s="444" t="str">
        <f t="shared" si="4"/>
        <v/>
      </c>
      <c r="T16" s="445" t="str">
        <f t="shared" si="5"/>
        <v>Requiere plan de acción para fortalecer los controles</v>
      </c>
      <c r="U16" s="446">
        <f t="shared" si="6"/>
        <v>2</v>
      </c>
      <c r="V16" s="454"/>
      <c r="W16" s="451"/>
      <c r="X16" s="448" t="str">
        <f t="shared" si="7"/>
        <v/>
      </c>
      <c r="Y16" s="455"/>
      <c r="Z16" s="452"/>
      <c r="AA16" s="412"/>
      <c r="AB16" s="429">
        <v>12</v>
      </c>
      <c r="AC16" s="414">
        <v>5</v>
      </c>
      <c r="AD16" s="414">
        <v>5</v>
      </c>
      <c r="AE16" s="414">
        <v>3</v>
      </c>
      <c r="AF16" s="415">
        <v>25</v>
      </c>
      <c r="AG16" s="107" t="s">
        <v>25</v>
      </c>
      <c r="AH16" s="107">
        <v>1</v>
      </c>
      <c r="AI16" s="107">
        <v>1</v>
      </c>
      <c r="AJ16" s="414">
        <v>4</v>
      </c>
      <c r="AK16" s="414">
        <v>2</v>
      </c>
      <c r="AL16" s="414">
        <v>3</v>
      </c>
      <c r="AM16" s="415">
        <v>12</v>
      </c>
      <c r="AN16" s="107" t="s">
        <v>4</v>
      </c>
      <c r="AO16" s="107"/>
    </row>
    <row r="17" spans="1:41" ht="38.25" x14ac:dyDescent="0.2">
      <c r="A17" s="449"/>
      <c r="B17" s="450" t="s">
        <v>569</v>
      </c>
      <c r="C17" s="436" t="s">
        <v>53</v>
      </c>
      <c r="D17" s="437">
        <v>15</v>
      </c>
      <c r="E17" s="437">
        <v>15</v>
      </c>
      <c r="F17" s="437">
        <v>15</v>
      </c>
      <c r="G17" s="437">
        <v>15</v>
      </c>
      <c r="H17" s="437">
        <v>15</v>
      </c>
      <c r="I17" s="437">
        <v>15</v>
      </c>
      <c r="J17" s="437">
        <v>10</v>
      </c>
      <c r="K17" s="438">
        <f t="shared" si="0"/>
        <v>100</v>
      </c>
      <c r="L17" s="439" t="str">
        <f t="shared" si="1"/>
        <v>Fuerte</v>
      </c>
      <c r="M17" s="451"/>
      <c r="N17" s="452"/>
      <c r="O17" s="453"/>
      <c r="P17" s="443" t="s">
        <v>510</v>
      </c>
      <c r="Q17" s="444" t="str">
        <f t="shared" si="2"/>
        <v/>
      </c>
      <c r="R17" s="444" t="str">
        <f t="shared" si="3"/>
        <v>Moderada</v>
      </c>
      <c r="S17" s="444" t="str">
        <f t="shared" si="4"/>
        <v/>
      </c>
      <c r="T17" s="445" t="str">
        <f t="shared" si="5"/>
        <v>Control fuerte pero si el riesgo residual lo requiere, en cada proceso involucrado se deben emprender acciones adicionales</v>
      </c>
      <c r="U17" s="446">
        <f t="shared" si="6"/>
        <v>2</v>
      </c>
      <c r="V17" s="454"/>
      <c r="W17" s="451"/>
      <c r="X17" s="448" t="str">
        <f t="shared" si="7"/>
        <v/>
      </c>
      <c r="Y17" s="455"/>
      <c r="Z17" s="452"/>
      <c r="AB17" s="429">
        <v>13</v>
      </c>
      <c r="AC17" s="414">
        <v>1</v>
      </c>
      <c r="AD17" s="414">
        <v>5</v>
      </c>
      <c r="AE17" s="414">
        <v>3</v>
      </c>
      <c r="AF17" s="415">
        <v>5</v>
      </c>
      <c r="AG17" s="107" t="s">
        <v>4</v>
      </c>
      <c r="AH17" s="107">
        <v>1</v>
      </c>
      <c r="AI17" s="107">
        <v>1</v>
      </c>
      <c r="AJ17" s="414">
        <v>1</v>
      </c>
      <c r="AK17" s="414">
        <v>2</v>
      </c>
      <c r="AL17" s="414">
        <v>3</v>
      </c>
      <c r="AM17" s="415">
        <v>3</v>
      </c>
      <c r="AN17" s="107" t="s">
        <v>4</v>
      </c>
      <c r="AO17" s="107"/>
    </row>
    <row r="18" spans="1:41" ht="66.75" customHeight="1" x14ac:dyDescent="0.2">
      <c r="A18" s="449"/>
      <c r="B18" s="456" t="s">
        <v>570</v>
      </c>
      <c r="C18" s="436" t="s">
        <v>53</v>
      </c>
      <c r="D18" s="437">
        <v>15</v>
      </c>
      <c r="E18" s="437">
        <v>15</v>
      </c>
      <c r="F18" s="437">
        <v>15</v>
      </c>
      <c r="G18" s="437">
        <v>15</v>
      </c>
      <c r="H18" s="437">
        <v>15</v>
      </c>
      <c r="I18" s="437">
        <v>15</v>
      </c>
      <c r="J18" s="437">
        <v>10</v>
      </c>
      <c r="K18" s="438">
        <f t="shared" si="0"/>
        <v>100</v>
      </c>
      <c r="L18" s="439" t="str">
        <f t="shared" si="1"/>
        <v>Fuerte</v>
      </c>
      <c r="M18" s="451"/>
      <c r="N18" s="452"/>
      <c r="O18" s="453"/>
      <c r="P18" s="443" t="s">
        <v>510</v>
      </c>
      <c r="Q18" s="444" t="str">
        <f t="shared" si="2"/>
        <v/>
      </c>
      <c r="R18" s="444" t="str">
        <f t="shared" si="3"/>
        <v>Moderada</v>
      </c>
      <c r="S18" s="444" t="str">
        <f t="shared" si="4"/>
        <v/>
      </c>
      <c r="T18" s="445" t="str">
        <f t="shared" si="5"/>
        <v>Control fuerte pero si el riesgo residual lo requiere, en cada proceso involucrado se deben emprender acciones adicionales</v>
      </c>
      <c r="U18" s="446">
        <f t="shared" si="6"/>
        <v>2</v>
      </c>
      <c r="V18" s="457"/>
      <c r="W18" s="458"/>
      <c r="X18" s="448" t="str">
        <f t="shared" si="7"/>
        <v/>
      </c>
      <c r="Y18" s="448"/>
      <c r="Z18" s="459"/>
      <c r="AB18" s="413">
        <v>14</v>
      </c>
      <c r="AC18" s="414">
        <v>3</v>
      </c>
      <c r="AD18" s="414">
        <v>10</v>
      </c>
      <c r="AE18" s="414">
        <v>4</v>
      </c>
      <c r="AF18" s="415">
        <v>30</v>
      </c>
      <c r="AG18" s="107" t="s">
        <v>26</v>
      </c>
      <c r="AH18" s="107">
        <v>1</v>
      </c>
      <c r="AI18" s="107">
        <v>1</v>
      </c>
      <c r="AJ18" s="414">
        <v>2</v>
      </c>
      <c r="AK18" s="414">
        <v>3</v>
      </c>
      <c r="AL18" s="414">
        <v>5</v>
      </c>
      <c r="AM18" s="415">
        <v>10</v>
      </c>
      <c r="AN18" s="107" t="s">
        <v>4</v>
      </c>
      <c r="AO18" s="107"/>
    </row>
    <row r="19" spans="1:41" s="461" customFormat="1" ht="15.75" x14ac:dyDescent="0.25">
      <c r="A19" s="432" t="s">
        <v>560</v>
      </c>
      <c r="B19" s="460"/>
      <c r="C19" s="436"/>
      <c r="D19" s="437"/>
      <c r="E19" s="437"/>
      <c r="F19" s="437"/>
      <c r="G19" s="437"/>
      <c r="H19" s="437"/>
      <c r="I19" s="437"/>
      <c r="J19" s="437"/>
      <c r="K19" s="438">
        <f t="shared" si="0"/>
        <v>0</v>
      </c>
      <c r="L19" s="439" t="str">
        <f>IF(K19&gt;=96,"Fuerte",(IF(K19&lt;=85,"Débil","Moderado")))</f>
        <v>Débil</v>
      </c>
      <c r="M19" s="451"/>
      <c r="N19" s="452"/>
      <c r="O19" s="453"/>
      <c r="P19" s="443"/>
      <c r="Q19" s="444"/>
      <c r="R19" s="444"/>
      <c r="S19" s="444"/>
      <c r="T19" s="445"/>
      <c r="U19" s="446" t="str">
        <f t="shared" si="6"/>
        <v/>
      </c>
      <c r="V19" s="410">
        <f>IFERROR(ROUND(AVERAGE(U19:U22),0),0)</f>
        <v>2</v>
      </c>
      <c r="W19" s="404">
        <f>IF(OR(S19="Débil",V19=0),0,IF(V19=1,1,IF(AND(Q19="Fuerte",V19=2),2,1)))</f>
        <v>1</v>
      </c>
      <c r="X19" s="448" t="str">
        <f t="shared" si="7"/>
        <v/>
      </c>
      <c r="Y19" s="410">
        <f>IFERROR(ROUND(AVERAGE(X19:X22),0),0)</f>
        <v>0</v>
      </c>
      <c r="Z19" s="404">
        <f>IF(OR(S19="Débil",Y19=0),0,IF(Y19=1,1,IF(AND(Q19="Fuerte",Y19=2),2,1)))</f>
        <v>0</v>
      </c>
      <c r="AB19" s="413">
        <v>15</v>
      </c>
      <c r="AC19" s="414">
        <v>2</v>
      </c>
      <c r="AD19" s="414">
        <v>20</v>
      </c>
      <c r="AE19" s="414">
        <v>5</v>
      </c>
      <c r="AF19" s="415">
        <v>40</v>
      </c>
      <c r="AG19" s="107" t="s">
        <v>26</v>
      </c>
      <c r="AH19" s="107">
        <v>1</v>
      </c>
      <c r="AI19" s="107">
        <v>1</v>
      </c>
      <c r="AJ19" s="414">
        <v>1</v>
      </c>
      <c r="AK19" s="414">
        <v>4</v>
      </c>
      <c r="AL19" s="414">
        <v>10</v>
      </c>
      <c r="AM19" s="415">
        <v>10</v>
      </c>
      <c r="AN19" s="107" t="s">
        <v>4</v>
      </c>
      <c r="AO19" s="107"/>
    </row>
    <row r="20" spans="1:41" s="461" customFormat="1" ht="15.75" x14ac:dyDescent="0.2">
      <c r="A20" s="449"/>
      <c r="B20" s="460"/>
      <c r="C20" s="436"/>
      <c r="D20" s="437"/>
      <c r="E20" s="437"/>
      <c r="F20" s="437"/>
      <c r="G20" s="437"/>
      <c r="H20" s="437"/>
      <c r="I20" s="437"/>
      <c r="J20" s="437"/>
      <c r="K20" s="438">
        <f t="shared" si="0"/>
        <v>0</v>
      </c>
      <c r="L20" s="439" t="str">
        <f>IF(K20&gt;=96,"Fuerte",(IF(K20&lt;=85,"Débil","Moderado")))</f>
        <v>Débil</v>
      </c>
      <c r="M20" s="451"/>
      <c r="N20" s="452"/>
      <c r="O20" s="453"/>
      <c r="P20" s="443"/>
      <c r="Q20" s="444"/>
      <c r="R20" s="444"/>
      <c r="S20" s="444"/>
      <c r="T20" s="445"/>
      <c r="U20" s="446" t="str">
        <f t="shared" si="6"/>
        <v/>
      </c>
      <c r="V20" s="454"/>
      <c r="W20" s="451"/>
      <c r="X20" s="448" t="str">
        <f t="shared" si="7"/>
        <v/>
      </c>
      <c r="Y20" s="455"/>
      <c r="Z20" s="452"/>
      <c r="AB20" s="429">
        <v>16</v>
      </c>
      <c r="AC20" s="414">
        <v>2</v>
      </c>
      <c r="AD20" s="414">
        <v>10</v>
      </c>
      <c r="AE20" s="414">
        <v>4</v>
      </c>
      <c r="AF20" s="415">
        <v>20</v>
      </c>
      <c r="AG20" s="107" t="s">
        <v>25</v>
      </c>
      <c r="AH20" s="107">
        <v>1</v>
      </c>
      <c r="AI20" s="107">
        <v>1</v>
      </c>
      <c r="AJ20" s="414">
        <v>1</v>
      </c>
      <c r="AK20" s="414">
        <v>3</v>
      </c>
      <c r="AL20" s="414">
        <v>5</v>
      </c>
      <c r="AM20" s="415">
        <v>5</v>
      </c>
      <c r="AN20" s="107" t="s">
        <v>4</v>
      </c>
      <c r="AO20" s="107"/>
    </row>
    <row r="21" spans="1:41" s="461" customFormat="1" ht="15.75" x14ac:dyDescent="0.2">
      <c r="A21" s="449"/>
      <c r="B21" s="460"/>
      <c r="C21" s="436"/>
      <c r="D21" s="437"/>
      <c r="E21" s="437"/>
      <c r="F21" s="437"/>
      <c r="G21" s="437"/>
      <c r="H21" s="437"/>
      <c r="I21" s="437"/>
      <c r="J21" s="437"/>
      <c r="K21" s="438">
        <f t="shared" si="0"/>
        <v>0</v>
      </c>
      <c r="L21" s="439" t="str">
        <f>IF(K21&gt;=96,"Fuerte",(IF(K21&lt;=85,"Débil","Moderado")))</f>
        <v>Débil</v>
      </c>
      <c r="M21" s="451"/>
      <c r="N21" s="452"/>
      <c r="O21" s="453"/>
      <c r="P21" s="443"/>
      <c r="Q21" s="444"/>
      <c r="R21" s="444"/>
      <c r="S21" s="444"/>
      <c r="T21" s="445"/>
      <c r="U21" s="446" t="str">
        <f t="shared" si="6"/>
        <v/>
      </c>
      <c r="V21" s="454"/>
      <c r="W21" s="451"/>
      <c r="X21" s="448" t="str">
        <f t="shared" si="7"/>
        <v/>
      </c>
      <c r="Y21" s="455"/>
      <c r="Z21" s="452"/>
      <c r="AB21" s="429">
        <v>17</v>
      </c>
      <c r="AC21" s="414">
        <v>5</v>
      </c>
      <c r="AD21" s="414">
        <v>10</v>
      </c>
      <c r="AE21" s="414">
        <v>4</v>
      </c>
      <c r="AF21" s="415">
        <v>50</v>
      </c>
      <c r="AG21" s="107" t="s">
        <v>26</v>
      </c>
      <c r="AH21" s="107">
        <v>2</v>
      </c>
      <c r="AI21" s="107">
        <v>0</v>
      </c>
      <c r="AJ21" s="414">
        <v>3</v>
      </c>
      <c r="AK21" s="414">
        <v>4</v>
      </c>
      <c r="AL21" s="414">
        <v>10</v>
      </c>
      <c r="AM21" s="415">
        <v>30</v>
      </c>
      <c r="AN21" s="107" t="s">
        <v>26</v>
      </c>
      <c r="AO21" s="107"/>
    </row>
    <row r="22" spans="1:41" s="412" customFormat="1" ht="51" x14ac:dyDescent="0.2">
      <c r="A22" s="397" t="str">
        <f>'[3]2. MAPA DE RIESGOS '!C15</f>
        <v>3. Formulación e implementación de acciones que no conduzcan a la protección de los actores vulnerables y los modos activos del transporte.</v>
      </c>
      <c r="B22" s="462" t="s">
        <v>571</v>
      </c>
      <c r="C22" s="399" t="s">
        <v>53</v>
      </c>
      <c r="D22" s="418">
        <v>15</v>
      </c>
      <c r="E22" s="418">
        <v>15</v>
      </c>
      <c r="F22" s="418">
        <v>15</v>
      </c>
      <c r="G22" s="418">
        <v>15</v>
      </c>
      <c r="H22" s="418">
        <v>15</v>
      </c>
      <c r="I22" s="418">
        <v>15</v>
      </c>
      <c r="J22" s="418">
        <v>10</v>
      </c>
      <c r="K22" s="419">
        <f t="shared" si="0"/>
        <v>100</v>
      </c>
      <c r="L22" s="420" t="str">
        <f t="shared" si="1"/>
        <v>Fuerte</v>
      </c>
      <c r="M22" s="463">
        <f>ROUNDUP(AVERAGEIF(K22:K27,"&gt;0"),1)</f>
        <v>100</v>
      </c>
      <c r="N22" s="404" t="str">
        <f>IF(M22=100,"Fuerte",IF(M22&lt;50,"Débil","Moderada"))</f>
        <v>Fuerte</v>
      </c>
      <c r="O22" s="405"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424" t="s">
        <v>510</v>
      </c>
      <c r="Q22" s="407" t="str">
        <f t="shared" si="2"/>
        <v>Fuerte</v>
      </c>
      <c r="R22" s="407" t="str">
        <f t="shared" si="3"/>
        <v/>
      </c>
      <c r="S22" s="407" t="str">
        <f t="shared" si="4"/>
        <v/>
      </c>
      <c r="T22" s="408" t="str">
        <f t="shared" si="5"/>
        <v>Control fuerte pero si el riesgo residual lo requiere, en cada proceso involucrado se deben emprender acciones adicionales</v>
      </c>
      <c r="U22" s="409">
        <f t="shared" si="6"/>
        <v>2</v>
      </c>
      <c r="V22" s="410">
        <f>IFERROR(ROUND(AVERAGE(U22:U24),0),0)</f>
        <v>2</v>
      </c>
      <c r="W22" s="404">
        <f>IF(OR(S22="Débil",V22=0),0,IF(V22=1,1,IF(AND(Q22="Fuerte",V22=2),2,1)))</f>
        <v>2</v>
      </c>
      <c r="X22" s="411" t="str">
        <f t="shared" si="7"/>
        <v/>
      </c>
      <c r="Y22" s="410">
        <f>IFERROR(ROUND(AVERAGE(X22:X24),0),0)</f>
        <v>2</v>
      </c>
      <c r="Z22" s="404">
        <f>IF(OR(S22="Débil",Y22=0),0,IF(Y22=1,1,IF(AND(Q22="Fuerte",Y22=2),2,1)))</f>
        <v>2</v>
      </c>
      <c r="AA22" s="361"/>
      <c r="AB22" s="429">
        <v>18</v>
      </c>
      <c r="AC22" s="414">
        <v>4</v>
      </c>
      <c r="AD22" s="414">
        <v>10</v>
      </c>
      <c r="AE22" s="414">
        <v>4</v>
      </c>
      <c r="AF22" s="415">
        <v>40</v>
      </c>
      <c r="AG22" s="107" t="s">
        <v>26</v>
      </c>
      <c r="AH22" s="107">
        <v>1</v>
      </c>
      <c r="AI22" s="107">
        <v>1</v>
      </c>
      <c r="AJ22" s="414">
        <v>3</v>
      </c>
      <c r="AK22" s="414">
        <v>3</v>
      </c>
      <c r="AL22" s="414">
        <v>5</v>
      </c>
      <c r="AM22" s="415">
        <v>15</v>
      </c>
      <c r="AN22" s="107" t="s">
        <v>25</v>
      </c>
      <c r="AO22" s="107"/>
    </row>
    <row r="23" spans="1:41" s="412" customFormat="1" ht="38.25" x14ac:dyDescent="0.2">
      <c r="A23" s="464"/>
      <c r="B23" s="417" t="s">
        <v>572</v>
      </c>
      <c r="C23" s="399" t="s">
        <v>53</v>
      </c>
      <c r="D23" s="430">
        <v>15</v>
      </c>
      <c r="E23" s="430">
        <v>15</v>
      </c>
      <c r="F23" s="430">
        <v>15</v>
      </c>
      <c r="G23" s="430">
        <v>15</v>
      </c>
      <c r="H23" s="430">
        <v>15</v>
      </c>
      <c r="I23" s="430">
        <v>15</v>
      </c>
      <c r="J23" s="430">
        <v>10</v>
      </c>
      <c r="K23" s="419">
        <f t="shared" si="0"/>
        <v>100</v>
      </c>
      <c r="L23" s="420" t="str">
        <f t="shared" si="1"/>
        <v>Fuerte</v>
      </c>
      <c r="M23" s="421"/>
      <c r="N23" s="422"/>
      <c r="O23" s="423"/>
      <c r="P23" s="424" t="s">
        <v>510</v>
      </c>
      <c r="Q23" s="407" t="str">
        <f t="shared" si="2"/>
        <v/>
      </c>
      <c r="R23" s="407" t="str">
        <f t="shared" si="3"/>
        <v>Moderada</v>
      </c>
      <c r="S23" s="407" t="str">
        <f t="shared" si="4"/>
        <v/>
      </c>
      <c r="T23" s="408" t="str">
        <f t="shared" si="5"/>
        <v>Control fuerte pero si el riesgo residual lo requiere, en cada proceso involucrado se deben emprender acciones adicionales</v>
      </c>
      <c r="U23" s="409">
        <f t="shared" si="6"/>
        <v>2</v>
      </c>
      <c r="V23" s="425"/>
      <c r="W23" s="426"/>
      <c r="X23" s="411" t="str">
        <f t="shared" si="7"/>
        <v/>
      </c>
      <c r="Y23" s="427"/>
      <c r="Z23" s="428"/>
      <c r="AA23" s="361"/>
      <c r="AB23" s="429">
        <v>19</v>
      </c>
      <c r="AC23" s="414">
        <v>5</v>
      </c>
      <c r="AD23" s="414">
        <v>10</v>
      </c>
      <c r="AE23" s="414">
        <v>4</v>
      </c>
      <c r="AF23" s="415">
        <v>50</v>
      </c>
      <c r="AG23" s="107" t="s">
        <v>26</v>
      </c>
      <c r="AH23" s="107">
        <v>2</v>
      </c>
      <c r="AI23" s="107">
        <v>0</v>
      </c>
      <c r="AJ23" s="414">
        <v>3</v>
      </c>
      <c r="AK23" s="414">
        <v>4</v>
      </c>
      <c r="AL23" s="414">
        <v>10</v>
      </c>
      <c r="AM23" s="415">
        <v>30</v>
      </c>
      <c r="AN23" s="107" t="s">
        <v>26</v>
      </c>
      <c r="AO23" s="107"/>
    </row>
    <row r="24" spans="1:41" ht="38.25" x14ac:dyDescent="0.2">
      <c r="A24" s="464"/>
      <c r="B24" s="417" t="s">
        <v>573</v>
      </c>
      <c r="C24" s="399" t="s">
        <v>91</v>
      </c>
      <c r="D24" s="430">
        <v>15</v>
      </c>
      <c r="E24" s="430">
        <v>15</v>
      </c>
      <c r="F24" s="430">
        <v>15</v>
      </c>
      <c r="G24" s="430">
        <v>15</v>
      </c>
      <c r="H24" s="430">
        <v>15</v>
      </c>
      <c r="I24" s="430">
        <v>15</v>
      </c>
      <c r="J24" s="430">
        <v>10</v>
      </c>
      <c r="K24" s="419">
        <f t="shared" si="0"/>
        <v>100</v>
      </c>
      <c r="L24" s="420" t="str">
        <f t="shared" si="1"/>
        <v>Fuerte</v>
      </c>
      <c r="M24" s="421"/>
      <c r="N24" s="422"/>
      <c r="O24" s="423"/>
      <c r="P24" s="424" t="s">
        <v>510</v>
      </c>
      <c r="Q24" s="407" t="str">
        <f t="shared" si="2"/>
        <v/>
      </c>
      <c r="R24" s="407" t="str">
        <f t="shared" si="3"/>
        <v>Moderada</v>
      </c>
      <c r="S24" s="407" t="str">
        <f t="shared" si="4"/>
        <v/>
      </c>
      <c r="T24" s="408" t="str">
        <f t="shared" si="5"/>
        <v>Control fuerte pero si el riesgo residual lo requiere, en cada proceso involucrado se deben emprender acciones adicionales</v>
      </c>
      <c r="U24" s="409" t="str">
        <f t="shared" si="6"/>
        <v/>
      </c>
      <c r="V24" s="465"/>
      <c r="W24" s="466"/>
      <c r="X24" s="411">
        <f t="shared" si="7"/>
        <v>2</v>
      </c>
      <c r="Y24" s="411"/>
      <c r="Z24" s="467"/>
      <c r="AB24" s="413">
        <v>20</v>
      </c>
      <c r="AC24" s="414">
        <v>4</v>
      </c>
      <c r="AD24" s="414">
        <v>10</v>
      </c>
      <c r="AE24" s="414">
        <v>4</v>
      </c>
      <c r="AF24" s="415">
        <v>40</v>
      </c>
      <c r="AG24" s="107" t="s">
        <v>26</v>
      </c>
      <c r="AH24" s="107">
        <v>2</v>
      </c>
      <c r="AI24" s="107">
        <v>2</v>
      </c>
      <c r="AJ24" s="414">
        <v>2</v>
      </c>
      <c r="AK24" s="414">
        <v>2</v>
      </c>
      <c r="AL24" s="414">
        <v>3</v>
      </c>
      <c r="AM24" s="415">
        <v>6</v>
      </c>
      <c r="AN24" s="107" t="s">
        <v>4</v>
      </c>
      <c r="AO24" s="107"/>
    </row>
    <row r="25" spans="1:41" ht="15.75" x14ac:dyDescent="0.25">
      <c r="A25" s="432" t="s">
        <v>560</v>
      </c>
      <c r="B25" s="433"/>
      <c r="C25" s="399"/>
      <c r="D25" s="430"/>
      <c r="E25" s="430"/>
      <c r="F25" s="430"/>
      <c r="G25" s="430"/>
      <c r="H25" s="430"/>
      <c r="I25" s="430"/>
      <c r="J25" s="430"/>
      <c r="K25" s="419">
        <f t="shared" si="0"/>
        <v>0</v>
      </c>
      <c r="L25" s="420" t="str">
        <f>IF(K25&gt;=96,"Fuerte",(IF(K25&lt;=85,"Débil","Moderado")))</f>
        <v>Débil</v>
      </c>
      <c r="M25" s="421"/>
      <c r="N25" s="422"/>
      <c r="O25" s="423"/>
      <c r="P25" s="424"/>
      <c r="Q25" s="407"/>
      <c r="R25" s="407"/>
      <c r="S25" s="407"/>
      <c r="T25" s="408"/>
      <c r="U25" s="409" t="str">
        <f t="shared" si="6"/>
        <v/>
      </c>
      <c r="V25" s="410">
        <f>IFERROR(ROUND(AVERAGE(U25:U28),0),0)</f>
        <v>2</v>
      </c>
      <c r="W25" s="404">
        <f>IF(OR(S25="Débil",V25=0),0,IF(V25=1,1,IF(AND(Q25="Fuerte",V25=2),2,1)))</f>
        <v>1</v>
      </c>
      <c r="X25" s="411" t="str">
        <f t="shared" si="7"/>
        <v/>
      </c>
      <c r="Y25" s="410">
        <f>IFERROR(ROUND(AVERAGE(X25:X28),0),0)</f>
        <v>0</v>
      </c>
      <c r="Z25" s="404">
        <f>IF(OR(S25="Débil",Y25=0),0,IF(Y25=1,1,IF(AND(Q25="Fuerte",Y25=2),2,1)))</f>
        <v>0</v>
      </c>
      <c r="AB25" s="413">
        <v>21</v>
      </c>
      <c r="AC25" s="414">
        <v>2</v>
      </c>
      <c r="AD25" s="414">
        <v>10</v>
      </c>
      <c r="AE25" s="414">
        <v>4</v>
      </c>
      <c r="AF25" s="415">
        <v>20</v>
      </c>
      <c r="AG25" s="107" t="s">
        <v>25</v>
      </c>
      <c r="AH25" s="107">
        <v>2</v>
      </c>
      <c r="AI25" s="107">
        <v>2</v>
      </c>
      <c r="AJ25" s="414">
        <v>1</v>
      </c>
      <c r="AK25" s="414">
        <v>2</v>
      </c>
      <c r="AL25" s="414">
        <v>3</v>
      </c>
      <c r="AM25" s="415">
        <v>3</v>
      </c>
      <c r="AN25" s="107" t="s">
        <v>4</v>
      </c>
      <c r="AO25" s="107"/>
    </row>
    <row r="26" spans="1:41" x14ac:dyDescent="0.2">
      <c r="A26" s="416"/>
      <c r="B26" s="433"/>
      <c r="C26" s="399"/>
      <c r="D26" s="430"/>
      <c r="E26" s="430"/>
      <c r="F26" s="430"/>
      <c r="G26" s="430"/>
      <c r="H26" s="430"/>
      <c r="I26" s="430"/>
      <c r="J26" s="430"/>
      <c r="K26" s="419">
        <f t="shared" si="0"/>
        <v>0</v>
      </c>
      <c r="L26" s="420" t="str">
        <f>IF(K26&gt;=96,"Fuerte",(IF(K26&lt;=85,"Débil","Moderado")))</f>
        <v>Débil</v>
      </c>
      <c r="M26" s="421"/>
      <c r="N26" s="422"/>
      <c r="O26" s="423"/>
      <c r="P26" s="424"/>
      <c r="Q26" s="407"/>
      <c r="R26" s="407"/>
      <c r="S26" s="407"/>
      <c r="T26" s="408"/>
      <c r="U26" s="409" t="str">
        <f t="shared" si="6"/>
        <v/>
      </c>
      <c r="V26" s="425"/>
      <c r="W26" s="426"/>
      <c r="X26" s="411" t="str">
        <f t="shared" si="7"/>
        <v/>
      </c>
      <c r="Y26" s="427"/>
      <c r="Z26" s="428"/>
    </row>
    <row r="27" spans="1:41" ht="15.75" x14ac:dyDescent="0.2">
      <c r="A27" s="416"/>
      <c r="B27" s="433"/>
      <c r="C27" s="399"/>
      <c r="D27" s="430"/>
      <c r="E27" s="430"/>
      <c r="F27" s="430"/>
      <c r="G27" s="430"/>
      <c r="H27" s="430"/>
      <c r="I27" s="430"/>
      <c r="J27" s="430"/>
      <c r="K27" s="419">
        <f t="shared" si="0"/>
        <v>0</v>
      </c>
      <c r="L27" s="420" t="str">
        <f>IF(K27&gt;=96,"Fuerte",(IF(K27&lt;=85,"Débil","Moderado")))</f>
        <v>Débil</v>
      </c>
      <c r="M27" s="421"/>
      <c r="N27" s="422"/>
      <c r="O27" s="423"/>
      <c r="P27" s="424"/>
      <c r="Q27" s="407"/>
      <c r="R27" s="407"/>
      <c r="S27" s="407"/>
      <c r="T27" s="408"/>
      <c r="U27" s="409" t="str">
        <f t="shared" si="6"/>
        <v/>
      </c>
      <c r="V27" s="425"/>
      <c r="W27" s="426"/>
      <c r="X27" s="411" t="str">
        <f t="shared" si="7"/>
        <v/>
      </c>
      <c r="Y27" s="427"/>
      <c r="Z27" s="428"/>
      <c r="AB27" s="429"/>
      <c r="AC27" s="414"/>
      <c r="AD27" s="414"/>
      <c r="AE27" s="414"/>
      <c r="AF27" s="415"/>
      <c r="AG27" s="107"/>
      <c r="AH27" s="107"/>
      <c r="AI27" s="107"/>
      <c r="AJ27" s="414"/>
      <c r="AK27" s="414"/>
      <c r="AL27" s="414"/>
      <c r="AM27" s="415"/>
      <c r="AN27" s="107"/>
      <c r="AO27" s="468"/>
    </row>
    <row r="28" spans="1:41" ht="102" x14ac:dyDescent="0.2">
      <c r="A28" s="434" t="str">
        <f>'[3]2. MAPA DE RIESGOS '!C16</f>
        <v>4. Formulación de planes, programas o proyectos que no estén encaminados a la sostenibilidad ambiental, económica y social de la movilidad de la ciudad.</v>
      </c>
      <c r="B28" s="435" t="s">
        <v>574</v>
      </c>
      <c r="C28" s="436" t="s">
        <v>53</v>
      </c>
      <c r="D28" s="437">
        <v>15</v>
      </c>
      <c r="E28" s="437">
        <v>15</v>
      </c>
      <c r="F28" s="437">
        <v>15</v>
      </c>
      <c r="G28" s="437">
        <v>15</v>
      </c>
      <c r="H28" s="437">
        <v>15</v>
      </c>
      <c r="I28" s="437">
        <v>15</v>
      </c>
      <c r="J28" s="437">
        <v>10</v>
      </c>
      <c r="K28" s="438">
        <f t="shared" si="0"/>
        <v>100</v>
      </c>
      <c r="L28" s="439" t="str">
        <f t="shared" si="1"/>
        <v>Fuerte</v>
      </c>
      <c r="M28" s="440">
        <f>ROUNDUP(AVERAGEIF(K28:K38,"&gt;0"),1)</f>
        <v>100</v>
      </c>
      <c r="N28" s="441" t="str">
        <f>IF(M28=100,"Fuerte",IF(M28&lt;50,"Débil","Moderada"))</f>
        <v>Fuerte</v>
      </c>
      <c r="O28" s="442"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443" t="s">
        <v>510</v>
      </c>
      <c r="Q28" s="444" t="str">
        <f t="shared" si="2"/>
        <v>Fuerte</v>
      </c>
      <c r="R28" s="444" t="str">
        <f t="shared" si="3"/>
        <v/>
      </c>
      <c r="S28" s="444" t="str">
        <f t="shared" si="4"/>
        <v/>
      </c>
      <c r="T28" s="445" t="str">
        <f t="shared" si="5"/>
        <v>Control fuerte pero si el riesgo residual lo requiere, en cada proceso involucrado se deben emprender acciones adicionales</v>
      </c>
      <c r="U28" s="446">
        <f t="shared" si="6"/>
        <v>2</v>
      </c>
      <c r="V28" s="447">
        <f>IFERROR(ROUND(AVERAGE(U28:U35),0),0)</f>
        <v>2</v>
      </c>
      <c r="W28" s="441">
        <f>IF(OR(S28="Débil",V28=0),0,IF(V28=1,1,IF(AND(Q28="Fuerte",V28=2),2,1)))</f>
        <v>2</v>
      </c>
      <c r="X28" s="411" t="str">
        <f t="shared" si="7"/>
        <v/>
      </c>
      <c r="Y28" s="447">
        <f>IFERROR(ROUND(AVERAGE(X28:X35),0),0)</f>
        <v>2</v>
      </c>
      <c r="Z28" s="441">
        <f>IF(OR(S28="Débil",Y28=0),0,IF(Y28=1,1,IF(AND(Q28="Fuerte",Y28=2),2,1)))</f>
        <v>2</v>
      </c>
    </row>
    <row r="29" spans="1:41" ht="38.25" x14ac:dyDescent="0.2">
      <c r="A29" s="449"/>
      <c r="B29" s="450" t="s">
        <v>575</v>
      </c>
      <c r="C29" s="436" t="s">
        <v>53</v>
      </c>
      <c r="D29" s="437">
        <v>15</v>
      </c>
      <c r="E29" s="437">
        <v>15</v>
      </c>
      <c r="F29" s="437">
        <v>15</v>
      </c>
      <c r="G29" s="437">
        <v>15</v>
      </c>
      <c r="H29" s="437">
        <v>15</v>
      </c>
      <c r="I29" s="437">
        <v>15</v>
      </c>
      <c r="J29" s="437">
        <v>10</v>
      </c>
      <c r="K29" s="438">
        <f t="shared" si="0"/>
        <v>100</v>
      </c>
      <c r="L29" s="439" t="str">
        <f t="shared" si="1"/>
        <v>Fuerte</v>
      </c>
      <c r="M29" s="451"/>
      <c r="N29" s="452"/>
      <c r="O29" s="453"/>
      <c r="P29" s="443" t="s">
        <v>510</v>
      </c>
      <c r="Q29" s="444" t="str">
        <f t="shared" si="2"/>
        <v/>
      </c>
      <c r="R29" s="444" t="str">
        <f t="shared" si="3"/>
        <v>Moderada</v>
      </c>
      <c r="S29" s="444" t="str">
        <f t="shared" si="4"/>
        <v/>
      </c>
      <c r="T29" s="445" t="str">
        <f t="shared" si="5"/>
        <v>Control fuerte pero si el riesgo residual lo requiere, en cada proceso involucrado se deben emprender acciones adicionales</v>
      </c>
      <c r="U29" s="446">
        <f t="shared" si="6"/>
        <v>2</v>
      </c>
      <c r="V29" s="454"/>
      <c r="W29" s="451"/>
      <c r="X29" s="411" t="str">
        <f t="shared" si="7"/>
        <v/>
      </c>
      <c r="Y29" s="455"/>
      <c r="Z29" s="452"/>
    </row>
    <row r="30" spans="1:41" ht="51" x14ac:dyDescent="0.2">
      <c r="A30" s="449"/>
      <c r="B30" s="450" t="s">
        <v>576</v>
      </c>
      <c r="C30" s="436" t="s">
        <v>53</v>
      </c>
      <c r="D30" s="437">
        <v>15</v>
      </c>
      <c r="E30" s="437">
        <v>15</v>
      </c>
      <c r="F30" s="437">
        <v>15</v>
      </c>
      <c r="G30" s="437">
        <v>15</v>
      </c>
      <c r="H30" s="437">
        <v>15</v>
      </c>
      <c r="I30" s="437">
        <v>15</v>
      </c>
      <c r="J30" s="437">
        <v>10</v>
      </c>
      <c r="K30" s="438">
        <f t="shared" si="0"/>
        <v>100</v>
      </c>
      <c r="L30" s="439" t="str">
        <f t="shared" si="1"/>
        <v>Fuerte</v>
      </c>
      <c r="M30" s="451"/>
      <c r="N30" s="452"/>
      <c r="O30" s="453"/>
      <c r="P30" s="443" t="s">
        <v>511</v>
      </c>
      <c r="Q30" s="444" t="str">
        <f t="shared" si="2"/>
        <v/>
      </c>
      <c r="R30" s="444" t="str">
        <f t="shared" si="3"/>
        <v>Moderada</v>
      </c>
      <c r="S30" s="444" t="str">
        <f t="shared" si="4"/>
        <v/>
      </c>
      <c r="T30" s="445" t="str">
        <f t="shared" si="5"/>
        <v>Requiere plan de acción para fortalecer los controles</v>
      </c>
      <c r="U30" s="446">
        <f t="shared" si="6"/>
        <v>2</v>
      </c>
      <c r="V30" s="454"/>
      <c r="W30" s="451"/>
      <c r="X30" s="411" t="str">
        <f t="shared" si="7"/>
        <v/>
      </c>
      <c r="Y30" s="455"/>
      <c r="Z30" s="452"/>
      <c r="AA30" s="412"/>
    </row>
    <row r="31" spans="1:41" ht="38.25" x14ac:dyDescent="0.2">
      <c r="A31" s="449"/>
      <c r="B31" s="450" t="s">
        <v>577</v>
      </c>
      <c r="C31" s="436" t="s">
        <v>91</v>
      </c>
      <c r="D31" s="469">
        <v>15</v>
      </c>
      <c r="E31" s="469">
        <v>15</v>
      </c>
      <c r="F31" s="469">
        <v>15</v>
      </c>
      <c r="G31" s="469">
        <v>15</v>
      </c>
      <c r="H31" s="469">
        <v>15</v>
      </c>
      <c r="I31" s="469">
        <v>15</v>
      </c>
      <c r="J31" s="469">
        <v>10</v>
      </c>
      <c r="K31" s="438">
        <f t="shared" si="0"/>
        <v>100</v>
      </c>
      <c r="L31" s="439" t="str">
        <f t="shared" si="1"/>
        <v>Fuerte</v>
      </c>
      <c r="M31" s="451"/>
      <c r="N31" s="452"/>
      <c r="O31" s="453"/>
      <c r="P31" s="443" t="s">
        <v>510</v>
      </c>
      <c r="Q31" s="444" t="str">
        <f t="shared" si="2"/>
        <v/>
      </c>
      <c r="R31" s="444" t="str">
        <f t="shared" si="3"/>
        <v>Moderada</v>
      </c>
      <c r="S31" s="444" t="str">
        <f t="shared" si="4"/>
        <v/>
      </c>
      <c r="T31" s="445" t="str">
        <f t="shared" si="5"/>
        <v>Control fuerte pero si el riesgo residual lo requiere, en cada proceso involucrado se deben emprender acciones adicionales</v>
      </c>
      <c r="U31" s="446" t="str">
        <f t="shared" si="6"/>
        <v/>
      </c>
      <c r="V31" s="454"/>
      <c r="W31" s="451"/>
      <c r="X31" s="411">
        <f t="shared" si="7"/>
        <v>2</v>
      </c>
      <c r="Y31" s="455"/>
      <c r="Z31" s="452"/>
      <c r="AA31" s="412"/>
    </row>
    <row r="32" spans="1:41" ht="38.25" x14ac:dyDescent="0.2">
      <c r="A32" s="449"/>
      <c r="B32" s="450" t="s">
        <v>559</v>
      </c>
      <c r="C32" s="436" t="s">
        <v>91</v>
      </c>
      <c r="D32" s="437">
        <v>15</v>
      </c>
      <c r="E32" s="437">
        <v>15</v>
      </c>
      <c r="F32" s="437">
        <v>15</v>
      </c>
      <c r="G32" s="437">
        <v>15</v>
      </c>
      <c r="H32" s="437">
        <v>15</v>
      </c>
      <c r="I32" s="437">
        <v>15</v>
      </c>
      <c r="J32" s="437">
        <v>10</v>
      </c>
      <c r="K32" s="438">
        <f t="shared" si="0"/>
        <v>100</v>
      </c>
      <c r="L32" s="439" t="str">
        <f t="shared" si="1"/>
        <v>Fuerte</v>
      </c>
      <c r="M32" s="451"/>
      <c r="N32" s="452"/>
      <c r="O32" s="453"/>
      <c r="P32" s="443" t="s">
        <v>510</v>
      </c>
      <c r="Q32" s="444" t="str">
        <f t="shared" si="2"/>
        <v/>
      </c>
      <c r="R32" s="444" t="str">
        <f t="shared" si="3"/>
        <v>Moderada</v>
      </c>
      <c r="S32" s="444" t="str">
        <f t="shared" si="4"/>
        <v/>
      </c>
      <c r="T32" s="445" t="str">
        <f t="shared" si="5"/>
        <v>Control fuerte pero si el riesgo residual lo requiere, en cada proceso involucrado se deben emprender acciones adicionales</v>
      </c>
      <c r="U32" s="446" t="str">
        <f t="shared" si="6"/>
        <v/>
      </c>
      <c r="V32" s="454"/>
      <c r="W32" s="451"/>
      <c r="X32" s="411">
        <f t="shared" si="7"/>
        <v>2</v>
      </c>
      <c r="Y32" s="455"/>
      <c r="Z32" s="452"/>
    </row>
    <row r="33" spans="1:41" ht="51" x14ac:dyDescent="0.2">
      <c r="A33" s="449"/>
      <c r="B33" s="456" t="s">
        <v>578</v>
      </c>
      <c r="C33" s="436" t="s">
        <v>91</v>
      </c>
      <c r="D33" s="437">
        <v>15</v>
      </c>
      <c r="E33" s="437">
        <v>15</v>
      </c>
      <c r="F33" s="437">
        <v>15</v>
      </c>
      <c r="G33" s="437">
        <v>15</v>
      </c>
      <c r="H33" s="437">
        <v>15</v>
      </c>
      <c r="I33" s="437">
        <v>15</v>
      </c>
      <c r="J33" s="437">
        <v>10</v>
      </c>
      <c r="K33" s="438">
        <f t="shared" si="0"/>
        <v>100</v>
      </c>
      <c r="L33" s="439" t="str">
        <f t="shared" si="1"/>
        <v>Fuerte</v>
      </c>
      <c r="M33" s="451"/>
      <c r="N33" s="452"/>
      <c r="O33" s="453"/>
      <c r="P33" s="443" t="s">
        <v>510</v>
      </c>
      <c r="Q33" s="444" t="str">
        <f t="shared" si="2"/>
        <v/>
      </c>
      <c r="R33" s="444" t="str">
        <f t="shared" si="3"/>
        <v>Moderada</v>
      </c>
      <c r="S33" s="444" t="str">
        <f t="shared" si="4"/>
        <v/>
      </c>
      <c r="T33" s="445" t="str">
        <f t="shared" si="5"/>
        <v>Control fuerte pero si el riesgo residual lo requiere, en cada proceso involucrado se deben emprender acciones adicionales</v>
      </c>
      <c r="U33" s="446" t="str">
        <f t="shared" si="6"/>
        <v/>
      </c>
      <c r="V33" s="454"/>
      <c r="W33" s="451"/>
      <c r="X33" s="411">
        <f t="shared" si="7"/>
        <v>2</v>
      </c>
      <c r="Y33" s="455"/>
      <c r="Z33" s="452"/>
    </row>
    <row r="34" spans="1:41" ht="38.25" x14ac:dyDescent="0.2">
      <c r="A34" s="449"/>
      <c r="B34" s="456" t="s">
        <v>579</v>
      </c>
      <c r="C34" s="436" t="s">
        <v>91</v>
      </c>
      <c r="D34" s="437">
        <v>15</v>
      </c>
      <c r="E34" s="437">
        <v>15</v>
      </c>
      <c r="F34" s="437">
        <v>15</v>
      </c>
      <c r="G34" s="437">
        <v>15</v>
      </c>
      <c r="H34" s="437">
        <v>15</v>
      </c>
      <c r="I34" s="437">
        <v>15</v>
      </c>
      <c r="J34" s="437">
        <v>10</v>
      </c>
      <c r="K34" s="438">
        <f t="shared" si="0"/>
        <v>100</v>
      </c>
      <c r="L34" s="439" t="str">
        <f t="shared" si="1"/>
        <v>Fuerte</v>
      </c>
      <c r="M34" s="451"/>
      <c r="N34" s="452"/>
      <c r="O34" s="453"/>
      <c r="P34" s="443" t="s">
        <v>510</v>
      </c>
      <c r="Q34" s="444" t="str">
        <f t="shared" si="2"/>
        <v/>
      </c>
      <c r="R34" s="444" t="str">
        <f t="shared" si="3"/>
        <v>Moderada</v>
      </c>
      <c r="S34" s="444" t="str">
        <f t="shared" si="4"/>
        <v/>
      </c>
      <c r="T34" s="445" t="str">
        <f t="shared" si="5"/>
        <v>Control fuerte pero si el riesgo residual lo requiere, en cada proceso involucrado se deben emprender acciones adicionales</v>
      </c>
      <c r="U34" s="446" t="str">
        <f t="shared" si="6"/>
        <v/>
      </c>
      <c r="V34" s="454"/>
      <c r="W34" s="451"/>
      <c r="X34" s="411">
        <f t="shared" si="7"/>
        <v>2</v>
      </c>
      <c r="Y34" s="455"/>
      <c r="Z34" s="452"/>
    </row>
    <row r="35" spans="1:41" ht="38.25" x14ac:dyDescent="0.2">
      <c r="A35" s="449"/>
      <c r="B35" s="456" t="s">
        <v>580</v>
      </c>
      <c r="C35" s="436" t="s">
        <v>53</v>
      </c>
      <c r="D35" s="437">
        <v>15</v>
      </c>
      <c r="E35" s="437">
        <v>15</v>
      </c>
      <c r="F35" s="437">
        <v>15</v>
      </c>
      <c r="G35" s="437">
        <v>15</v>
      </c>
      <c r="H35" s="437">
        <v>15</v>
      </c>
      <c r="I35" s="437">
        <v>15</v>
      </c>
      <c r="J35" s="437">
        <v>10</v>
      </c>
      <c r="K35" s="438">
        <f t="shared" si="0"/>
        <v>100</v>
      </c>
      <c r="L35" s="439" t="str">
        <f t="shared" si="1"/>
        <v>Fuerte</v>
      </c>
      <c r="M35" s="451"/>
      <c r="N35" s="452"/>
      <c r="O35" s="470"/>
      <c r="P35" s="443" t="s">
        <v>510</v>
      </c>
      <c r="Q35" s="444" t="str">
        <f t="shared" si="2"/>
        <v/>
      </c>
      <c r="R35" s="444" t="str">
        <f t="shared" si="3"/>
        <v>Moderada</v>
      </c>
      <c r="S35" s="444" t="str">
        <f t="shared" si="4"/>
        <v/>
      </c>
      <c r="T35" s="445" t="str">
        <f t="shared" si="5"/>
        <v>Control fuerte pero si el riesgo residual lo requiere, en cada proceso involucrado se deben emprender acciones adicionales</v>
      </c>
      <c r="U35" s="446">
        <f t="shared" si="6"/>
        <v>2</v>
      </c>
      <c r="V35" s="457"/>
      <c r="W35" s="458"/>
      <c r="X35" s="411" t="str">
        <f t="shared" si="7"/>
        <v/>
      </c>
      <c r="Y35" s="448"/>
      <c r="Z35" s="459"/>
    </row>
    <row r="36" spans="1:41" s="461" customFormat="1" ht="15.75" x14ac:dyDescent="0.25">
      <c r="A36" s="432" t="s">
        <v>560</v>
      </c>
      <c r="B36" s="460"/>
      <c r="C36" s="436"/>
      <c r="D36" s="437"/>
      <c r="E36" s="437"/>
      <c r="F36" s="437"/>
      <c r="G36" s="437"/>
      <c r="H36" s="437"/>
      <c r="I36" s="437"/>
      <c r="J36" s="437"/>
      <c r="K36" s="438">
        <f t="shared" si="0"/>
        <v>0</v>
      </c>
      <c r="L36" s="439" t="str">
        <f t="shared" si="1"/>
        <v>Débil</v>
      </c>
      <c r="M36" s="451"/>
      <c r="N36" s="452"/>
      <c r="O36" s="453"/>
      <c r="P36" s="443"/>
      <c r="Q36" s="444"/>
      <c r="R36" s="444"/>
      <c r="S36" s="444"/>
      <c r="T36" s="445"/>
      <c r="U36" s="446" t="str">
        <f t="shared" si="6"/>
        <v/>
      </c>
      <c r="V36" s="410">
        <f>IFERROR(ROUND(AVERAGE(U36:U43),0),0)</f>
        <v>2</v>
      </c>
      <c r="W36" s="404">
        <f>IF(OR(S36="Débil",V36=0),0,IF(V36=1,1,IF(AND(Q36="Fuerte",V36=2),2,1)))</f>
        <v>1</v>
      </c>
      <c r="X36" s="411" t="str">
        <f t="shared" si="7"/>
        <v/>
      </c>
      <c r="Y36" s="410">
        <f>IFERROR(ROUND(AVERAGE(X36:X43),0),0)</f>
        <v>0</v>
      </c>
      <c r="Z36" s="404">
        <f>IF(OR(S36="Débil",Y36=0),0,IF(Y36=1,1,IF(AND(Q36="Fuerte",Y36=2),2,1)))</f>
        <v>0</v>
      </c>
      <c r="AB36" s="471"/>
      <c r="AC36" s="472"/>
      <c r="AD36" s="472"/>
      <c r="AE36" s="472"/>
      <c r="AF36" s="473"/>
      <c r="AG36" s="136"/>
      <c r="AH36" s="136"/>
      <c r="AI36" s="136"/>
      <c r="AJ36" s="472"/>
      <c r="AK36" s="472"/>
      <c r="AL36" s="472"/>
      <c r="AM36" s="473"/>
      <c r="AN36" s="136"/>
      <c r="AO36" s="474"/>
    </row>
    <row r="37" spans="1:41" s="461" customFormat="1" ht="15.75" x14ac:dyDescent="0.2">
      <c r="A37" s="449"/>
      <c r="B37" s="460"/>
      <c r="C37" s="436"/>
      <c r="D37" s="437"/>
      <c r="E37" s="437"/>
      <c r="F37" s="437"/>
      <c r="G37" s="437"/>
      <c r="H37" s="437"/>
      <c r="I37" s="437"/>
      <c r="J37" s="437"/>
      <c r="K37" s="438">
        <f t="shared" ref="K37:K70" si="8">SUM(D37:J37)</f>
        <v>0</v>
      </c>
      <c r="L37" s="439" t="str">
        <f t="shared" si="1"/>
        <v>Débil</v>
      </c>
      <c r="M37" s="451"/>
      <c r="N37" s="452"/>
      <c r="O37" s="453"/>
      <c r="P37" s="443"/>
      <c r="Q37" s="444"/>
      <c r="R37" s="444"/>
      <c r="S37" s="444"/>
      <c r="T37" s="445"/>
      <c r="U37" s="446" t="str">
        <f t="shared" si="6"/>
        <v/>
      </c>
      <c r="V37" s="454"/>
      <c r="W37" s="451"/>
      <c r="X37" s="411" t="str">
        <f t="shared" si="7"/>
        <v/>
      </c>
      <c r="Y37" s="455"/>
      <c r="Z37" s="452"/>
      <c r="AB37" s="471"/>
      <c r="AC37" s="472"/>
      <c r="AD37" s="472"/>
      <c r="AE37" s="472"/>
      <c r="AF37" s="473"/>
      <c r="AG37" s="136"/>
      <c r="AH37" s="136"/>
      <c r="AI37" s="136"/>
      <c r="AJ37" s="472"/>
      <c r="AK37" s="472"/>
      <c r="AL37" s="472"/>
      <c r="AM37" s="473"/>
      <c r="AN37" s="136"/>
      <c r="AO37" s="474"/>
    </row>
    <row r="38" spans="1:41" s="461" customFormat="1" ht="15.75" x14ac:dyDescent="0.2">
      <c r="A38" s="449"/>
      <c r="B38" s="460"/>
      <c r="C38" s="436"/>
      <c r="D38" s="437"/>
      <c r="E38" s="437"/>
      <c r="F38" s="437"/>
      <c r="G38" s="437"/>
      <c r="H38" s="437"/>
      <c r="I38" s="437"/>
      <c r="J38" s="437"/>
      <c r="K38" s="438">
        <f t="shared" si="8"/>
        <v>0</v>
      </c>
      <c r="L38" s="439" t="str">
        <f t="shared" si="1"/>
        <v>Débil</v>
      </c>
      <c r="M38" s="451"/>
      <c r="N38" s="452"/>
      <c r="O38" s="453"/>
      <c r="P38" s="443"/>
      <c r="Q38" s="444"/>
      <c r="R38" s="444"/>
      <c r="S38" s="444"/>
      <c r="T38" s="445"/>
      <c r="U38" s="446" t="str">
        <f t="shared" si="6"/>
        <v/>
      </c>
      <c r="V38" s="454"/>
      <c r="W38" s="451"/>
      <c r="X38" s="411" t="str">
        <f t="shared" si="7"/>
        <v/>
      </c>
      <c r="Y38" s="455"/>
      <c r="Z38" s="452"/>
      <c r="AB38" s="471"/>
      <c r="AC38" s="472"/>
      <c r="AD38" s="472"/>
      <c r="AE38" s="472"/>
      <c r="AF38" s="473"/>
      <c r="AG38" s="136"/>
      <c r="AH38" s="136"/>
      <c r="AI38" s="136"/>
      <c r="AJ38" s="472"/>
      <c r="AK38" s="472"/>
      <c r="AL38" s="472"/>
      <c r="AM38" s="473"/>
      <c r="AN38" s="136"/>
      <c r="AO38" s="474"/>
    </row>
    <row r="39" spans="1:41" ht="76.5" x14ac:dyDescent="0.2">
      <c r="A39" s="397" t="str">
        <f>'[4]2. MAPA DE RIESGOS '!C16</f>
        <v>5. Comportamientos de los colaboradores, proveedores y otras partes interesadas pertinentes que afecten negativamente el desempeño ambiental de la Entidad.</v>
      </c>
      <c r="B39" s="462" t="s">
        <v>581</v>
      </c>
      <c r="C39" s="399" t="s">
        <v>53</v>
      </c>
      <c r="D39" s="430">
        <v>15</v>
      </c>
      <c r="E39" s="430">
        <v>15</v>
      </c>
      <c r="F39" s="430">
        <v>15</v>
      </c>
      <c r="G39" s="430">
        <v>15</v>
      </c>
      <c r="H39" s="430">
        <v>15</v>
      </c>
      <c r="I39" s="430">
        <v>15</v>
      </c>
      <c r="J39" s="430">
        <v>10</v>
      </c>
      <c r="K39" s="419">
        <f t="shared" si="8"/>
        <v>100</v>
      </c>
      <c r="L39" s="420" t="str">
        <f t="shared" si="1"/>
        <v>Fuerte</v>
      </c>
      <c r="M39" s="463">
        <f>ROUNDUP(AVERAGEIF(K39:K192,"&gt;0"),1)</f>
        <v>97.899999999999991</v>
      </c>
      <c r="N39" s="404" t="str">
        <f>IF(M39=100,"Fuerte",IF(M39&lt;50,"Débil","Moderada"))</f>
        <v>Moderada</v>
      </c>
      <c r="O39" s="405"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424" t="s">
        <v>510</v>
      </c>
      <c r="Q39" s="407" t="str">
        <f>IF(AND(N39="Fuerte",P39="Fuerte"),"Fuerte","")</f>
        <v/>
      </c>
      <c r="R39" s="407" t="str">
        <f>IF(Q39="Fuerte","",IF(OR(N39="Débil",P39="Débil"),"","Moderada"))</f>
        <v>Moderada</v>
      </c>
      <c r="S39" s="407" t="str">
        <f>IF(OR(Q39="Fuerte",R39="Moderada"),"","Débil")</f>
        <v/>
      </c>
      <c r="T39" s="408"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409">
        <f>IF(C39="Preventivo",IF(L39="Fuerte",2,IF(L39="Moderado",1,"")),"")</f>
        <v>2</v>
      </c>
      <c r="V39" s="410">
        <f>IFERROR(ROUND(AVERAGE(U39:U42),0),0)</f>
        <v>2</v>
      </c>
      <c r="W39" s="404">
        <f>IF(OR(S39="Débil",V39=0),0,IF(V39=1,1,IF(AND(Q39="Fuerte",V39=2),2,1)))</f>
        <v>1</v>
      </c>
      <c r="X39" s="411" t="str">
        <f>IF(C39="Detectivo",IF(L39="Fuerte",2,IF(L39="Moderado",1,"")),"")</f>
        <v/>
      </c>
      <c r="Y39" s="410">
        <f>IFERROR(ROUND(AVERAGE(X39:X42),0),0)</f>
        <v>0</v>
      </c>
      <c r="Z39" s="404">
        <f>IF(OR(S39="Débil",Y39=0),0,IF(Y39=1,1,IF(AND(Q39="Fuerte",Y39=2),2,1)))</f>
        <v>0</v>
      </c>
    </row>
    <row r="40" spans="1:41" s="412" customFormat="1" ht="38.25" x14ac:dyDescent="0.2">
      <c r="A40" s="464"/>
      <c r="B40" s="417" t="s">
        <v>582</v>
      </c>
      <c r="C40" s="399" t="s">
        <v>53</v>
      </c>
      <c r="D40" s="430">
        <v>15</v>
      </c>
      <c r="E40" s="430">
        <v>15</v>
      </c>
      <c r="F40" s="430">
        <v>15</v>
      </c>
      <c r="G40" s="430">
        <v>15</v>
      </c>
      <c r="H40" s="430">
        <v>15</v>
      </c>
      <c r="I40" s="430">
        <v>15</v>
      </c>
      <c r="J40" s="430">
        <v>10</v>
      </c>
      <c r="K40" s="419">
        <f t="shared" si="8"/>
        <v>100</v>
      </c>
      <c r="L40" s="420" t="str">
        <f t="shared" si="1"/>
        <v>Fuerte</v>
      </c>
      <c r="M40" s="421"/>
      <c r="N40" s="422"/>
      <c r="O40" s="423"/>
      <c r="P40" s="424" t="s">
        <v>510</v>
      </c>
      <c r="Q40" s="407" t="str">
        <f>IF(AND(N40="Fuerte",P40="Fuerte"),"Fuerte","")</f>
        <v/>
      </c>
      <c r="R40" s="407" t="str">
        <f>IF(Q40="Fuerte","",IF(OR(N40="Débil",P40="Débil"),"","Moderada"))</f>
        <v>Moderada</v>
      </c>
      <c r="S40" s="407" t="str">
        <f>IF(OR(Q40="Fuerte",R40="Moderada"),"","Débil")</f>
        <v/>
      </c>
      <c r="T40" s="408"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409">
        <f>IF(C40="Preventivo",IF(L40="Fuerte",2,IF(L40="Moderado",1,"")),"")</f>
        <v>2</v>
      </c>
      <c r="V40" s="425"/>
      <c r="W40" s="426"/>
      <c r="X40" s="411" t="str">
        <f>IF(C40="Detectivo",IF(L40="Fuerte",2,IF(L40="Moderado",1,"")),"")</f>
        <v/>
      </c>
      <c r="Y40" s="427"/>
      <c r="Z40" s="428"/>
      <c r="AA40" s="361"/>
      <c r="AB40" s="361"/>
      <c r="AC40" s="361"/>
      <c r="AD40" s="361"/>
      <c r="AE40" s="361"/>
      <c r="AF40" s="361"/>
      <c r="AG40" s="361"/>
      <c r="AH40" s="361"/>
      <c r="AI40" s="361"/>
      <c r="AJ40" s="361"/>
      <c r="AK40" s="361"/>
      <c r="AL40" s="361"/>
      <c r="AM40" s="361"/>
      <c r="AN40" s="361"/>
      <c r="AO40" s="361"/>
    </row>
    <row r="41" spans="1:41" s="412" customFormat="1" ht="38.25" x14ac:dyDescent="0.2">
      <c r="A41" s="464"/>
      <c r="B41" s="417" t="s">
        <v>583</v>
      </c>
      <c r="C41" s="399" t="s">
        <v>53</v>
      </c>
      <c r="D41" s="430">
        <v>15</v>
      </c>
      <c r="E41" s="430">
        <v>15</v>
      </c>
      <c r="F41" s="430">
        <v>15</v>
      </c>
      <c r="G41" s="430">
        <v>15</v>
      </c>
      <c r="H41" s="430">
        <v>15</v>
      </c>
      <c r="I41" s="430">
        <v>15</v>
      </c>
      <c r="J41" s="430">
        <v>10</v>
      </c>
      <c r="K41" s="419">
        <f t="shared" si="8"/>
        <v>100</v>
      </c>
      <c r="L41" s="420" t="str">
        <f t="shared" si="1"/>
        <v>Fuerte</v>
      </c>
      <c r="M41" s="421"/>
      <c r="N41" s="422"/>
      <c r="O41" s="423"/>
      <c r="P41" s="424" t="s">
        <v>510</v>
      </c>
      <c r="Q41" s="407" t="str">
        <f>IF(AND(N41="Fuerte",P41="Fuerte"),"Fuerte","")</f>
        <v/>
      </c>
      <c r="R41" s="407" t="str">
        <f>IF(Q41="Fuerte","",IF(OR(N41="Débil",P41="Débil"),"","Moderada"))</f>
        <v>Moderada</v>
      </c>
      <c r="S41" s="407" t="str">
        <f>IF(OR(Q41="Fuerte",R41="Moderada"),"","Débil")</f>
        <v/>
      </c>
      <c r="T41" s="408"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409">
        <f>IF(C41="Preventivo",IF(L41="Fuerte",2,IF(L41="Moderado",1,"")),"")</f>
        <v>2</v>
      </c>
      <c r="V41" s="425"/>
      <c r="W41" s="426"/>
      <c r="X41" s="411" t="str">
        <f>IF(C41="Detectivo",IF(L41="Fuerte",2,IF(L41="Moderado",1,"")),"")</f>
        <v/>
      </c>
      <c r="Y41" s="427"/>
      <c r="Z41" s="428"/>
      <c r="AA41" s="361"/>
      <c r="AB41" s="361"/>
      <c r="AC41" s="361"/>
      <c r="AD41" s="361"/>
      <c r="AE41" s="361"/>
      <c r="AF41" s="361"/>
      <c r="AG41" s="361"/>
      <c r="AH41" s="361"/>
      <c r="AI41" s="361"/>
      <c r="AJ41" s="361"/>
      <c r="AK41" s="361"/>
      <c r="AL41" s="361"/>
      <c r="AM41" s="361"/>
      <c r="AN41" s="361"/>
      <c r="AO41" s="361"/>
    </row>
    <row r="42" spans="1:41" s="412" customFormat="1" ht="38.25" x14ac:dyDescent="0.2">
      <c r="A42" s="464"/>
      <c r="B42" s="417" t="s">
        <v>584</v>
      </c>
      <c r="C42" s="399" t="s">
        <v>53</v>
      </c>
      <c r="D42" s="430">
        <v>15</v>
      </c>
      <c r="E42" s="430">
        <v>15</v>
      </c>
      <c r="F42" s="430">
        <v>15</v>
      </c>
      <c r="G42" s="430">
        <v>15</v>
      </c>
      <c r="H42" s="430">
        <v>15</v>
      </c>
      <c r="I42" s="430">
        <v>15</v>
      </c>
      <c r="J42" s="430">
        <v>10</v>
      </c>
      <c r="K42" s="419">
        <f t="shared" si="8"/>
        <v>100</v>
      </c>
      <c r="L42" s="420" t="str">
        <f t="shared" si="1"/>
        <v>Fuerte</v>
      </c>
      <c r="M42" s="421"/>
      <c r="N42" s="422"/>
      <c r="O42" s="431"/>
      <c r="P42" s="424" t="s">
        <v>510</v>
      </c>
      <c r="Q42" s="407" t="str">
        <f>IF(AND(N42="Fuerte",P42="Fuerte"),"Fuerte","")</f>
        <v/>
      </c>
      <c r="R42" s="407" t="str">
        <f>IF(Q42="Fuerte","",IF(OR(N42="Débil",P42="Débil"),"","Moderada"))</f>
        <v>Moderada</v>
      </c>
      <c r="S42" s="407" t="str">
        <f>IF(OR(Q42="Fuerte",R42="Moderada"),"","Débil")</f>
        <v/>
      </c>
      <c r="T42" s="408"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409">
        <f>IF(C42="Preventivo",IF(L42="Fuerte",2,IF(L42="Moderado",1,"")),"")</f>
        <v>2</v>
      </c>
      <c r="V42" s="465"/>
      <c r="W42" s="466"/>
      <c r="X42" s="411" t="str">
        <f>IF(C42="Detectivo",IF(L42="Fuerte",2,IF(L42="Moderado",1,"")),"")</f>
        <v/>
      </c>
      <c r="Y42" s="411"/>
      <c r="Z42" s="467"/>
      <c r="AA42" s="361"/>
      <c r="AB42" s="361"/>
      <c r="AC42" s="361"/>
      <c r="AD42" s="361"/>
      <c r="AE42" s="361"/>
      <c r="AF42" s="361"/>
      <c r="AG42" s="361"/>
      <c r="AH42" s="361"/>
      <c r="AI42" s="361"/>
      <c r="AJ42" s="361"/>
      <c r="AK42" s="361"/>
      <c r="AL42" s="361"/>
      <c r="AM42" s="361"/>
      <c r="AN42" s="361"/>
      <c r="AO42" s="361"/>
    </row>
    <row r="43" spans="1:41" ht="63.75" x14ac:dyDescent="0.2">
      <c r="A43" s="397" t="str">
        <f>'[4]2. MAPA DE RIESGOS '!C17</f>
        <v>6. Efectuar la Rendición de cuentas que no involucre a la ciudadanía y todos los grupos de interés.</v>
      </c>
      <c r="B43" s="462" t="s">
        <v>585</v>
      </c>
      <c r="C43" s="399" t="s">
        <v>53</v>
      </c>
      <c r="D43" s="430">
        <v>15</v>
      </c>
      <c r="E43" s="430">
        <v>15</v>
      </c>
      <c r="F43" s="430">
        <v>15</v>
      </c>
      <c r="G43" s="430">
        <v>15</v>
      </c>
      <c r="H43" s="430">
        <v>15</v>
      </c>
      <c r="I43" s="430">
        <v>15</v>
      </c>
      <c r="J43" s="430">
        <v>10</v>
      </c>
      <c r="K43" s="419">
        <f t="shared" si="8"/>
        <v>100</v>
      </c>
      <c r="L43" s="420" t="str">
        <f t="shared" si="1"/>
        <v>Fuerte</v>
      </c>
      <c r="M43" s="463">
        <f>ROUNDUP(AVERAGEIF(K43:K50,"&gt;0"),1)</f>
        <v>100</v>
      </c>
      <c r="N43" s="404" t="str">
        <f>IF(M43=100,"Fuerte",IF(M43&lt;50,"Débil","Moderada"))</f>
        <v>Fuerte</v>
      </c>
      <c r="O43" s="405"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424" t="s">
        <v>510</v>
      </c>
      <c r="Q43" s="407" t="str">
        <f t="shared" si="2"/>
        <v>Fuerte</v>
      </c>
      <c r="R43" s="407" t="str">
        <f t="shared" si="3"/>
        <v/>
      </c>
      <c r="S43" s="407" t="str">
        <f t="shared" si="4"/>
        <v/>
      </c>
      <c r="T43" s="408" t="str">
        <f t="shared" si="5"/>
        <v>Control fuerte pero si el riesgo residual lo requiere, en cada proceso involucrado se deben emprender acciones adicionales</v>
      </c>
      <c r="U43" s="409">
        <f t="shared" si="6"/>
        <v>2</v>
      </c>
      <c r="V43" s="410">
        <f>IFERROR(ROUND(AVERAGE(U43:U47),0),0)</f>
        <v>2</v>
      </c>
      <c r="W43" s="404">
        <f>IF(OR(S43="Débil",V43=0),0,IF(V43=1,1,IF(AND(Q43="Fuerte",V43=2),2,1)))</f>
        <v>2</v>
      </c>
      <c r="X43" s="411" t="str">
        <f t="shared" si="7"/>
        <v/>
      </c>
      <c r="Y43" s="410">
        <f>IFERROR(ROUND(AVERAGE(X43:X47),0),0)</f>
        <v>2</v>
      </c>
      <c r="Z43" s="404">
        <f>IF(OR(S43="Débil",Y43=0),0,IF(Y43=1,1,IF(AND(Q43="Fuerte",Y43=2),2,1)))</f>
        <v>2</v>
      </c>
    </row>
    <row r="44" spans="1:41" ht="38.25" x14ac:dyDescent="0.2">
      <c r="A44" s="464"/>
      <c r="B44" s="417" t="s">
        <v>586</v>
      </c>
      <c r="C44" s="399" t="s">
        <v>53</v>
      </c>
      <c r="D44" s="430">
        <v>15</v>
      </c>
      <c r="E44" s="430">
        <v>15</v>
      </c>
      <c r="F44" s="430">
        <v>15</v>
      </c>
      <c r="G44" s="430">
        <v>15</v>
      </c>
      <c r="H44" s="430">
        <v>15</v>
      </c>
      <c r="I44" s="430">
        <v>15</v>
      </c>
      <c r="J44" s="430">
        <v>10</v>
      </c>
      <c r="K44" s="419">
        <f t="shared" si="8"/>
        <v>100</v>
      </c>
      <c r="L44" s="420" t="str">
        <f t="shared" si="1"/>
        <v>Fuerte</v>
      </c>
      <c r="M44" s="421"/>
      <c r="N44" s="422"/>
      <c r="O44" s="423"/>
      <c r="P44" s="424" t="s">
        <v>510</v>
      </c>
      <c r="Q44" s="407" t="str">
        <f t="shared" si="2"/>
        <v/>
      </c>
      <c r="R44" s="407" t="str">
        <f t="shared" si="3"/>
        <v>Moderada</v>
      </c>
      <c r="S44" s="407" t="str">
        <f t="shared" si="4"/>
        <v/>
      </c>
      <c r="T44" s="408" t="str">
        <f t="shared" si="5"/>
        <v>Control fuerte pero si el riesgo residual lo requiere, en cada proceso involucrado se deben emprender acciones adicionales</v>
      </c>
      <c r="U44" s="409">
        <f t="shared" si="6"/>
        <v>2</v>
      </c>
      <c r="V44" s="425"/>
      <c r="W44" s="426"/>
      <c r="X44" s="411" t="str">
        <f t="shared" si="7"/>
        <v/>
      </c>
      <c r="Y44" s="427"/>
      <c r="Z44" s="428"/>
    </row>
    <row r="45" spans="1:41" ht="38.25" x14ac:dyDescent="0.2">
      <c r="A45" s="464"/>
      <c r="B45" s="417" t="s">
        <v>587</v>
      </c>
      <c r="C45" s="399" t="s">
        <v>53</v>
      </c>
      <c r="D45" s="430">
        <v>15</v>
      </c>
      <c r="E45" s="430">
        <v>15</v>
      </c>
      <c r="F45" s="430">
        <v>15</v>
      </c>
      <c r="G45" s="430">
        <v>15</v>
      </c>
      <c r="H45" s="430">
        <v>15</v>
      </c>
      <c r="I45" s="430">
        <v>15</v>
      </c>
      <c r="J45" s="430">
        <v>10</v>
      </c>
      <c r="K45" s="419">
        <f t="shared" si="8"/>
        <v>100</v>
      </c>
      <c r="L45" s="420" t="str">
        <f t="shared" si="1"/>
        <v>Fuerte</v>
      </c>
      <c r="M45" s="421"/>
      <c r="N45" s="422"/>
      <c r="O45" s="423"/>
      <c r="P45" s="424" t="s">
        <v>510</v>
      </c>
      <c r="Q45" s="407" t="str">
        <f t="shared" si="2"/>
        <v/>
      </c>
      <c r="R45" s="407" t="str">
        <f t="shared" si="3"/>
        <v>Moderada</v>
      </c>
      <c r="S45" s="407" t="str">
        <f t="shared" si="4"/>
        <v/>
      </c>
      <c r="T45" s="408" t="str">
        <f t="shared" si="5"/>
        <v>Control fuerte pero si el riesgo residual lo requiere, en cada proceso involucrado se deben emprender acciones adicionales</v>
      </c>
      <c r="U45" s="409">
        <f t="shared" si="6"/>
        <v>2</v>
      </c>
      <c r="V45" s="425"/>
      <c r="W45" s="426"/>
      <c r="X45" s="411" t="str">
        <f t="shared" si="7"/>
        <v/>
      </c>
      <c r="Y45" s="427"/>
      <c r="Z45" s="428"/>
    </row>
    <row r="46" spans="1:41" ht="38.25" x14ac:dyDescent="0.2">
      <c r="A46" s="464"/>
      <c r="B46" s="475" t="s">
        <v>588</v>
      </c>
      <c r="C46" s="399" t="s">
        <v>91</v>
      </c>
      <c r="D46" s="430">
        <v>15</v>
      </c>
      <c r="E46" s="430">
        <v>15</v>
      </c>
      <c r="F46" s="430">
        <v>15</v>
      </c>
      <c r="G46" s="430">
        <v>15</v>
      </c>
      <c r="H46" s="430">
        <v>15</v>
      </c>
      <c r="I46" s="430">
        <v>15</v>
      </c>
      <c r="J46" s="430">
        <v>10</v>
      </c>
      <c r="K46" s="419">
        <f t="shared" si="8"/>
        <v>100</v>
      </c>
      <c r="L46" s="420" t="str">
        <f t="shared" si="1"/>
        <v>Fuerte</v>
      </c>
      <c r="M46" s="421"/>
      <c r="N46" s="422"/>
      <c r="O46" s="423"/>
      <c r="P46" s="424" t="s">
        <v>510</v>
      </c>
      <c r="Q46" s="407" t="str">
        <f t="shared" si="2"/>
        <v/>
      </c>
      <c r="R46" s="407" t="str">
        <f t="shared" si="3"/>
        <v>Moderada</v>
      </c>
      <c r="S46" s="407" t="str">
        <f t="shared" si="4"/>
        <v/>
      </c>
      <c r="T46" s="408" t="str">
        <f t="shared" si="5"/>
        <v>Control fuerte pero si el riesgo residual lo requiere, en cada proceso involucrado se deben emprender acciones adicionales</v>
      </c>
      <c r="U46" s="409" t="str">
        <f t="shared" si="6"/>
        <v/>
      </c>
      <c r="V46" s="425"/>
      <c r="W46" s="426"/>
      <c r="X46" s="411">
        <f t="shared" si="7"/>
        <v>2</v>
      </c>
      <c r="Y46" s="427"/>
      <c r="Z46" s="428"/>
    </row>
    <row r="47" spans="1:41" ht="38.25" x14ac:dyDescent="0.2">
      <c r="A47" s="464"/>
      <c r="B47" s="417" t="s">
        <v>559</v>
      </c>
      <c r="C47" s="399" t="s">
        <v>91</v>
      </c>
      <c r="D47" s="430">
        <v>15</v>
      </c>
      <c r="E47" s="430">
        <v>15</v>
      </c>
      <c r="F47" s="430">
        <v>15</v>
      </c>
      <c r="G47" s="430">
        <v>15</v>
      </c>
      <c r="H47" s="430">
        <v>15</v>
      </c>
      <c r="I47" s="430">
        <v>15</v>
      </c>
      <c r="J47" s="430">
        <v>10</v>
      </c>
      <c r="K47" s="419">
        <f t="shared" si="8"/>
        <v>100</v>
      </c>
      <c r="L47" s="420" t="str">
        <f t="shared" si="1"/>
        <v>Fuerte</v>
      </c>
      <c r="M47" s="421"/>
      <c r="N47" s="422"/>
      <c r="O47" s="431"/>
      <c r="P47" s="424" t="s">
        <v>510</v>
      </c>
      <c r="Q47" s="407" t="str">
        <f t="shared" si="2"/>
        <v/>
      </c>
      <c r="R47" s="407" t="str">
        <f t="shared" si="3"/>
        <v>Moderada</v>
      </c>
      <c r="S47" s="407" t="str">
        <f t="shared" si="4"/>
        <v/>
      </c>
      <c r="T47" s="408" t="str">
        <f t="shared" si="5"/>
        <v>Control fuerte pero si el riesgo residual lo requiere, en cada proceso involucrado se deben emprender acciones adicionales</v>
      </c>
      <c r="U47" s="409" t="str">
        <f t="shared" si="6"/>
        <v/>
      </c>
      <c r="V47" s="465"/>
      <c r="W47" s="466"/>
      <c r="X47" s="411">
        <f t="shared" si="7"/>
        <v>2</v>
      </c>
      <c r="Y47" s="411"/>
      <c r="Z47" s="467"/>
    </row>
    <row r="48" spans="1:41" ht="15.75" x14ac:dyDescent="0.25">
      <c r="A48" s="432" t="s">
        <v>560</v>
      </c>
      <c r="B48" s="433"/>
      <c r="C48" s="399"/>
      <c r="D48" s="430"/>
      <c r="E48" s="430"/>
      <c r="F48" s="430"/>
      <c r="G48" s="430"/>
      <c r="H48" s="430"/>
      <c r="I48" s="430"/>
      <c r="J48" s="430"/>
      <c r="K48" s="419">
        <f t="shared" si="8"/>
        <v>0</v>
      </c>
      <c r="L48" s="420" t="str">
        <f>IF(K48&gt;=96,"Fuerte",(IF(K48&lt;=85,"Débil","Moderado")))</f>
        <v>Débil</v>
      </c>
      <c r="M48" s="421"/>
      <c r="N48" s="422"/>
      <c r="O48" s="423"/>
      <c r="P48" s="424"/>
      <c r="Q48" s="407"/>
      <c r="R48" s="407"/>
      <c r="S48" s="407"/>
      <c r="T48" s="408"/>
      <c r="U48" s="409" t="str">
        <f t="shared" si="6"/>
        <v/>
      </c>
      <c r="V48" s="410">
        <f>IFERROR(ROUND(AVERAGE(U48:U51),0),0)</f>
        <v>2</v>
      </c>
      <c r="W48" s="404">
        <f>IF(OR(S48="Débil",V48=0),0,IF(V48=1,1,IF(AND(Q48="Fuerte",V48=2),2,1)))</f>
        <v>1</v>
      </c>
      <c r="X48" s="411" t="str">
        <f t="shared" si="7"/>
        <v/>
      </c>
      <c r="Y48" s="410">
        <f>IFERROR(ROUND(AVERAGE(X48:X51),0),0)</f>
        <v>0</v>
      </c>
      <c r="Z48" s="404">
        <f>IF(OR(S48="Débil",Y48=0),0,IF(Y48=1,1,IF(AND(Q48="Fuerte",Y48=2),2,1)))</f>
        <v>0</v>
      </c>
      <c r="AB48" s="429"/>
      <c r="AC48" s="414"/>
      <c r="AD48" s="414"/>
      <c r="AE48" s="414"/>
      <c r="AF48" s="415"/>
      <c r="AG48" s="107"/>
      <c r="AH48" s="107"/>
      <c r="AI48" s="107"/>
      <c r="AJ48" s="414"/>
      <c r="AK48" s="414"/>
      <c r="AL48" s="414"/>
      <c r="AM48" s="415"/>
      <c r="AN48" s="107"/>
      <c r="AO48" s="468"/>
    </row>
    <row r="49" spans="1:41" ht="15.75" x14ac:dyDescent="0.2">
      <c r="A49" s="416"/>
      <c r="B49" s="433"/>
      <c r="C49" s="399"/>
      <c r="D49" s="430"/>
      <c r="E49" s="430"/>
      <c r="F49" s="430"/>
      <c r="G49" s="430"/>
      <c r="H49" s="430"/>
      <c r="I49" s="430"/>
      <c r="J49" s="430"/>
      <c r="K49" s="419">
        <f t="shared" si="8"/>
        <v>0</v>
      </c>
      <c r="L49" s="420" t="str">
        <f>IF(K49&gt;=96,"Fuerte",(IF(K49&lt;=85,"Débil","Moderado")))</f>
        <v>Débil</v>
      </c>
      <c r="M49" s="421"/>
      <c r="N49" s="422"/>
      <c r="O49" s="423"/>
      <c r="P49" s="424"/>
      <c r="Q49" s="407"/>
      <c r="R49" s="407"/>
      <c r="S49" s="407"/>
      <c r="T49" s="408"/>
      <c r="U49" s="409" t="str">
        <f t="shared" si="6"/>
        <v/>
      </c>
      <c r="V49" s="425"/>
      <c r="W49" s="426"/>
      <c r="X49" s="411" t="str">
        <f t="shared" si="7"/>
        <v/>
      </c>
      <c r="Y49" s="427"/>
      <c r="Z49" s="428"/>
      <c r="AB49" s="429"/>
      <c r="AC49" s="414"/>
      <c r="AD49" s="414"/>
      <c r="AE49" s="414"/>
      <c r="AF49" s="415"/>
      <c r="AG49" s="107"/>
      <c r="AH49" s="107"/>
      <c r="AI49" s="107"/>
      <c r="AJ49" s="414"/>
      <c r="AK49" s="414"/>
      <c r="AL49" s="414"/>
      <c r="AM49" s="415"/>
      <c r="AN49" s="107"/>
      <c r="AO49" s="468"/>
    </row>
    <row r="50" spans="1:41" ht="15.75" x14ac:dyDescent="0.2">
      <c r="A50" s="416"/>
      <c r="B50" s="433"/>
      <c r="C50" s="399"/>
      <c r="D50" s="430"/>
      <c r="E50" s="430"/>
      <c r="F50" s="430"/>
      <c r="G50" s="430"/>
      <c r="H50" s="430"/>
      <c r="I50" s="430"/>
      <c r="J50" s="430"/>
      <c r="K50" s="419">
        <f t="shared" si="8"/>
        <v>0</v>
      </c>
      <c r="L50" s="420" t="str">
        <f>IF(K50&gt;=96,"Fuerte",(IF(K50&lt;=85,"Débil","Moderado")))</f>
        <v>Débil</v>
      </c>
      <c r="M50" s="421"/>
      <c r="N50" s="422"/>
      <c r="O50" s="423"/>
      <c r="P50" s="424"/>
      <c r="Q50" s="407"/>
      <c r="R50" s="407"/>
      <c r="S50" s="407"/>
      <c r="T50" s="408"/>
      <c r="U50" s="409" t="str">
        <f t="shared" si="6"/>
        <v/>
      </c>
      <c r="V50" s="425"/>
      <c r="W50" s="426"/>
      <c r="X50" s="411" t="str">
        <f t="shared" si="7"/>
        <v/>
      </c>
      <c r="Y50" s="427"/>
      <c r="Z50" s="428"/>
      <c r="AB50" s="429"/>
      <c r="AC50" s="414"/>
      <c r="AD50" s="414"/>
      <c r="AE50" s="414"/>
      <c r="AF50" s="415"/>
      <c r="AG50" s="107"/>
      <c r="AH50" s="107"/>
      <c r="AI50" s="107"/>
      <c r="AJ50" s="414"/>
      <c r="AK50" s="414"/>
      <c r="AL50" s="414"/>
      <c r="AM50" s="415"/>
      <c r="AN50" s="107"/>
      <c r="AO50" s="468"/>
    </row>
    <row r="51" spans="1:41" ht="63.75" x14ac:dyDescent="0.2">
      <c r="A51" s="434" t="str">
        <f>'[4]2. MAPA DE RIESGOS '!C18</f>
        <v>7. Efectuar la rendición de cuentas sin contar con la información pertinente y veraz buscando un beneficio particular.</v>
      </c>
      <c r="B51" s="435" t="s">
        <v>589</v>
      </c>
      <c r="C51" s="436" t="s">
        <v>53</v>
      </c>
      <c r="D51" s="437">
        <v>15</v>
      </c>
      <c r="E51" s="437">
        <v>15</v>
      </c>
      <c r="F51" s="437">
        <v>15</v>
      </c>
      <c r="G51" s="437">
        <v>15</v>
      </c>
      <c r="H51" s="437">
        <v>15</v>
      </c>
      <c r="I51" s="437">
        <v>15</v>
      </c>
      <c r="J51" s="437">
        <v>10</v>
      </c>
      <c r="K51" s="438">
        <f t="shared" si="8"/>
        <v>100</v>
      </c>
      <c r="L51" s="439" t="str">
        <f t="shared" si="1"/>
        <v>Fuerte</v>
      </c>
      <c r="M51" s="440">
        <f>ROUNDUP(AVERAGEIF(K51:K61,"&gt;0"),1)</f>
        <v>97.5</v>
      </c>
      <c r="N51" s="441" t="str">
        <f>IF(M51=100,"Fuerte",IF(M51&lt;50,"Débil","Moderada"))</f>
        <v>Moderada</v>
      </c>
      <c r="O51" s="442"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443" t="s">
        <v>510</v>
      </c>
      <c r="Q51" s="444" t="str">
        <f t="shared" si="2"/>
        <v/>
      </c>
      <c r="R51" s="444" t="str">
        <f t="shared" si="3"/>
        <v>Moderada</v>
      </c>
      <c r="S51" s="444" t="str">
        <f t="shared" si="4"/>
        <v/>
      </c>
      <c r="T51" s="445" t="str">
        <f t="shared" si="5"/>
        <v>Control fuerte pero si el riesgo residual lo requiere, en cada proceso involucrado se deben emprender acciones adicionales</v>
      </c>
      <c r="U51" s="446">
        <f t="shared" si="6"/>
        <v>2</v>
      </c>
      <c r="V51" s="447">
        <f>IFERROR(ROUND(AVERAGE(U51:U58),0),0)</f>
        <v>1</v>
      </c>
      <c r="W51" s="441">
        <f>IF(OR(S51="Débil",V51=0),0,IF(V51=1,1,IF(AND(Q51="Fuerte",V51=2),2,1)))</f>
        <v>1</v>
      </c>
      <c r="X51" s="411" t="str">
        <f t="shared" si="7"/>
        <v/>
      </c>
      <c r="Y51" s="447">
        <f>IFERROR(ROUND(AVERAGE(X51:X58),0),0)</f>
        <v>2</v>
      </c>
      <c r="Z51" s="441">
        <f>IF(OR(S51="Débil",Y51=0),0,IF(Y51=1,1,IF(AND(Q51="Fuerte",Y51=2),2,1)))</f>
        <v>1</v>
      </c>
    </row>
    <row r="52" spans="1:41" s="412" customFormat="1" ht="51" x14ac:dyDescent="0.2">
      <c r="A52" s="449"/>
      <c r="B52" s="456" t="s">
        <v>590</v>
      </c>
      <c r="C52" s="436" t="s">
        <v>53</v>
      </c>
      <c r="D52" s="437">
        <v>15</v>
      </c>
      <c r="E52" s="437">
        <v>15</v>
      </c>
      <c r="F52" s="437">
        <v>15</v>
      </c>
      <c r="G52" s="437">
        <v>15</v>
      </c>
      <c r="H52" s="437">
        <v>15</v>
      </c>
      <c r="I52" s="437">
        <v>15</v>
      </c>
      <c r="J52" s="437">
        <v>5</v>
      </c>
      <c r="K52" s="438">
        <f t="shared" si="8"/>
        <v>95</v>
      </c>
      <c r="L52" s="439" t="str">
        <f t="shared" si="1"/>
        <v>Moderado</v>
      </c>
      <c r="M52" s="451"/>
      <c r="N52" s="452"/>
      <c r="O52" s="453"/>
      <c r="P52" s="443" t="s">
        <v>510</v>
      </c>
      <c r="Q52" s="444" t="str">
        <f t="shared" si="2"/>
        <v/>
      </c>
      <c r="R52" s="444" t="str">
        <f t="shared" si="3"/>
        <v>Moderada</v>
      </c>
      <c r="S52" s="444" t="str">
        <f t="shared" si="4"/>
        <v/>
      </c>
      <c r="T52" s="445" t="str">
        <f t="shared" si="5"/>
        <v>Requiere plan de acción para fortalecer los controles</v>
      </c>
      <c r="U52" s="446">
        <f t="shared" si="6"/>
        <v>1</v>
      </c>
      <c r="V52" s="454"/>
      <c r="W52" s="451"/>
      <c r="X52" s="411" t="str">
        <f t="shared" si="7"/>
        <v/>
      </c>
      <c r="Y52" s="455"/>
      <c r="Z52" s="452"/>
    </row>
    <row r="53" spans="1:41" s="412" customFormat="1" ht="63.75" x14ac:dyDescent="0.2">
      <c r="A53" s="449"/>
      <c r="B53" s="456" t="s">
        <v>591</v>
      </c>
      <c r="C53" s="436" t="s">
        <v>53</v>
      </c>
      <c r="D53" s="437">
        <v>15</v>
      </c>
      <c r="E53" s="437">
        <v>15</v>
      </c>
      <c r="F53" s="437">
        <v>15</v>
      </c>
      <c r="G53" s="437">
        <v>15</v>
      </c>
      <c r="H53" s="437">
        <v>15</v>
      </c>
      <c r="I53" s="437">
        <v>15</v>
      </c>
      <c r="J53" s="476">
        <v>5</v>
      </c>
      <c r="K53" s="438">
        <f t="shared" si="8"/>
        <v>95</v>
      </c>
      <c r="L53" s="439" t="str">
        <f t="shared" si="1"/>
        <v>Moderado</v>
      </c>
      <c r="M53" s="451"/>
      <c r="N53" s="452"/>
      <c r="O53" s="453"/>
      <c r="P53" s="443" t="s">
        <v>510</v>
      </c>
      <c r="Q53" s="444" t="str">
        <f t="shared" si="2"/>
        <v/>
      </c>
      <c r="R53" s="444" t="str">
        <f t="shared" si="3"/>
        <v>Moderada</v>
      </c>
      <c r="S53" s="444" t="str">
        <f t="shared" si="4"/>
        <v/>
      </c>
      <c r="T53" s="445" t="str">
        <f t="shared" si="5"/>
        <v>Requiere plan de acción para fortalecer los controles</v>
      </c>
      <c r="U53" s="446">
        <f t="shared" si="6"/>
        <v>1</v>
      </c>
      <c r="V53" s="454"/>
      <c r="W53" s="451"/>
      <c r="X53" s="411" t="str">
        <f t="shared" si="7"/>
        <v/>
      </c>
      <c r="Y53" s="455"/>
      <c r="Z53" s="452"/>
    </row>
    <row r="54" spans="1:41" ht="51" x14ac:dyDescent="0.2">
      <c r="A54" s="449"/>
      <c r="B54" s="456" t="s">
        <v>592</v>
      </c>
      <c r="C54" s="436" t="s">
        <v>53</v>
      </c>
      <c r="D54" s="437">
        <v>15</v>
      </c>
      <c r="E54" s="437">
        <v>15</v>
      </c>
      <c r="F54" s="437">
        <v>15</v>
      </c>
      <c r="G54" s="437">
        <v>15</v>
      </c>
      <c r="H54" s="437">
        <v>15</v>
      </c>
      <c r="I54" s="437">
        <v>15</v>
      </c>
      <c r="J54" s="437">
        <v>5</v>
      </c>
      <c r="K54" s="438">
        <f t="shared" si="8"/>
        <v>95</v>
      </c>
      <c r="L54" s="439" t="str">
        <f t="shared" si="1"/>
        <v>Moderado</v>
      </c>
      <c r="M54" s="451"/>
      <c r="N54" s="452"/>
      <c r="O54" s="453"/>
      <c r="P54" s="443" t="s">
        <v>510</v>
      </c>
      <c r="Q54" s="444" t="str">
        <f t="shared" si="2"/>
        <v/>
      </c>
      <c r="R54" s="444" t="str">
        <f t="shared" si="3"/>
        <v>Moderada</v>
      </c>
      <c r="S54" s="444" t="str">
        <f t="shared" si="4"/>
        <v/>
      </c>
      <c r="T54" s="445" t="str">
        <f t="shared" si="5"/>
        <v>Requiere plan de acción para fortalecer los controles</v>
      </c>
      <c r="U54" s="446">
        <f t="shared" si="6"/>
        <v>1</v>
      </c>
      <c r="V54" s="454"/>
      <c r="W54" s="451"/>
      <c r="X54" s="411" t="str">
        <f t="shared" si="7"/>
        <v/>
      </c>
      <c r="Y54" s="455"/>
      <c r="Z54" s="452"/>
      <c r="AA54" s="412"/>
      <c r="AB54" s="412"/>
      <c r="AC54" s="412"/>
      <c r="AD54" s="412"/>
      <c r="AE54" s="412"/>
      <c r="AF54" s="412"/>
      <c r="AG54" s="412"/>
      <c r="AH54" s="412"/>
      <c r="AI54" s="412"/>
      <c r="AJ54" s="412"/>
      <c r="AK54" s="412"/>
      <c r="AL54" s="412"/>
      <c r="AM54" s="412"/>
      <c r="AN54" s="412"/>
      <c r="AO54" s="412"/>
    </row>
    <row r="55" spans="1:41" ht="38.25" x14ac:dyDescent="0.2">
      <c r="A55" s="449"/>
      <c r="B55" s="456" t="s">
        <v>593</v>
      </c>
      <c r="C55" s="436" t="s">
        <v>53</v>
      </c>
      <c r="D55" s="437">
        <v>15</v>
      </c>
      <c r="E55" s="437">
        <v>15</v>
      </c>
      <c r="F55" s="437">
        <v>15</v>
      </c>
      <c r="G55" s="437">
        <v>15</v>
      </c>
      <c r="H55" s="437">
        <v>15</v>
      </c>
      <c r="I55" s="437">
        <v>15</v>
      </c>
      <c r="J55" s="437">
        <v>10</v>
      </c>
      <c r="K55" s="438">
        <f t="shared" si="8"/>
        <v>100</v>
      </c>
      <c r="L55" s="439" t="str">
        <f t="shared" si="1"/>
        <v>Fuerte</v>
      </c>
      <c r="M55" s="451"/>
      <c r="N55" s="452"/>
      <c r="O55" s="453"/>
      <c r="P55" s="443" t="s">
        <v>510</v>
      </c>
      <c r="Q55" s="444" t="str">
        <f t="shared" si="2"/>
        <v/>
      </c>
      <c r="R55" s="444" t="str">
        <f t="shared" si="3"/>
        <v>Moderada</v>
      </c>
      <c r="S55" s="444" t="str">
        <f t="shared" si="4"/>
        <v/>
      </c>
      <c r="T55" s="445" t="str">
        <f t="shared" si="5"/>
        <v>Control fuerte pero si el riesgo residual lo requiere, en cada proceso involucrado se deben emprender acciones adicionales</v>
      </c>
      <c r="U55" s="446">
        <f t="shared" si="6"/>
        <v>2</v>
      </c>
      <c r="V55" s="454"/>
      <c r="W55" s="451"/>
      <c r="X55" s="411" t="str">
        <f t="shared" si="7"/>
        <v/>
      </c>
      <c r="Y55" s="455"/>
      <c r="Z55" s="452"/>
      <c r="AA55" s="412"/>
      <c r="AB55" s="412"/>
      <c r="AC55" s="412"/>
      <c r="AD55" s="412"/>
      <c r="AE55" s="412"/>
      <c r="AF55" s="412"/>
      <c r="AG55" s="412"/>
      <c r="AH55" s="412"/>
      <c r="AI55" s="412"/>
      <c r="AJ55" s="412"/>
      <c r="AK55" s="412"/>
      <c r="AL55" s="412"/>
      <c r="AM55" s="412"/>
      <c r="AN55" s="412"/>
      <c r="AO55" s="412"/>
    </row>
    <row r="56" spans="1:41" ht="38.25" x14ac:dyDescent="0.2">
      <c r="A56" s="449"/>
      <c r="B56" s="456" t="s">
        <v>594</v>
      </c>
      <c r="C56" s="436" t="s">
        <v>91</v>
      </c>
      <c r="D56" s="437">
        <v>15</v>
      </c>
      <c r="E56" s="437">
        <v>15</v>
      </c>
      <c r="F56" s="437">
        <v>15</v>
      </c>
      <c r="G56" s="437">
        <v>15</v>
      </c>
      <c r="H56" s="437">
        <v>15</v>
      </c>
      <c r="I56" s="437">
        <v>15</v>
      </c>
      <c r="J56" s="437">
        <v>10</v>
      </c>
      <c r="K56" s="438">
        <f t="shared" si="8"/>
        <v>100</v>
      </c>
      <c r="L56" s="439" t="str">
        <f t="shared" si="1"/>
        <v>Fuerte</v>
      </c>
      <c r="M56" s="451"/>
      <c r="N56" s="452"/>
      <c r="O56" s="453"/>
      <c r="P56" s="443" t="s">
        <v>510</v>
      </c>
      <c r="Q56" s="444" t="str">
        <f t="shared" si="2"/>
        <v/>
      </c>
      <c r="R56" s="444" t="str">
        <f t="shared" si="3"/>
        <v>Moderada</v>
      </c>
      <c r="S56" s="444" t="str">
        <f t="shared" si="4"/>
        <v/>
      </c>
      <c r="T56" s="445" t="str">
        <f t="shared" si="5"/>
        <v>Control fuerte pero si el riesgo residual lo requiere, en cada proceso involucrado se deben emprender acciones adicionales</v>
      </c>
      <c r="U56" s="446" t="str">
        <f t="shared" si="6"/>
        <v/>
      </c>
      <c r="V56" s="454"/>
      <c r="W56" s="451"/>
      <c r="X56" s="411">
        <f t="shared" si="7"/>
        <v>2</v>
      </c>
      <c r="Y56" s="455"/>
      <c r="Z56" s="452"/>
    </row>
    <row r="57" spans="1:41" ht="38.25" x14ac:dyDescent="0.2">
      <c r="A57" s="449"/>
      <c r="B57" s="456" t="s">
        <v>595</v>
      </c>
      <c r="C57" s="436" t="s">
        <v>53</v>
      </c>
      <c r="D57" s="437">
        <v>15</v>
      </c>
      <c r="E57" s="437">
        <v>15</v>
      </c>
      <c r="F57" s="437">
        <v>15</v>
      </c>
      <c r="G57" s="437">
        <v>10</v>
      </c>
      <c r="H57" s="437">
        <v>15</v>
      </c>
      <c r="I57" s="437">
        <v>15</v>
      </c>
      <c r="J57" s="437">
        <v>10</v>
      </c>
      <c r="K57" s="438">
        <f t="shared" si="8"/>
        <v>95</v>
      </c>
      <c r="L57" s="439" t="str">
        <f t="shared" si="1"/>
        <v>Moderado</v>
      </c>
      <c r="M57" s="451"/>
      <c r="N57" s="452"/>
      <c r="O57" s="453"/>
      <c r="P57" s="443" t="s">
        <v>511</v>
      </c>
      <c r="Q57" s="444" t="str">
        <f t="shared" si="2"/>
        <v/>
      </c>
      <c r="R57" s="444" t="str">
        <f t="shared" si="3"/>
        <v>Moderada</v>
      </c>
      <c r="S57" s="444" t="str">
        <f t="shared" si="4"/>
        <v/>
      </c>
      <c r="T57" s="445" t="str">
        <f t="shared" si="5"/>
        <v>Requiere plan de acción para fortalecer los controles</v>
      </c>
      <c r="U57" s="446">
        <f t="shared" si="6"/>
        <v>1</v>
      </c>
      <c r="V57" s="454"/>
      <c r="W57" s="451"/>
      <c r="X57" s="411" t="str">
        <f t="shared" si="7"/>
        <v/>
      </c>
      <c r="Y57" s="455"/>
      <c r="Z57" s="452"/>
    </row>
    <row r="58" spans="1:41" ht="25.5" x14ac:dyDescent="0.2">
      <c r="A58" s="449"/>
      <c r="B58" s="456" t="s">
        <v>596</v>
      </c>
      <c r="C58" s="436" t="s">
        <v>91</v>
      </c>
      <c r="D58" s="437">
        <v>15</v>
      </c>
      <c r="E58" s="437">
        <v>15</v>
      </c>
      <c r="F58" s="437">
        <v>15</v>
      </c>
      <c r="G58" s="437">
        <v>15</v>
      </c>
      <c r="H58" s="437">
        <v>15</v>
      </c>
      <c r="I58" s="437">
        <v>15</v>
      </c>
      <c r="J58" s="437">
        <v>10</v>
      </c>
      <c r="K58" s="438">
        <f t="shared" si="8"/>
        <v>100</v>
      </c>
      <c r="L58" s="439" t="str">
        <f t="shared" si="1"/>
        <v>Fuerte</v>
      </c>
      <c r="M58" s="451"/>
      <c r="N58" s="452"/>
      <c r="O58" s="470"/>
      <c r="P58" s="443"/>
      <c r="Q58" s="444" t="str">
        <f t="shared" si="2"/>
        <v/>
      </c>
      <c r="R58" s="444" t="str">
        <f t="shared" si="3"/>
        <v>Moderada</v>
      </c>
      <c r="S58" s="444" t="str">
        <f t="shared" si="4"/>
        <v/>
      </c>
      <c r="T58" s="445" t="str">
        <f t="shared" si="5"/>
        <v>Requiere plan de acción para fortalecer los controles</v>
      </c>
      <c r="U58" s="446" t="str">
        <f t="shared" si="6"/>
        <v/>
      </c>
      <c r="V58" s="457"/>
      <c r="W58" s="458"/>
      <c r="X58" s="411">
        <f t="shared" si="7"/>
        <v>2</v>
      </c>
      <c r="Y58" s="448"/>
      <c r="Z58" s="459"/>
    </row>
    <row r="59" spans="1:41" s="461" customFormat="1" ht="15.75" x14ac:dyDescent="0.25">
      <c r="A59" s="432" t="s">
        <v>560</v>
      </c>
      <c r="B59" s="460"/>
      <c r="C59" s="436"/>
      <c r="D59" s="437"/>
      <c r="E59" s="437"/>
      <c r="F59" s="437"/>
      <c r="G59" s="437"/>
      <c r="H59" s="437"/>
      <c r="I59" s="437"/>
      <c r="J59" s="437"/>
      <c r="K59" s="438">
        <f t="shared" si="8"/>
        <v>0</v>
      </c>
      <c r="L59" s="439" t="str">
        <f>IF(K59&gt;=96,"Fuerte",(IF(K59&lt;=85,"Débil","Moderado")))</f>
        <v>Débil</v>
      </c>
      <c r="M59" s="451"/>
      <c r="N59" s="452"/>
      <c r="O59" s="453"/>
      <c r="P59" s="443"/>
      <c r="Q59" s="444"/>
      <c r="R59" s="444"/>
      <c r="S59" s="444"/>
      <c r="T59" s="445"/>
      <c r="U59" s="446" t="str">
        <f t="shared" si="6"/>
        <v/>
      </c>
      <c r="V59" s="410">
        <f>IFERROR(ROUND(AVERAGE(U59:U62),0),0)</f>
        <v>2</v>
      </c>
      <c r="W59" s="404">
        <f>IF(OR(S59="Débil",V59=0),0,IF(V59=1,1,IF(AND(Q59="Fuerte",V59=2),2,1)))</f>
        <v>1</v>
      </c>
      <c r="X59" s="411" t="str">
        <f t="shared" si="7"/>
        <v/>
      </c>
      <c r="Y59" s="410">
        <f>IFERROR(ROUND(AVERAGE(X59:X62),0),0)</f>
        <v>0</v>
      </c>
      <c r="Z59" s="404">
        <f>IF(OR(S59="Débil",Y59=0),0,IF(Y59=1,1,IF(AND(Q59="Fuerte",Y59=2),2,1)))</f>
        <v>0</v>
      </c>
      <c r="AB59" s="471"/>
      <c r="AC59" s="472"/>
      <c r="AD59" s="472"/>
      <c r="AE59" s="472"/>
      <c r="AF59" s="473"/>
      <c r="AG59" s="136"/>
      <c r="AH59" s="136"/>
      <c r="AI59" s="136"/>
      <c r="AJ59" s="472"/>
      <c r="AK59" s="472"/>
      <c r="AL59" s="472"/>
      <c r="AM59" s="473"/>
      <c r="AN59" s="136"/>
      <c r="AO59" s="474"/>
    </row>
    <row r="60" spans="1:41" s="461" customFormat="1" ht="15.75" x14ac:dyDescent="0.2">
      <c r="A60" s="449"/>
      <c r="B60" s="460"/>
      <c r="C60" s="436"/>
      <c r="D60" s="437"/>
      <c r="E60" s="437"/>
      <c r="F60" s="437"/>
      <c r="G60" s="437"/>
      <c r="H60" s="437"/>
      <c r="I60" s="437"/>
      <c r="J60" s="437"/>
      <c r="K60" s="438">
        <f t="shared" si="8"/>
        <v>0</v>
      </c>
      <c r="L60" s="439" t="str">
        <f>IF(K60&gt;=96,"Fuerte",(IF(K60&lt;=85,"Débil","Moderado")))</f>
        <v>Débil</v>
      </c>
      <c r="M60" s="451"/>
      <c r="N60" s="452"/>
      <c r="O60" s="453"/>
      <c r="P60" s="443"/>
      <c r="Q60" s="444"/>
      <c r="R60" s="444"/>
      <c r="S60" s="444"/>
      <c r="T60" s="445"/>
      <c r="U60" s="446" t="str">
        <f t="shared" si="6"/>
        <v/>
      </c>
      <c r="V60" s="454"/>
      <c r="W60" s="451"/>
      <c r="X60" s="411" t="str">
        <f t="shared" si="7"/>
        <v/>
      </c>
      <c r="Y60" s="455"/>
      <c r="Z60" s="452"/>
      <c r="AB60" s="471"/>
      <c r="AC60" s="472"/>
      <c r="AD60" s="472"/>
      <c r="AE60" s="472"/>
      <c r="AF60" s="473"/>
      <c r="AG60" s="136"/>
      <c r="AH60" s="136"/>
      <c r="AI60" s="136"/>
      <c r="AJ60" s="472"/>
      <c r="AK60" s="472"/>
      <c r="AL60" s="472"/>
      <c r="AM60" s="473"/>
      <c r="AN60" s="136"/>
      <c r="AO60" s="474"/>
    </row>
    <row r="61" spans="1:41" s="461" customFormat="1" ht="15.75" x14ac:dyDescent="0.2">
      <c r="A61" s="449"/>
      <c r="B61" s="460"/>
      <c r="C61" s="436"/>
      <c r="D61" s="437"/>
      <c r="E61" s="437"/>
      <c r="F61" s="437"/>
      <c r="G61" s="437"/>
      <c r="H61" s="437"/>
      <c r="I61" s="437"/>
      <c r="J61" s="437"/>
      <c r="K61" s="438">
        <f t="shared" si="8"/>
        <v>0</v>
      </c>
      <c r="L61" s="439" t="str">
        <f>IF(K61&gt;=96,"Fuerte",(IF(K61&lt;=85,"Débil","Moderado")))</f>
        <v>Débil</v>
      </c>
      <c r="M61" s="451"/>
      <c r="N61" s="452"/>
      <c r="O61" s="453"/>
      <c r="P61" s="443"/>
      <c r="Q61" s="444"/>
      <c r="R61" s="444"/>
      <c r="S61" s="444"/>
      <c r="T61" s="445"/>
      <c r="U61" s="446" t="str">
        <f t="shared" si="6"/>
        <v/>
      </c>
      <c r="V61" s="454"/>
      <c r="W61" s="451"/>
      <c r="X61" s="411" t="str">
        <f t="shared" si="7"/>
        <v/>
      </c>
      <c r="Y61" s="455"/>
      <c r="Z61" s="452"/>
      <c r="AB61" s="471"/>
      <c r="AC61" s="472"/>
      <c r="AD61" s="472"/>
      <c r="AE61" s="472"/>
      <c r="AF61" s="473"/>
      <c r="AG61" s="136"/>
      <c r="AH61" s="136"/>
      <c r="AI61" s="136"/>
      <c r="AJ61" s="472"/>
      <c r="AK61" s="472"/>
      <c r="AL61" s="472"/>
      <c r="AM61" s="473"/>
      <c r="AN61" s="136"/>
      <c r="AO61" s="474"/>
    </row>
    <row r="62" spans="1:41" ht="51" x14ac:dyDescent="0.2">
      <c r="A62" s="477" t="str">
        <f>'[4]2. MAPA DE RIESGOS '!C19</f>
        <v>8: Desvíación en el uso de los bienes y servicios de la Entidad con la intención de favorecer intereses propios o de terceros.</v>
      </c>
      <c r="B62" s="462" t="s">
        <v>597</v>
      </c>
      <c r="C62" s="399" t="s">
        <v>53</v>
      </c>
      <c r="D62" s="430">
        <v>15</v>
      </c>
      <c r="E62" s="430">
        <v>15</v>
      </c>
      <c r="F62" s="430">
        <v>15</v>
      </c>
      <c r="G62" s="430">
        <v>15</v>
      </c>
      <c r="H62" s="430">
        <v>15</v>
      </c>
      <c r="I62" s="430">
        <v>15</v>
      </c>
      <c r="J62" s="430">
        <v>10</v>
      </c>
      <c r="K62" s="419">
        <f t="shared" si="8"/>
        <v>100</v>
      </c>
      <c r="L62" s="420" t="str">
        <f t="shared" si="1"/>
        <v>Fuerte</v>
      </c>
      <c r="M62" s="463">
        <f>ROUNDUP(AVERAGEIF(K62:K75,"&gt;0"),1)</f>
        <v>98.699999999999989</v>
      </c>
      <c r="N62" s="404" t="str">
        <f>IF(M62=100,"Fuerte",IF(M62&lt;50,"Débil","Moderada"))</f>
        <v>Moderada</v>
      </c>
      <c r="O62" s="405"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424" t="s">
        <v>510</v>
      </c>
      <c r="Q62" s="407" t="str">
        <f t="shared" si="2"/>
        <v/>
      </c>
      <c r="R62" s="407" t="str">
        <f t="shared" si="3"/>
        <v>Moderada</v>
      </c>
      <c r="S62" s="407" t="str">
        <f t="shared" si="4"/>
        <v/>
      </c>
      <c r="T62" s="408" t="str">
        <f t="shared" si="5"/>
        <v>Control fuerte pero si el riesgo residual lo requiere, en cada proceso involucrado se deben emprender acciones adicionales</v>
      </c>
      <c r="U62" s="409">
        <f t="shared" si="6"/>
        <v>2</v>
      </c>
      <c r="V62" s="410">
        <f>IFERROR(ROUND(AVERAGE(U62:U72),0),0)</f>
        <v>2</v>
      </c>
      <c r="W62" s="404">
        <f>IF(OR(S62="Débil",V62=0),0,IF(V62=1,1,IF(AND(Q62="Fuerte",V62=2),2,1)))</f>
        <v>1</v>
      </c>
      <c r="X62" s="411" t="str">
        <f t="shared" si="7"/>
        <v/>
      </c>
      <c r="Y62" s="410">
        <f>IFERROR(ROUND(AVERAGE(X62:X72),0),0)</f>
        <v>2</v>
      </c>
      <c r="Z62" s="404">
        <f>IF(OR(S62="Débil",Y62=0),0,IF(Y62=1,1,IF(AND(Q62="Fuerte",Y62=2),2,1)))</f>
        <v>1</v>
      </c>
    </row>
    <row r="63" spans="1:41" ht="38.25" x14ac:dyDescent="0.2">
      <c r="A63" s="478"/>
      <c r="B63" s="398" t="s">
        <v>598</v>
      </c>
      <c r="C63" s="399" t="s">
        <v>53</v>
      </c>
      <c r="D63" s="400">
        <v>15</v>
      </c>
      <c r="E63" s="400">
        <v>15</v>
      </c>
      <c r="F63" s="400">
        <v>15</v>
      </c>
      <c r="G63" s="400">
        <v>15</v>
      </c>
      <c r="H63" s="400">
        <v>15</v>
      </c>
      <c r="I63" s="400">
        <v>15</v>
      </c>
      <c r="J63" s="400">
        <v>10</v>
      </c>
      <c r="K63" s="401">
        <f t="shared" si="8"/>
        <v>100</v>
      </c>
      <c r="L63" s="402" t="str">
        <f t="shared" si="1"/>
        <v>Fuerte</v>
      </c>
      <c r="M63" s="426"/>
      <c r="N63" s="428"/>
      <c r="O63" s="479"/>
      <c r="P63" s="406" t="s">
        <v>510</v>
      </c>
      <c r="Q63" s="407" t="str">
        <f t="shared" si="2"/>
        <v/>
      </c>
      <c r="R63" s="407" t="str">
        <f t="shared" si="3"/>
        <v>Moderada</v>
      </c>
      <c r="S63" s="407" t="str">
        <f t="shared" si="4"/>
        <v/>
      </c>
      <c r="T63" s="408" t="str">
        <f t="shared" si="5"/>
        <v>Control fuerte pero si el riesgo residual lo requiere, en cada proceso involucrado se deben emprender acciones adicionales</v>
      </c>
      <c r="U63" s="409">
        <f t="shared" si="6"/>
        <v>2</v>
      </c>
      <c r="V63" s="425"/>
      <c r="W63" s="426"/>
      <c r="X63" s="411" t="str">
        <f t="shared" si="7"/>
        <v/>
      </c>
      <c r="Y63" s="427"/>
      <c r="Z63" s="428"/>
      <c r="AA63" s="412"/>
      <c r="AB63" s="412"/>
      <c r="AC63" s="412"/>
      <c r="AD63" s="412"/>
      <c r="AE63" s="412"/>
      <c r="AF63" s="412"/>
      <c r="AG63" s="412"/>
      <c r="AH63" s="412"/>
      <c r="AI63" s="412"/>
      <c r="AJ63" s="412"/>
      <c r="AK63" s="412"/>
      <c r="AL63" s="412"/>
      <c r="AM63" s="412"/>
      <c r="AN63" s="412"/>
      <c r="AO63" s="412"/>
    </row>
    <row r="64" spans="1:41" ht="38.25" x14ac:dyDescent="0.2">
      <c r="A64" s="478"/>
      <c r="B64" s="398" t="s">
        <v>599</v>
      </c>
      <c r="C64" s="399" t="s">
        <v>53</v>
      </c>
      <c r="D64" s="400">
        <v>15</v>
      </c>
      <c r="E64" s="400">
        <v>15</v>
      </c>
      <c r="F64" s="400">
        <v>15</v>
      </c>
      <c r="G64" s="400">
        <v>15</v>
      </c>
      <c r="H64" s="400">
        <v>15</v>
      </c>
      <c r="I64" s="400">
        <v>15</v>
      </c>
      <c r="J64" s="400">
        <v>10</v>
      </c>
      <c r="K64" s="401">
        <f t="shared" si="8"/>
        <v>100</v>
      </c>
      <c r="L64" s="402" t="str">
        <f t="shared" si="1"/>
        <v>Fuerte</v>
      </c>
      <c r="M64" s="426"/>
      <c r="N64" s="428"/>
      <c r="O64" s="479"/>
      <c r="P64" s="406" t="s">
        <v>510</v>
      </c>
      <c r="Q64" s="407" t="str">
        <f t="shared" si="2"/>
        <v/>
      </c>
      <c r="R64" s="407" t="str">
        <f t="shared" si="3"/>
        <v>Moderada</v>
      </c>
      <c r="S64" s="407" t="str">
        <f t="shared" si="4"/>
        <v/>
      </c>
      <c r="T64" s="408" t="str">
        <f t="shared" si="5"/>
        <v>Control fuerte pero si el riesgo residual lo requiere, en cada proceso involucrado se deben emprender acciones adicionales</v>
      </c>
      <c r="U64" s="409">
        <f t="shared" si="6"/>
        <v>2</v>
      </c>
      <c r="V64" s="425"/>
      <c r="W64" s="426"/>
      <c r="X64" s="411" t="str">
        <f t="shared" si="7"/>
        <v/>
      </c>
      <c r="Y64" s="427"/>
      <c r="Z64" s="428"/>
      <c r="AA64" s="412"/>
      <c r="AB64" s="412"/>
      <c r="AC64" s="412"/>
      <c r="AD64" s="412"/>
      <c r="AE64" s="412"/>
      <c r="AF64" s="412"/>
      <c r="AG64" s="412"/>
      <c r="AH64" s="412"/>
      <c r="AI64" s="412"/>
      <c r="AJ64" s="412"/>
      <c r="AK64" s="412"/>
      <c r="AL64" s="412"/>
      <c r="AM64" s="412"/>
      <c r="AN64" s="412"/>
      <c r="AO64" s="412"/>
    </row>
    <row r="65" spans="1:41" ht="48" customHeight="1" x14ac:dyDescent="0.2">
      <c r="A65" s="480"/>
      <c r="B65" s="462" t="s">
        <v>600</v>
      </c>
      <c r="C65" s="399" t="s">
        <v>53</v>
      </c>
      <c r="D65" s="430">
        <v>15</v>
      </c>
      <c r="E65" s="430">
        <v>15</v>
      </c>
      <c r="F65" s="430">
        <v>15</v>
      </c>
      <c r="G65" s="430">
        <v>10</v>
      </c>
      <c r="H65" s="430">
        <v>15</v>
      </c>
      <c r="I65" s="430">
        <v>15</v>
      </c>
      <c r="J65" s="430">
        <v>10</v>
      </c>
      <c r="K65" s="419">
        <f t="shared" si="8"/>
        <v>95</v>
      </c>
      <c r="L65" s="420" t="str">
        <f t="shared" si="1"/>
        <v>Moderado</v>
      </c>
      <c r="M65" s="421"/>
      <c r="N65" s="422"/>
      <c r="O65" s="423"/>
      <c r="P65" s="424" t="s">
        <v>511</v>
      </c>
      <c r="Q65" s="407" t="str">
        <f t="shared" si="2"/>
        <v/>
      </c>
      <c r="R65" s="407" t="str">
        <f t="shared" si="3"/>
        <v>Moderada</v>
      </c>
      <c r="S65" s="407" t="str">
        <f t="shared" si="4"/>
        <v/>
      </c>
      <c r="T65" s="408" t="str">
        <f t="shared" si="5"/>
        <v>Requiere plan de acción para fortalecer los controles</v>
      </c>
      <c r="U65" s="409">
        <f t="shared" si="6"/>
        <v>1</v>
      </c>
      <c r="V65" s="425"/>
      <c r="W65" s="426"/>
      <c r="X65" s="411" t="str">
        <f t="shared" si="7"/>
        <v/>
      </c>
      <c r="Y65" s="427"/>
      <c r="Z65" s="428"/>
    </row>
    <row r="66" spans="1:41" ht="63.75" x14ac:dyDescent="0.2">
      <c r="A66" s="478"/>
      <c r="B66" s="481" t="s">
        <v>601</v>
      </c>
      <c r="C66" s="399" t="s">
        <v>53</v>
      </c>
      <c r="D66" s="400">
        <v>15</v>
      </c>
      <c r="E66" s="400">
        <v>15</v>
      </c>
      <c r="F66" s="400">
        <v>15</v>
      </c>
      <c r="G66" s="400">
        <v>10</v>
      </c>
      <c r="H66" s="400">
        <v>15</v>
      </c>
      <c r="I66" s="400">
        <v>15</v>
      </c>
      <c r="J66" s="400">
        <v>10</v>
      </c>
      <c r="K66" s="401">
        <f t="shared" si="8"/>
        <v>95</v>
      </c>
      <c r="L66" s="402" t="str">
        <f t="shared" si="1"/>
        <v>Moderado</v>
      </c>
      <c r="M66" s="426"/>
      <c r="N66" s="428"/>
      <c r="O66" s="479"/>
      <c r="P66" s="406" t="s">
        <v>510</v>
      </c>
      <c r="Q66" s="407" t="str">
        <f t="shared" si="2"/>
        <v/>
      </c>
      <c r="R66" s="407" t="str">
        <f t="shared" si="3"/>
        <v>Moderada</v>
      </c>
      <c r="S66" s="407" t="str">
        <f t="shared" si="4"/>
        <v/>
      </c>
      <c r="T66" s="408" t="str">
        <f t="shared" si="5"/>
        <v>Requiere plan de acción para fortalecer los controles</v>
      </c>
      <c r="U66" s="409">
        <f t="shared" si="6"/>
        <v>1</v>
      </c>
      <c r="V66" s="425"/>
      <c r="W66" s="426"/>
      <c r="X66" s="411" t="str">
        <f t="shared" si="7"/>
        <v/>
      </c>
      <c r="Y66" s="427"/>
      <c r="Z66" s="428"/>
      <c r="AA66" s="412"/>
      <c r="AB66" s="412"/>
      <c r="AC66" s="412"/>
      <c r="AD66" s="412"/>
      <c r="AE66" s="412"/>
      <c r="AF66" s="412"/>
      <c r="AG66" s="412"/>
      <c r="AH66" s="412"/>
      <c r="AI66" s="412"/>
      <c r="AJ66" s="412"/>
      <c r="AK66" s="412"/>
      <c r="AL66" s="412"/>
      <c r="AM66" s="412"/>
      <c r="AN66" s="412"/>
      <c r="AO66" s="412"/>
    </row>
    <row r="67" spans="1:41" ht="38.25" x14ac:dyDescent="0.2">
      <c r="A67" s="478"/>
      <c r="B67" s="481" t="s">
        <v>602</v>
      </c>
      <c r="C67" s="399" t="s">
        <v>53</v>
      </c>
      <c r="D67" s="400">
        <v>15</v>
      </c>
      <c r="E67" s="400">
        <v>15</v>
      </c>
      <c r="F67" s="400">
        <v>15</v>
      </c>
      <c r="G67" s="400">
        <v>15</v>
      </c>
      <c r="H67" s="400">
        <v>15</v>
      </c>
      <c r="I67" s="400">
        <v>15</v>
      </c>
      <c r="J67" s="400">
        <v>10</v>
      </c>
      <c r="K67" s="401">
        <f>SUM(D67:J67)</f>
        <v>100</v>
      </c>
      <c r="L67" s="402" t="str">
        <f>IF(K67&gt;=96,"Fuerte",(IF(K67&lt;=85,"Débil","Moderado")))</f>
        <v>Fuerte</v>
      </c>
      <c r="M67" s="426"/>
      <c r="N67" s="428"/>
      <c r="O67" s="479"/>
      <c r="P67" s="406" t="s">
        <v>510</v>
      </c>
      <c r="Q67" s="407" t="str">
        <f t="shared" si="2"/>
        <v/>
      </c>
      <c r="R67" s="407" t="str">
        <f t="shared" si="3"/>
        <v>Moderada</v>
      </c>
      <c r="S67" s="407" t="str">
        <f t="shared" si="4"/>
        <v/>
      </c>
      <c r="T67" s="408" t="str">
        <f t="shared" si="5"/>
        <v>Control fuerte pero si el riesgo residual lo requiere, en cada proceso involucrado se deben emprender acciones adicionales</v>
      </c>
      <c r="U67" s="409">
        <f t="shared" si="6"/>
        <v>2</v>
      </c>
      <c r="V67" s="425"/>
      <c r="W67" s="426"/>
      <c r="X67" s="411" t="str">
        <f t="shared" si="7"/>
        <v/>
      </c>
      <c r="Y67" s="427"/>
      <c r="Z67" s="428"/>
      <c r="AA67" s="412"/>
      <c r="AB67" s="412"/>
      <c r="AC67" s="412"/>
      <c r="AD67" s="412"/>
      <c r="AE67" s="412"/>
      <c r="AF67" s="412"/>
      <c r="AG67" s="412"/>
      <c r="AH67" s="412"/>
      <c r="AI67" s="412"/>
      <c r="AJ67" s="412"/>
      <c r="AK67" s="412"/>
      <c r="AL67" s="412"/>
      <c r="AM67" s="412"/>
      <c r="AN67" s="412"/>
      <c r="AO67" s="412"/>
    </row>
    <row r="68" spans="1:41" ht="38.25" x14ac:dyDescent="0.2">
      <c r="A68" s="464"/>
      <c r="B68" s="482" t="s">
        <v>603</v>
      </c>
      <c r="C68" s="399" t="s">
        <v>53</v>
      </c>
      <c r="D68" s="400">
        <v>15</v>
      </c>
      <c r="E68" s="400">
        <v>15</v>
      </c>
      <c r="F68" s="400">
        <v>15</v>
      </c>
      <c r="G68" s="400">
        <v>15</v>
      </c>
      <c r="H68" s="400">
        <v>15</v>
      </c>
      <c r="I68" s="400">
        <v>15</v>
      </c>
      <c r="J68" s="400">
        <v>10</v>
      </c>
      <c r="K68" s="401">
        <f t="shared" si="8"/>
        <v>100</v>
      </c>
      <c r="L68" s="402" t="str">
        <f t="shared" si="1"/>
        <v>Fuerte</v>
      </c>
      <c r="M68" s="426"/>
      <c r="N68" s="428"/>
      <c r="O68" s="479"/>
      <c r="P68" s="406" t="s">
        <v>510</v>
      </c>
      <c r="Q68" s="407" t="str">
        <f t="shared" si="2"/>
        <v/>
      </c>
      <c r="R68" s="407" t="str">
        <f t="shared" si="3"/>
        <v>Moderada</v>
      </c>
      <c r="S68" s="407" t="str">
        <f t="shared" si="4"/>
        <v/>
      </c>
      <c r="T68" s="408" t="str">
        <f t="shared" si="5"/>
        <v>Control fuerte pero si el riesgo residual lo requiere, en cada proceso involucrado se deben emprender acciones adicionales</v>
      </c>
      <c r="U68" s="409">
        <f t="shared" si="6"/>
        <v>2</v>
      </c>
      <c r="V68" s="425"/>
      <c r="W68" s="426"/>
      <c r="X68" s="411" t="str">
        <f t="shared" si="7"/>
        <v/>
      </c>
      <c r="Y68" s="427"/>
      <c r="Z68" s="428"/>
      <c r="AA68" s="412"/>
      <c r="AB68" s="412"/>
      <c r="AC68" s="412"/>
      <c r="AD68" s="412"/>
      <c r="AE68" s="412"/>
      <c r="AF68" s="412"/>
      <c r="AG68" s="412"/>
      <c r="AH68" s="412"/>
      <c r="AI68" s="412"/>
      <c r="AJ68" s="412"/>
      <c r="AK68" s="412"/>
      <c r="AL68" s="412"/>
      <c r="AM68" s="412"/>
      <c r="AN68" s="412"/>
      <c r="AO68" s="412"/>
    </row>
    <row r="69" spans="1:41" ht="38.25" x14ac:dyDescent="0.2">
      <c r="A69" s="416"/>
      <c r="B69" s="475" t="s">
        <v>604</v>
      </c>
      <c r="C69" s="399" t="s">
        <v>53</v>
      </c>
      <c r="D69" s="430">
        <v>15</v>
      </c>
      <c r="E69" s="430">
        <v>15</v>
      </c>
      <c r="F69" s="430">
        <v>15</v>
      </c>
      <c r="G69" s="430">
        <v>15</v>
      </c>
      <c r="H69" s="430">
        <v>15</v>
      </c>
      <c r="I69" s="430">
        <v>15</v>
      </c>
      <c r="J69" s="430">
        <v>10</v>
      </c>
      <c r="K69" s="419">
        <f t="shared" si="8"/>
        <v>100</v>
      </c>
      <c r="L69" s="420" t="str">
        <f t="shared" si="1"/>
        <v>Fuerte</v>
      </c>
      <c r="M69" s="421"/>
      <c r="N69" s="422"/>
      <c r="O69" s="423"/>
      <c r="P69" s="424" t="s">
        <v>510</v>
      </c>
      <c r="Q69" s="407" t="str">
        <f t="shared" si="2"/>
        <v/>
      </c>
      <c r="R69" s="407" t="str">
        <f t="shared" si="3"/>
        <v>Moderada</v>
      </c>
      <c r="S69" s="407" t="str">
        <f t="shared" si="4"/>
        <v/>
      </c>
      <c r="T69" s="408" t="str">
        <f t="shared" si="5"/>
        <v>Control fuerte pero si el riesgo residual lo requiere, en cada proceso involucrado se deben emprender acciones adicionales</v>
      </c>
      <c r="U69" s="409">
        <f t="shared" si="6"/>
        <v>2</v>
      </c>
      <c r="V69" s="425"/>
      <c r="W69" s="426"/>
      <c r="X69" s="411" t="str">
        <f t="shared" si="7"/>
        <v/>
      </c>
      <c r="Y69" s="427"/>
      <c r="Z69" s="428"/>
    </row>
    <row r="70" spans="1:41" ht="51" x14ac:dyDescent="0.2">
      <c r="A70" s="416"/>
      <c r="B70" s="475" t="s">
        <v>605</v>
      </c>
      <c r="C70" s="399" t="s">
        <v>91</v>
      </c>
      <c r="D70" s="430">
        <v>15</v>
      </c>
      <c r="E70" s="430">
        <v>15</v>
      </c>
      <c r="F70" s="430">
        <v>15</v>
      </c>
      <c r="G70" s="430">
        <v>15</v>
      </c>
      <c r="H70" s="430">
        <v>15</v>
      </c>
      <c r="I70" s="430">
        <v>15</v>
      </c>
      <c r="J70" s="430">
        <v>10</v>
      </c>
      <c r="K70" s="419">
        <f t="shared" si="8"/>
        <v>100</v>
      </c>
      <c r="L70" s="420" t="str">
        <f t="shared" si="1"/>
        <v>Fuerte</v>
      </c>
      <c r="M70" s="421"/>
      <c r="N70" s="422"/>
      <c r="O70" s="423"/>
      <c r="P70" s="424" t="s">
        <v>510</v>
      </c>
      <c r="Q70" s="407" t="str">
        <f t="shared" si="2"/>
        <v/>
      </c>
      <c r="R70" s="407" t="str">
        <f t="shared" si="3"/>
        <v>Moderada</v>
      </c>
      <c r="S70" s="407" t="str">
        <f t="shared" si="4"/>
        <v/>
      </c>
      <c r="T70" s="408" t="str">
        <f t="shared" si="5"/>
        <v>Control fuerte pero si el riesgo residual lo requiere, en cada proceso involucrado se deben emprender acciones adicionales</v>
      </c>
      <c r="U70" s="409" t="str">
        <f t="shared" si="6"/>
        <v/>
      </c>
      <c r="V70" s="425"/>
      <c r="W70" s="426"/>
      <c r="X70" s="411">
        <f t="shared" si="7"/>
        <v>2</v>
      </c>
      <c r="Y70" s="427"/>
      <c r="Z70" s="428"/>
    </row>
    <row r="71" spans="1:41" ht="38.25" x14ac:dyDescent="0.2">
      <c r="A71" s="416"/>
      <c r="B71" s="475" t="s">
        <v>606</v>
      </c>
      <c r="C71" s="399" t="s">
        <v>53</v>
      </c>
      <c r="D71" s="430">
        <v>15</v>
      </c>
      <c r="E71" s="430">
        <v>15</v>
      </c>
      <c r="F71" s="430">
        <v>15</v>
      </c>
      <c r="G71" s="430">
        <v>15</v>
      </c>
      <c r="H71" s="430">
        <v>15</v>
      </c>
      <c r="I71" s="430">
        <v>15</v>
      </c>
      <c r="J71" s="430">
        <v>10</v>
      </c>
      <c r="K71" s="419">
        <f t="shared" ref="K71:K76" si="9">SUM(D71:J71)</f>
        <v>100</v>
      </c>
      <c r="L71" s="420" t="str">
        <f>IF(K71&gt;=96,"Fuerte",(IF(K71&lt;=85,"Débil","Moderado")))</f>
        <v>Fuerte</v>
      </c>
      <c r="M71" s="421"/>
      <c r="N71" s="422"/>
      <c r="O71" s="423"/>
      <c r="P71" s="424" t="s">
        <v>510</v>
      </c>
      <c r="Q71" s="407" t="str">
        <f t="shared" si="2"/>
        <v/>
      </c>
      <c r="R71" s="407" t="str">
        <f t="shared" si="3"/>
        <v>Moderada</v>
      </c>
      <c r="S71" s="407" t="str">
        <f t="shared" si="4"/>
        <v/>
      </c>
      <c r="T71" s="408" t="str">
        <f t="shared" si="5"/>
        <v>Control fuerte pero si el riesgo residual lo requiere, en cada proceso involucrado se deben emprender acciones adicionales</v>
      </c>
      <c r="U71" s="409">
        <f t="shared" si="6"/>
        <v>2</v>
      </c>
      <c r="V71" s="425"/>
      <c r="W71" s="426"/>
      <c r="X71" s="411" t="str">
        <f t="shared" si="7"/>
        <v/>
      </c>
      <c r="Y71" s="427"/>
      <c r="Z71" s="428"/>
    </row>
    <row r="72" spans="1:41" ht="25.5" x14ac:dyDescent="0.2">
      <c r="A72" s="416"/>
      <c r="B72" s="475" t="s">
        <v>607</v>
      </c>
      <c r="C72" s="399" t="s">
        <v>91</v>
      </c>
      <c r="D72" s="430">
        <v>15</v>
      </c>
      <c r="E72" s="430">
        <v>15</v>
      </c>
      <c r="F72" s="430">
        <v>15</v>
      </c>
      <c r="G72" s="430">
        <v>10</v>
      </c>
      <c r="H72" s="430">
        <v>15</v>
      </c>
      <c r="I72" s="430">
        <v>15</v>
      </c>
      <c r="J72" s="430">
        <v>10</v>
      </c>
      <c r="K72" s="419">
        <f t="shared" si="9"/>
        <v>95</v>
      </c>
      <c r="L72" s="420" t="str">
        <f>IF(K72&gt;=96,"Fuerte",(IF(K72&lt;=85,"Débil","Moderado")))</f>
        <v>Moderado</v>
      </c>
      <c r="M72" s="421"/>
      <c r="N72" s="422"/>
      <c r="O72" s="431"/>
      <c r="P72" s="424" t="s">
        <v>511</v>
      </c>
      <c r="Q72" s="407" t="str">
        <f t="shared" si="2"/>
        <v/>
      </c>
      <c r="R72" s="407" t="str">
        <f t="shared" si="3"/>
        <v>Moderada</v>
      </c>
      <c r="S72" s="407" t="str">
        <f t="shared" si="4"/>
        <v/>
      </c>
      <c r="T72" s="408" t="str">
        <f t="shared" si="5"/>
        <v>Requiere plan de acción para fortalecer los controles</v>
      </c>
      <c r="U72" s="409" t="str">
        <f t="shared" si="6"/>
        <v/>
      </c>
      <c r="V72" s="465"/>
      <c r="W72" s="466"/>
      <c r="X72" s="411">
        <f t="shared" si="7"/>
        <v>1</v>
      </c>
      <c r="Y72" s="411"/>
      <c r="Z72" s="467"/>
    </row>
    <row r="73" spans="1:41" ht="15.75" x14ac:dyDescent="0.25">
      <c r="A73" s="432" t="s">
        <v>560</v>
      </c>
      <c r="B73" s="433"/>
      <c r="C73" s="399"/>
      <c r="D73" s="430"/>
      <c r="E73" s="430"/>
      <c r="F73" s="430"/>
      <c r="G73" s="430"/>
      <c r="H73" s="430"/>
      <c r="I73" s="430"/>
      <c r="J73" s="430"/>
      <c r="K73" s="419">
        <f t="shared" si="9"/>
        <v>0</v>
      </c>
      <c r="L73" s="420" t="str">
        <f>IF(K73&gt;=96,"Fuerte",(IF(K73&lt;=85,"Débil","Moderado")))</f>
        <v>Débil</v>
      </c>
      <c r="M73" s="421"/>
      <c r="N73" s="422"/>
      <c r="O73" s="423"/>
      <c r="P73" s="424"/>
      <c r="Q73" s="407"/>
      <c r="R73" s="407"/>
      <c r="S73" s="407"/>
      <c r="T73" s="408"/>
      <c r="U73" s="409" t="str">
        <f t="shared" si="6"/>
        <v/>
      </c>
      <c r="V73" s="410">
        <f>IFERROR(ROUND(AVERAGE(U73:U76),0),0)</f>
        <v>2</v>
      </c>
      <c r="W73" s="404">
        <f>IF(OR(S73="Débil",V73=0),0,IF(V73=1,1,IF(AND(Q73="Fuerte",V73=2),2,1)))</f>
        <v>1</v>
      </c>
      <c r="X73" s="411" t="str">
        <f t="shared" si="7"/>
        <v/>
      </c>
      <c r="Y73" s="410">
        <f>IFERROR(ROUND(AVERAGE(X73:X76),0),0)</f>
        <v>0</v>
      </c>
      <c r="Z73" s="404">
        <f>IF(OR(S73="Débil",Y73=0),0,IF(Y73=1,1,IF(AND(Q73="Fuerte",Y73=2),2,1)))</f>
        <v>0</v>
      </c>
      <c r="AB73" s="429"/>
      <c r="AC73" s="414"/>
      <c r="AD73" s="414"/>
      <c r="AE73" s="414"/>
      <c r="AF73" s="415"/>
      <c r="AG73" s="107"/>
      <c r="AH73" s="107"/>
      <c r="AI73" s="107"/>
      <c r="AJ73" s="414"/>
      <c r="AK73" s="414"/>
      <c r="AL73" s="414"/>
      <c r="AM73" s="415"/>
      <c r="AN73" s="107"/>
      <c r="AO73" s="468"/>
    </row>
    <row r="74" spans="1:41" ht="15.75" x14ac:dyDescent="0.2">
      <c r="A74" s="416"/>
      <c r="B74" s="433"/>
      <c r="C74" s="399"/>
      <c r="D74" s="430"/>
      <c r="E74" s="430"/>
      <c r="F74" s="430"/>
      <c r="G74" s="430"/>
      <c r="H74" s="430"/>
      <c r="I74" s="430"/>
      <c r="J74" s="430"/>
      <c r="K74" s="419">
        <f t="shared" si="9"/>
        <v>0</v>
      </c>
      <c r="L74" s="420" t="str">
        <f>IF(K74&gt;=96,"Fuerte",(IF(K74&lt;=85,"Débil","Moderado")))</f>
        <v>Débil</v>
      </c>
      <c r="M74" s="421"/>
      <c r="N74" s="422"/>
      <c r="O74" s="423"/>
      <c r="P74" s="424"/>
      <c r="Q74" s="407"/>
      <c r="R74" s="407"/>
      <c r="S74" s="407"/>
      <c r="T74" s="408"/>
      <c r="U74" s="409" t="str">
        <f t="shared" si="6"/>
        <v/>
      </c>
      <c r="V74" s="425"/>
      <c r="W74" s="426"/>
      <c r="X74" s="411" t="str">
        <f t="shared" si="7"/>
        <v/>
      </c>
      <c r="Y74" s="427"/>
      <c r="Z74" s="428"/>
      <c r="AB74" s="429"/>
      <c r="AC74" s="414"/>
      <c r="AD74" s="414"/>
      <c r="AE74" s="414"/>
      <c r="AF74" s="415"/>
      <c r="AG74" s="107"/>
      <c r="AH74" s="107"/>
      <c r="AI74" s="107"/>
      <c r="AJ74" s="414"/>
      <c r="AK74" s="414"/>
      <c r="AL74" s="414"/>
      <c r="AM74" s="415"/>
      <c r="AN74" s="107"/>
      <c r="AO74" s="468"/>
    </row>
    <row r="75" spans="1:41" ht="15.75" x14ac:dyDescent="0.2">
      <c r="A75" s="416"/>
      <c r="B75" s="433"/>
      <c r="C75" s="399"/>
      <c r="D75" s="430"/>
      <c r="E75" s="430"/>
      <c r="F75" s="430"/>
      <c r="G75" s="430"/>
      <c r="H75" s="430"/>
      <c r="I75" s="430"/>
      <c r="J75" s="430"/>
      <c r="K75" s="419">
        <f t="shared" si="9"/>
        <v>0</v>
      </c>
      <c r="L75" s="420" t="str">
        <f>IF(K75&gt;=96,"Fuerte",(IF(K75&lt;=85,"Débil","Moderado")))</f>
        <v>Débil</v>
      </c>
      <c r="M75" s="421"/>
      <c r="N75" s="422"/>
      <c r="O75" s="423"/>
      <c r="P75" s="424"/>
      <c r="Q75" s="407"/>
      <c r="R75" s="407"/>
      <c r="S75" s="407"/>
      <c r="T75" s="408"/>
      <c r="U75" s="409" t="str">
        <f t="shared" si="6"/>
        <v/>
      </c>
      <c r="V75" s="425"/>
      <c r="W75" s="426"/>
      <c r="X75" s="411" t="str">
        <f t="shared" si="7"/>
        <v/>
      </c>
      <c r="Y75" s="427"/>
      <c r="Z75" s="428"/>
      <c r="AB75" s="429"/>
      <c r="AC75" s="414"/>
      <c r="AD75" s="414"/>
      <c r="AE75" s="414"/>
      <c r="AF75" s="415"/>
      <c r="AG75" s="107"/>
      <c r="AH75" s="107"/>
      <c r="AI75" s="107"/>
      <c r="AJ75" s="414"/>
      <c r="AK75" s="414"/>
      <c r="AL75" s="414"/>
      <c r="AM75" s="415"/>
      <c r="AN75" s="107"/>
      <c r="AO75" s="468"/>
    </row>
    <row r="76" spans="1:41" ht="13.5" customHeight="1" x14ac:dyDescent="0.2">
      <c r="A76" s="434" t="str">
        <f>'[4]2. MAPA DE RIESGOS '!C20</f>
        <v>9: Manipulación de información pública que favorezca intereses particulares  o beneficie a terceros</v>
      </c>
      <c r="B76" s="435" t="s">
        <v>608</v>
      </c>
      <c r="C76" s="436" t="s">
        <v>53</v>
      </c>
      <c r="D76" s="437">
        <v>15</v>
      </c>
      <c r="E76" s="437">
        <v>15</v>
      </c>
      <c r="F76" s="437">
        <v>15</v>
      </c>
      <c r="G76" s="437">
        <v>15</v>
      </c>
      <c r="H76" s="437">
        <v>15</v>
      </c>
      <c r="I76" s="437">
        <v>15</v>
      </c>
      <c r="J76" s="437">
        <v>10</v>
      </c>
      <c r="K76" s="438">
        <f t="shared" si="9"/>
        <v>100</v>
      </c>
      <c r="L76" s="439" t="str">
        <f t="shared" si="1"/>
        <v>Fuerte</v>
      </c>
      <c r="M76" s="440">
        <f>ROUNDUP(AVERAGEIF(K76:K86,"&gt;0"),1)</f>
        <v>97.5</v>
      </c>
      <c r="N76" s="441" t="str">
        <f>IF(M76=100,"Fuerte",IF(M76&lt;50,"Débil","Moderada"))</f>
        <v>Moderada</v>
      </c>
      <c r="O76" s="442"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43" t="s">
        <v>510</v>
      </c>
      <c r="Q76" s="444" t="str">
        <f t="shared" si="2"/>
        <v/>
      </c>
      <c r="R76" s="444" t="str">
        <f t="shared" si="3"/>
        <v>Moderada</v>
      </c>
      <c r="S76" s="444" t="str">
        <f t="shared" si="4"/>
        <v/>
      </c>
      <c r="T76" s="445" t="str">
        <f t="shared" si="5"/>
        <v>Control fuerte pero si el riesgo residual lo requiere, en cada proceso involucrado se deben emprender acciones adicionales</v>
      </c>
      <c r="U76" s="446">
        <f t="shared" si="6"/>
        <v>2</v>
      </c>
      <c r="V76" s="447">
        <f>IFERROR(ROUND(AVERAGE(U76:U83),0),0)</f>
        <v>2</v>
      </c>
      <c r="W76" s="441">
        <f>IF(OR(S76="Débil",V76=0),0,IF(V76=1,1,IF(AND(Q76="Fuerte",V76=2),2,1)))</f>
        <v>1</v>
      </c>
      <c r="X76" s="411" t="str">
        <f t="shared" si="7"/>
        <v/>
      </c>
      <c r="Y76" s="447">
        <f>IFERROR(ROUND(AVERAGE(X76:X83),0),0)</f>
        <v>2</v>
      </c>
      <c r="Z76" s="441">
        <f>IF(OR(S76="Débil",Y76=0),0,IF(Y76=1,1,IF(AND(Q76="Fuerte",Y76=2),2,1)))</f>
        <v>1</v>
      </c>
      <c r="AA76" s="412"/>
      <c r="AB76" s="412"/>
      <c r="AC76" s="412"/>
      <c r="AD76" s="412"/>
      <c r="AE76" s="412"/>
      <c r="AF76" s="412"/>
      <c r="AG76" s="412"/>
      <c r="AH76" s="412"/>
      <c r="AI76" s="412"/>
      <c r="AJ76" s="412"/>
      <c r="AK76" s="412"/>
      <c r="AL76" s="412"/>
      <c r="AM76" s="412"/>
      <c r="AN76" s="412"/>
      <c r="AO76" s="412"/>
    </row>
    <row r="77" spans="1:41" ht="13.5" customHeight="1" x14ac:dyDescent="0.2">
      <c r="A77" s="449"/>
      <c r="B77" s="450" t="s">
        <v>609</v>
      </c>
      <c r="C77" s="436" t="s">
        <v>53</v>
      </c>
      <c r="D77" s="437">
        <v>15</v>
      </c>
      <c r="E77" s="437">
        <v>15</v>
      </c>
      <c r="F77" s="437">
        <v>15</v>
      </c>
      <c r="G77" s="437">
        <v>15</v>
      </c>
      <c r="H77" s="437">
        <v>15</v>
      </c>
      <c r="I77" s="437">
        <v>15</v>
      </c>
      <c r="J77" s="437">
        <v>10</v>
      </c>
      <c r="K77" s="438">
        <f t="shared" ref="K77:K134" si="10">SUM(D77:J77)</f>
        <v>100</v>
      </c>
      <c r="L77" s="439" t="str">
        <f t="shared" si="1"/>
        <v>Fuerte</v>
      </c>
      <c r="M77" s="451"/>
      <c r="N77" s="452"/>
      <c r="O77" s="453"/>
      <c r="P77" s="443" t="s">
        <v>510</v>
      </c>
      <c r="Q77" s="444" t="str">
        <f t="shared" si="2"/>
        <v/>
      </c>
      <c r="R77" s="444" t="str">
        <f t="shared" si="3"/>
        <v>Moderada</v>
      </c>
      <c r="S77" s="444" t="str">
        <f t="shared" si="4"/>
        <v/>
      </c>
      <c r="T77" s="445" t="str">
        <f t="shared" si="5"/>
        <v>Control fuerte pero si el riesgo residual lo requiere, en cada proceso involucrado se deben emprender acciones adicionales</v>
      </c>
      <c r="U77" s="446">
        <f t="shared" si="6"/>
        <v>2</v>
      </c>
      <c r="V77" s="454"/>
      <c r="W77" s="451"/>
      <c r="X77" s="411" t="str">
        <f t="shared" si="7"/>
        <v/>
      </c>
      <c r="Y77" s="455"/>
      <c r="Z77" s="452"/>
      <c r="AA77" s="412"/>
      <c r="AB77" s="412"/>
      <c r="AC77" s="412"/>
      <c r="AD77" s="412"/>
      <c r="AE77" s="412"/>
      <c r="AF77" s="412"/>
      <c r="AG77" s="412"/>
      <c r="AH77" s="412"/>
      <c r="AI77" s="412"/>
      <c r="AJ77" s="412"/>
      <c r="AK77" s="412"/>
      <c r="AL77" s="412"/>
      <c r="AM77" s="412"/>
      <c r="AN77" s="412"/>
      <c r="AO77" s="412"/>
    </row>
    <row r="78" spans="1:41" s="412" customFormat="1" ht="13.5" customHeight="1" x14ac:dyDescent="0.2">
      <c r="A78" s="449"/>
      <c r="B78" s="450" t="s">
        <v>610</v>
      </c>
      <c r="C78" s="436" t="s">
        <v>53</v>
      </c>
      <c r="D78" s="437">
        <v>15</v>
      </c>
      <c r="E78" s="437">
        <v>15</v>
      </c>
      <c r="F78" s="437">
        <v>15</v>
      </c>
      <c r="G78" s="437">
        <v>15</v>
      </c>
      <c r="H78" s="437">
        <v>15</v>
      </c>
      <c r="I78" s="437">
        <v>15</v>
      </c>
      <c r="J78" s="437">
        <v>10</v>
      </c>
      <c r="K78" s="438">
        <f t="shared" si="10"/>
        <v>100</v>
      </c>
      <c r="L78" s="439" t="str">
        <f t="shared" si="1"/>
        <v>Fuerte</v>
      </c>
      <c r="M78" s="451"/>
      <c r="N78" s="452"/>
      <c r="O78" s="453"/>
      <c r="P78" s="443" t="s">
        <v>510</v>
      </c>
      <c r="Q78" s="444" t="str">
        <f t="shared" si="2"/>
        <v/>
      </c>
      <c r="R78" s="444" t="str">
        <f t="shared" si="3"/>
        <v>Moderada</v>
      </c>
      <c r="S78" s="444" t="str">
        <f t="shared" si="4"/>
        <v/>
      </c>
      <c r="T78" s="445" t="str">
        <f t="shared" si="5"/>
        <v>Control fuerte pero si el riesgo residual lo requiere, en cada proceso involucrado se deben emprender acciones adicionales</v>
      </c>
      <c r="U78" s="446">
        <f t="shared" si="6"/>
        <v>2</v>
      </c>
      <c r="V78" s="454"/>
      <c r="W78" s="451"/>
      <c r="X78" s="411" t="str">
        <f t="shared" si="7"/>
        <v/>
      </c>
      <c r="Y78" s="455"/>
      <c r="Z78" s="452"/>
      <c r="AA78" s="361"/>
      <c r="AB78" s="361"/>
      <c r="AC78" s="361"/>
      <c r="AD78" s="361"/>
      <c r="AE78" s="361"/>
      <c r="AF78" s="361"/>
      <c r="AG78" s="361"/>
      <c r="AH78" s="361"/>
      <c r="AI78" s="361"/>
      <c r="AJ78" s="361"/>
      <c r="AK78" s="361"/>
      <c r="AL78" s="361"/>
      <c r="AM78" s="361"/>
      <c r="AN78" s="361"/>
      <c r="AO78" s="361"/>
    </row>
    <row r="79" spans="1:41" s="412" customFormat="1" ht="13.5" customHeight="1" x14ac:dyDescent="0.2">
      <c r="A79" s="449"/>
      <c r="B79" s="450" t="s">
        <v>611</v>
      </c>
      <c r="C79" s="436" t="s">
        <v>53</v>
      </c>
      <c r="D79" s="437">
        <v>15</v>
      </c>
      <c r="E79" s="437">
        <v>15</v>
      </c>
      <c r="F79" s="437">
        <v>15</v>
      </c>
      <c r="G79" s="437">
        <v>15</v>
      </c>
      <c r="H79" s="437">
        <v>15</v>
      </c>
      <c r="I79" s="437">
        <v>15</v>
      </c>
      <c r="J79" s="437">
        <v>10</v>
      </c>
      <c r="K79" s="438">
        <f t="shared" si="10"/>
        <v>100</v>
      </c>
      <c r="L79" s="439" t="str">
        <f t="shared" si="1"/>
        <v>Fuerte</v>
      </c>
      <c r="M79" s="451"/>
      <c r="N79" s="452"/>
      <c r="O79" s="453"/>
      <c r="P79" s="443" t="s">
        <v>510</v>
      </c>
      <c r="Q79" s="444" t="str">
        <f t="shared" si="2"/>
        <v/>
      </c>
      <c r="R79" s="444" t="str">
        <f t="shared" si="3"/>
        <v>Moderada</v>
      </c>
      <c r="S79" s="444" t="str">
        <f t="shared" si="4"/>
        <v/>
      </c>
      <c r="T79" s="445" t="str">
        <f t="shared" si="5"/>
        <v>Control fuerte pero si el riesgo residual lo requiere, en cada proceso involucrado se deben emprender acciones adicionales</v>
      </c>
      <c r="U79" s="446">
        <f t="shared" si="6"/>
        <v>2</v>
      </c>
      <c r="V79" s="454"/>
      <c r="W79" s="451"/>
      <c r="X79" s="411" t="str">
        <f t="shared" si="7"/>
        <v/>
      </c>
      <c r="Y79" s="455"/>
      <c r="Z79" s="452"/>
    </row>
    <row r="80" spans="1:41" s="412" customFormat="1" ht="13.5" customHeight="1" x14ac:dyDescent="0.2">
      <c r="A80" s="449"/>
      <c r="B80" s="450" t="s">
        <v>559</v>
      </c>
      <c r="C80" s="436" t="s">
        <v>91</v>
      </c>
      <c r="D80" s="437">
        <v>15</v>
      </c>
      <c r="E80" s="437">
        <v>15</v>
      </c>
      <c r="F80" s="437">
        <v>15</v>
      </c>
      <c r="G80" s="437">
        <v>15</v>
      </c>
      <c r="H80" s="437">
        <v>15</v>
      </c>
      <c r="I80" s="437">
        <v>15</v>
      </c>
      <c r="J80" s="437">
        <v>10</v>
      </c>
      <c r="K80" s="438">
        <f t="shared" si="10"/>
        <v>100</v>
      </c>
      <c r="L80" s="439" t="str">
        <f t="shared" si="1"/>
        <v>Fuerte</v>
      </c>
      <c r="M80" s="451"/>
      <c r="N80" s="452"/>
      <c r="O80" s="453"/>
      <c r="P80" s="443" t="s">
        <v>510</v>
      </c>
      <c r="Q80" s="444" t="str">
        <f t="shared" si="2"/>
        <v/>
      </c>
      <c r="R80" s="444" t="str">
        <f t="shared" si="3"/>
        <v>Moderada</v>
      </c>
      <c r="S80" s="444" t="str">
        <f t="shared" si="4"/>
        <v/>
      </c>
      <c r="T80" s="445" t="str">
        <f t="shared" si="5"/>
        <v>Control fuerte pero si el riesgo residual lo requiere, en cada proceso involucrado se deben emprender acciones adicionales</v>
      </c>
      <c r="U80" s="446" t="str">
        <f t="shared" si="6"/>
        <v/>
      </c>
      <c r="V80" s="454"/>
      <c r="W80" s="451"/>
      <c r="X80" s="411">
        <f t="shared" si="7"/>
        <v>2</v>
      </c>
      <c r="Y80" s="455"/>
      <c r="Z80" s="452"/>
      <c r="AA80" s="361"/>
      <c r="AB80" s="361"/>
      <c r="AC80" s="361"/>
      <c r="AD80" s="361"/>
      <c r="AE80" s="361"/>
      <c r="AF80" s="361"/>
      <c r="AG80" s="361"/>
      <c r="AH80" s="361"/>
      <c r="AI80" s="361"/>
      <c r="AJ80" s="361"/>
      <c r="AK80" s="361"/>
      <c r="AL80" s="361"/>
      <c r="AM80" s="361"/>
      <c r="AN80" s="361"/>
      <c r="AO80" s="361"/>
    </row>
    <row r="81" spans="1:41" s="412" customFormat="1" ht="13.5" customHeight="1" x14ac:dyDescent="0.2">
      <c r="A81" s="449"/>
      <c r="B81" s="450" t="s">
        <v>612</v>
      </c>
      <c r="C81" s="436" t="s">
        <v>91</v>
      </c>
      <c r="D81" s="437">
        <v>15</v>
      </c>
      <c r="E81" s="437">
        <v>15</v>
      </c>
      <c r="F81" s="437">
        <v>15</v>
      </c>
      <c r="G81" s="437">
        <v>15</v>
      </c>
      <c r="H81" s="437">
        <v>15</v>
      </c>
      <c r="I81" s="437">
        <v>15</v>
      </c>
      <c r="J81" s="437">
        <v>10</v>
      </c>
      <c r="K81" s="438">
        <f t="shared" si="10"/>
        <v>100</v>
      </c>
      <c r="L81" s="439" t="str">
        <f t="shared" si="1"/>
        <v>Fuerte</v>
      </c>
      <c r="M81" s="451"/>
      <c r="N81" s="452"/>
      <c r="O81" s="453"/>
      <c r="P81" s="443" t="s">
        <v>510</v>
      </c>
      <c r="Q81" s="444" t="str">
        <f t="shared" si="2"/>
        <v/>
      </c>
      <c r="R81" s="444" t="str">
        <f t="shared" si="3"/>
        <v>Moderada</v>
      </c>
      <c r="S81" s="444" t="str">
        <f t="shared" si="4"/>
        <v/>
      </c>
      <c r="T81" s="445" t="str">
        <f t="shared" si="5"/>
        <v>Control fuerte pero si el riesgo residual lo requiere, en cada proceso involucrado se deben emprender acciones adicionales</v>
      </c>
      <c r="U81" s="446" t="str">
        <f t="shared" si="6"/>
        <v/>
      </c>
      <c r="V81" s="454"/>
      <c r="W81" s="451"/>
      <c r="X81" s="411">
        <f t="shared" si="7"/>
        <v>2</v>
      </c>
      <c r="Y81" s="455"/>
      <c r="Z81" s="452"/>
    </row>
    <row r="82" spans="1:41" ht="13.5" customHeight="1" x14ac:dyDescent="0.2">
      <c r="A82" s="449"/>
      <c r="B82" s="450" t="s">
        <v>613</v>
      </c>
      <c r="C82" s="436" t="s">
        <v>53</v>
      </c>
      <c r="D82" s="437">
        <v>15</v>
      </c>
      <c r="E82" s="437">
        <v>15</v>
      </c>
      <c r="F82" s="437">
        <v>15</v>
      </c>
      <c r="G82" s="437">
        <v>10</v>
      </c>
      <c r="H82" s="437">
        <v>15</v>
      </c>
      <c r="I82" s="437">
        <v>15</v>
      </c>
      <c r="J82" s="437">
        <v>10</v>
      </c>
      <c r="K82" s="438">
        <f t="shared" si="10"/>
        <v>95</v>
      </c>
      <c r="L82" s="439" t="str">
        <f t="shared" si="1"/>
        <v>Moderado</v>
      </c>
      <c r="M82" s="451"/>
      <c r="N82" s="452"/>
      <c r="O82" s="453"/>
      <c r="P82" s="443" t="s">
        <v>511</v>
      </c>
      <c r="Q82" s="444" t="str">
        <f t="shared" si="2"/>
        <v/>
      </c>
      <c r="R82" s="444" t="str">
        <f t="shared" si="3"/>
        <v>Moderada</v>
      </c>
      <c r="S82" s="444" t="str">
        <f t="shared" si="4"/>
        <v/>
      </c>
      <c r="T82" s="445" t="str">
        <f t="shared" si="5"/>
        <v>Requiere plan de acción para fortalecer los controles</v>
      </c>
      <c r="U82" s="446">
        <f t="shared" si="6"/>
        <v>1</v>
      </c>
      <c r="V82" s="454"/>
      <c r="W82" s="451"/>
      <c r="X82" s="411" t="str">
        <f t="shared" si="7"/>
        <v/>
      </c>
      <c r="Y82" s="455"/>
      <c r="Z82" s="452"/>
    </row>
    <row r="83" spans="1:41" ht="13.5" customHeight="1" x14ac:dyDescent="0.2">
      <c r="A83" s="449"/>
      <c r="B83" s="450" t="s">
        <v>614</v>
      </c>
      <c r="C83" s="436" t="s">
        <v>53</v>
      </c>
      <c r="D83" s="437">
        <v>15</v>
      </c>
      <c r="E83" s="437">
        <v>15</v>
      </c>
      <c r="F83" s="437">
        <v>15</v>
      </c>
      <c r="G83" s="437">
        <v>15</v>
      </c>
      <c r="H83" s="437">
        <v>15</v>
      </c>
      <c r="I83" s="437">
        <v>0</v>
      </c>
      <c r="J83" s="437">
        <v>10</v>
      </c>
      <c r="K83" s="438">
        <f t="shared" si="10"/>
        <v>85</v>
      </c>
      <c r="L83" s="439" t="str">
        <f t="shared" si="1"/>
        <v>Débil</v>
      </c>
      <c r="M83" s="451"/>
      <c r="N83" s="452"/>
      <c r="O83" s="470"/>
      <c r="P83" s="443" t="s">
        <v>522</v>
      </c>
      <c r="Q83" s="444" t="str">
        <f t="shared" si="2"/>
        <v/>
      </c>
      <c r="R83" s="444" t="str">
        <f t="shared" si="3"/>
        <v/>
      </c>
      <c r="S83" s="444" t="str">
        <f t="shared" si="4"/>
        <v>Débil</v>
      </c>
      <c r="T83" s="445" t="str">
        <f t="shared" si="5"/>
        <v>Requiere plan de acción para fortalecer los controles</v>
      </c>
      <c r="U83" s="446" t="str">
        <f t="shared" si="6"/>
        <v/>
      </c>
      <c r="V83" s="457"/>
      <c r="W83" s="458"/>
      <c r="X83" s="411" t="str">
        <f t="shared" si="7"/>
        <v/>
      </c>
      <c r="Y83" s="448"/>
      <c r="Z83" s="459"/>
    </row>
    <row r="84" spans="1:41" s="461" customFormat="1" ht="13.5" customHeight="1" x14ac:dyDescent="0.25">
      <c r="A84" s="432" t="s">
        <v>560</v>
      </c>
      <c r="B84" s="460"/>
      <c r="C84" s="436"/>
      <c r="D84" s="437"/>
      <c r="E84" s="437"/>
      <c r="F84" s="437"/>
      <c r="G84" s="437"/>
      <c r="H84" s="437"/>
      <c r="I84" s="437"/>
      <c r="J84" s="437"/>
      <c r="K84" s="438">
        <f t="shared" si="10"/>
        <v>0</v>
      </c>
      <c r="L84" s="439" t="str">
        <f t="shared" si="1"/>
        <v>Débil</v>
      </c>
      <c r="M84" s="451"/>
      <c r="N84" s="452"/>
      <c r="O84" s="453"/>
      <c r="P84" s="443"/>
      <c r="Q84" s="444"/>
      <c r="R84" s="444"/>
      <c r="S84" s="444"/>
      <c r="T84" s="445"/>
      <c r="U84" s="446" t="str">
        <f t="shared" si="6"/>
        <v/>
      </c>
      <c r="V84" s="410">
        <f>IFERROR(ROUND(AVERAGE(U84:U87),0),0)</f>
        <v>2</v>
      </c>
      <c r="W84" s="404">
        <f>IF(OR(S84="Débil",V84=0),0,IF(V84=1,1,IF(AND(Q84="Fuerte",V84=2),2,1)))</f>
        <v>1</v>
      </c>
      <c r="X84" s="411" t="str">
        <f t="shared" si="7"/>
        <v/>
      </c>
      <c r="Y84" s="410">
        <f>IFERROR(ROUND(AVERAGE(X84:X87),0),0)</f>
        <v>0</v>
      </c>
      <c r="Z84" s="404">
        <f>IF(OR(S84="Débil",Y84=0),0,IF(Y84=1,1,IF(AND(Q84="Fuerte",Y84=2),2,1)))</f>
        <v>0</v>
      </c>
      <c r="AB84" s="471"/>
      <c r="AC84" s="472"/>
      <c r="AD84" s="472"/>
      <c r="AE84" s="472"/>
      <c r="AF84" s="473"/>
      <c r="AG84" s="136"/>
      <c r="AH84" s="136"/>
      <c r="AI84" s="136"/>
      <c r="AJ84" s="472"/>
      <c r="AK84" s="472"/>
      <c r="AL84" s="472"/>
      <c r="AM84" s="473"/>
      <c r="AN84" s="136"/>
      <c r="AO84" s="474"/>
    </row>
    <row r="85" spans="1:41" s="461" customFormat="1" ht="13.5" customHeight="1" x14ac:dyDescent="0.2">
      <c r="A85" s="449"/>
      <c r="B85" s="460"/>
      <c r="C85" s="436"/>
      <c r="D85" s="437"/>
      <c r="E85" s="437"/>
      <c r="F85" s="437"/>
      <c r="G85" s="437"/>
      <c r="H85" s="437"/>
      <c r="I85" s="437"/>
      <c r="J85" s="437"/>
      <c r="K85" s="438">
        <f t="shared" si="10"/>
        <v>0</v>
      </c>
      <c r="L85" s="439" t="str">
        <f t="shared" si="1"/>
        <v>Débil</v>
      </c>
      <c r="M85" s="451"/>
      <c r="N85" s="452"/>
      <c r="O85" s="453"/>
      <c r="P85" s="443"/>
      <c r="Q85" s="444"/>
      <c r="R85" s="444"/>
      <c r="S85" s="444"/>
      <c r="T85" s="445"/>
      <c r="U85" s="446" t="str">
        <f t="shared" si="6"/>
        <v/>
      </c>
      <c r="V85" s="454"/>
      <c r="W85" s="451"/>
      <c r="X85" s="411" t="str">
        <f t="shared" si="7"/>
        <v/>
      </c>
      <c r="Y85" s="455"/>
      <c r="Z85" s="452"/>
      <c r="AB85" s="471"/>
      <c r="AC85" s="472"/>
      <c r="AD85" s="472"/>
      <c r="AE85" s="472"/>
      <c r="AF85" s="473"/>
      <c r="AG85" s="136"/>
      <c r="AH85" s="136"/>
      <c r="AI85" s="136"/>
      <c r="AJ85" s="472"/>
      <c r="AK85" s="472"/>
      <c r="AL85" s="472"/>
      <c r="AM85" s="473"/>
      <c r="AN85" s="136"/>
      <c r="AO85" s="474"/>
    </row>
    <row r="86" spans="1:41" s="461" customFormat="1" ht="13.5" customHeight="1" x14ac:dyDescent="0.2">
      <c r="A86" s="449"/>
      <c r="B86" s="460"/>
      <c r="C86" s="436"/>
      <c r="D86" s="437"/>
      <c r="E86" s="437"/>
      <c r="F86" s="437"/>
      <c r="G86" s="437"/>
      <c r="H86" s="437"/>
      <c r="I86" s="437"/>
      <c r="J86" s="437"/>
      <c r="K86" s="438">
        <f t="shared" si="10"/>
        <v>0</v>
      </c>
      <c r="L86" s="439" t="str">
        <f t="shared" si="1"/>
        <v>Débil</v>
      </c>
      <c r="M86" s="451"/>
      <c r="N86" s="452"/>
      <c r="O86" s="453"/>
      <c r="P86" s="443"/>
      <c r="Q86" s="444"/>
      <c r="R86" s="444"/>
      <c r="S86" s="444"/>
      <c r="T86" s="445"/>
      <c r="U86" s="446" t="str">
        <f t="shared" si="6"/>
        <v/>
      </c>
      <c r="V86" s="454"/>
      <c r="W86" s="451"/>
      <c r="X86" s="411" t="str">
        <f t="shared" si="7"/>
        <v/>
      </c>
      <c r="Y86" s="455"/>
      <c r="Z86" s="452"/>
      <c r="AB86" s="471"/>
      <c r="AC86" s="472"/>
      <c r="AD86" s="472"/>
      <c r="AE86" s="472"/>
      <c r="AF86" s="473"/>
      <c r="AG86" s="136"/>
      <c r="AH86" s="136"/>
      <c r="AI86" s="136"/>
      <c r="AJ86" s="472"/>
      <c r="AK86" s="472"/>
      <c r="AL86" s="472"/>
      <c r="AM86" s="473"/>
      <c r="AN86" s="136"/>
      <c r="AO86" s="474"/>
    </row>
    <row r="87" spans="1:41" ht="13.5" customHeight="1" x14ac:dyDescent="0.2">
      <c r="A87" s="477" t="str">
        <f>'[4]2. MAPA DE RIESGOS '!C21</f>
        <v>10: Celebración indebida de contratos para favorecimiento propio o de terceros</v>
      </c>
      <c r="B87" s="475" t="s">
        <v>615</v>
      </c>
      <c r="C87" s="399" t="s">
        <v>53</v>
      </c>
      <c r="D87" s="430">
        <v>15</v>
      </c>
      <c r="E87" s="430">
        <v>15</v>
      </c>
      <c r="F87" s="430">
        <v>15</v>
      </c>
      <c r="G87" s="430">
        <v>15</v>
      </c>
      <c r="H87" s="430">
        <v>15</v>
      </c>
      <c r="I87" s="430">
        <v>15</v>
      </c>
      <c r="J87" s="430">
        <v>10</v>
      </c>
      <c r="K87" s="419">
        <f t="shared" si="10"/>
        <v>100</v>
      </c>
      <c r="L87" s="420" t="str">
        <f t="shared" si="1"/>
        <v>Fuerte</v>
      </c>
      <c r="M87" s="463">
        <f>ROUNDUP(AVERAGEIF(K87:K95,"&gt;0"),1)</f>
        <v>97.899999999999991</v>
      </c>
      <c r="N87" s="404" t="str">
        <f>IF(M87=100,"Fuerte",IF(M87&lt;50,"Débil","Moderada"))</f>
        <v>Moderada</v>
      </c>
      <c r="O87" s="405"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424" t="s">
        <v>510</v>
      </c>
      <c r="Q87" s="407" t="str">
        <f t="shared" si="2"/>
        <v/>
      </c>
      <c r="R87" s="407" t="str">
        <f t="shared" si="3"/>
        <v>Moderada</v>
      </c>
      <c r="S87" s="407" t="str">
        <f t="shared" si="4"/>
        <v/>
      </c>
      <c r="T87" s="408" t="str">
        <f t="shared" si="5"/>
        <v>Control fuerte pero si el riesgo residual lo requiere, en cada proceso involucrado se deben emprender acciones adicionales</v>
      </c>
      <c r="U87" s="409">
        <f t="shared" si="6"/>
        <v>2</v>
      </c>
      <c r="V87" s="410">
        <f>IFERROR(ROUND(AVERAGE(U87:U92),0),0)</f>
        <v>2</v>
      </c>
      <c r="W87" s="404">
        <f>IF(OR(S87="Débil",V87=0),0,IF(V87=1,1,IF(AND(Q87="Fuerte",V87=2),2,1)))</f>
        <v>1</v>
      </c>
      <c r="X87" s="411" t="str">
        <f t="shared" si="7"/>
        <v/>
      </c>
      <c r="Y87" s="410">
        <f>IFERROR(ROUND(AVERAGE(X87:X92),0),0)</f>
        <v>2</v>
      </c>
      <c r="Z87" s="404">
        <f>IF(OR(S87="Débil",Y87=0),0,IF(Y87=1,1,IF(AND(Q87="Fuerte",Y87=2),2,1)))</f>
        <v>1</v>
      </c>
    </row>
    <row r="88" spans="1:41" ht="38.25" x14ac:dyDescent="0.2">
      <c r="A88" s="464"/>
      <c r="B88" s="483" t="s">
        <v>616</v>
      </c>
      <c r="C88" s="399" t="s">
        <v>53</v>
      </c>
      <c r="D88" s="400">
        <v>15</v>
      </c>
      <c r="E88" s="400">
        <v>15</v>
      </c>
      <c r="F88" s="400">
        <v>15</v>
      </c>
      <c r="G88" s="400">
        <v>15</v>
      </c>
      <c r="H88" s="400">
        <v>15</v>
      </c>
      <c r="I88" s="400">
        <v>15</v>
      </c>
      <c r="J88" s="400">
        <v>10</v>
      </c>
      <c r="K88" s="401">
        <f t="shared" si="10"/>
        <v>100</v>
      </c>
      <c r="L88" s="402" t="str">
        <f t="shared" si="1"/>
        <v>Fuerte</v>
      </c>
      <c r="M88" s="426"/>
      <c r="N88" s="428"/>
      <c r="O88" s="479"/>
      <c r="P88" s="406" t="s">
        <v>510</v>
      </c>
      <c r="Q88" s="407" t="str">
        <f t="shared" si="2"/>
        <v/>
      </c>
      <c r="R88" s="407" t="str">
        <f t="shared" si="3"/>
        <v>Moderada</v>
      </c>
      <c r="S88" s="407" t="str">
        <f t="shared" si="4"/>
        <v/>
      </c>
      <c r="T88" s="408" t="str">
        <f t="shared" si="5"/>
        <v>Control fuerte pero si el riesgo residual lo requiere, en cada proceso involucrado se deben emprender acciones adicionales</v>
      </c>
      <c r="U88" s="409">
        <f t="shared" si="6"/>
        <v>2</v>
      </c>
      <c r="V88" s="425"/>
      <c r="W88" s="426"/>
      <c r="X88" s="411" t="str">
        <f t="shared" si="7"/>
        <v/>
      </c>
      <c r="Y88" s="427"/>
      <c r="Z88" s="428"/>
      <c r="AA88" s="412"/>
      <c r="AB88" s="412"/>
      <c r="AC88" s="412"/>
      <c r="AD88" s="412"/>
      <c r="AE88" s="412"/>
      <c r="AF88" s="412"/>
      <c r="AG88" s="412"/>
      <c r="AH88" s="412"/>
      <c r="AI88" s="412"/>
      <c r="AJ88" s="412"/>
      <c r="AK88" s="412"/>
      <c r="AL88" s="412"/>
      <c r="AM88" s="412"/>
      <c r="AN88" s="412"/>
      <c r="AO88" s="412"/>
    </row>
    <row r="89" spans="1:41" ht="38.25" x14ac:dyDescent="0.2">
      <c r="A89" s="416"/>
      <c r="B89" s="475" t="s">
        <v>617</v>
      </c>
      <c r="C89" s="399" t="s">
        <v>53</v>
      </c>
      <c r="D89" s="430">
        <v>15</v>
      </c>
      <c r="E89" s="430">
        <v>15</v>
      </c>
      <c r="F89" s="430">
        <v>15</v>
      </c>
      <c r="G89" s="430">
        <v>15</v>
      </c>
      <c r="H89" s="430">
        <v>15</v>
      </c>
      <c r="I89" s="430">
        <v>15</v>
      </c>
      <c r="J89" s="430">
        <v>10</v>
      </c>
      <c r="K89" s="419">
        <f t="shared" si="10"/>
        <v>100</v>
      </c>
      <c r="L89" s="420" t="str">
        <f t="shared" si="1"/>
        <v>Fuerte</v>
      </c>
      <c r="M89" s="421"/>
      <c r="N89" s="422"/>
      <c r="O89" s="423"/>
      <c r="P89" s="424" t="s">
        <v>510</v>
      </c>
      <c r="Q89" s="407" t="str">
        <f t="shared" si="2"/>
        <v/>
      </c>
      <c r="R89" s="407" t="str">
        <f t="shared" si="3"/>
        <v>Moderada</v>
      </c>
      <c r="S89" s="407" t="str">
        <f t="shared" si="4"/>
        <v/>
      </c>
      <c r="T89" s="408" t="str">
        <f t="shared" si="5"/>
        <v>Control fuerte pero si el riesgo residual lo requiere, en cada proceso involucrado se deben emprender acciones adicionales</v>
      </c>
      <c r="U89" s="409">
        <f t="shared" si="6"/>
        <v>2</v>
      </c>
      <c r="V89" s="425"/>
      <c r="W89" s="426"/>
      <c r="X89" s="411" t="str">
        <f t="shared" si="7"/>
        <v/>
      </c>
      <c r="Y89" s="427"/>
      <c r="Z89" s="428"/>
    </row>
    <row r="90" spans="1:41" ht="51" x14ac:dyDescent="0.2">
      <c r="A90" s="464"/>
      <c r="B90" s="483" t="s">
        <v>618</v>
      </c>
      <c r="C90" s="399" t="s">
        <v>53</v>
      </c>
      <c r="D90" s="484">
        <v>15</v>
      </c>
      <c r="E90" s="484">
        <v>15</v>
      </c>
      <c r="F90" s="484">
        <v>15</v>
      </c>
      <c r="G90" s="484">
        <v>15</v>
      </c>
      <c r="H90" s="484">
        <v>15</v>
      </c>
      <c r="I90" s="484">
        <v>15</v>
      </c>
      <c r="J90" s="484">
        <v>10</v>
      </c>
      <c r="K90" s="401">
        <f t="shared" si="10"/>
        <v>100</v>
      </c>
      <c r="L90" s="402" t="str">
        <f t="shared" si="1"/>
        <v>Fuerte</v>
      </c>
      <c r="M90" s="426"/>
      <c r="N90" s="428"/>
      <c r="O90" s="479"/>
      <c r="P90" s="406" t="s">
        <v>510</v>
      </c>
      <c r="Q90" s="407" t="str">
        <f t="shared" si="2"/>
        <v/>
      </c>
      <c r="R90" s="407" t="str">
        <f t="shared" si="3"/>
        <v>Moderada</v>
      </c>
      <c r="S90" s="407" t="str">
        <f t="shared" si="4"/>
        <v/>
      </c>
      <c r="T90" s="408" t="str">
        <f t="shared" si="5"/>
        <v>Control fuerte pero si el riesgo residual lo requiere, en cada proceso involucrado se deben emprender acciones adicionales</v>
      </c>
      <c r="U90" s="409">
        <f t="shared" si="6"/>
        <v>2</v>
      </c>
      <c r="V90" s="425"/>
      <c r="W90" s="426"/>
      <c r="X90" s="411" t="str">
        <f t="shared" si="7"/>
        <v/>
      </c>
      <c r="Y90" s="427"/>
      <c r="Z90" s="428"/>
      <c r="AA90" s="412"/>
      <c r="AB90" s="412"/>
      <c r="AC90" s="412"/>
      <c r="AD90" s="412"/>
      <c r="AE90" s="412"/>
      <c r="AF90" s="412"/>
      <c r="AG90" s="412"/>
      <c r="AH90" s="412"/>
      <c r="AI90" s="412"/>
      <c r="AJ90" s="412"/>
      <c r="AK90" s="412"/>
      <c r="AL90" s="412"/>
      <c r="AM90" s="412"/>
      <c r="AN90" s="412"/>
      <c r="AO90" s="412"/>
    </row>
    <row r="91" spans="1:41" ht="38.25" x14ac:dyDescent="0.2">
      <c r="A91" s="416"/>
      <c r="B91" s="475" t="s">
        <v>559</v>
      </c>
      <c r="C91" s="399" t="s">
        <v>91</v>
      </c>
      <c r="D91" s="430">
        <v>15</v>
      </c>
      <c r="E91" s="430">
        <v>15</v>
      </c>
      <c r="F91" s="430">
        <v>15</v>
      </c>
      <c r="G91" s="430">
        <v>15</v>
      </c>
      <c r="H91" s="430">
        <v>15</v>
      </c>
      <c r="I91" s="430">
        <v>15</v>
      </c>
      <c r="J91" s="430">
        <v>10</v>
      </c>
      <c r="K91" s="419">
        <f t="shared" si="10"/>
        <v>100</v>
      </c>
      <c r="L91" s="420" t="str">
        <f t="shared" si="1"/>
        <v>Fuerte</v>
      </c>
      <c r="M91" s="421"/>
      <c r="N91" s="422"/>
      <c r="O91" s="423"/>
      <c r="P91" s="424" t="s">
        <v>510</v>
      </c>
      <c r="Q91" s="407" t="str">
        <f t="shared" si="2"/>
        <v/>
      </c>
      <c r="R91" s="407" t="str">
        <f t="shared" si="3"/>
        <v>Moderada</v>
      </c>
      <c r="S91" s="407" t="str">
        <f t="shared" si="4"/>
        <v/>
      </c>
      <c r="T91" s="408" t="str">
        <f t="shared" si="5"/>
        <v>Control fuerte pero si el riesgo residual lo requiere, en cada proceso involucrado se deben emprender acciones adicionales</v>
      </c>
      <c r="U91" s="409" t="str">
        <f t="shared" si="6"/>
        <v/>
      </c>
      <c r="V91" s="425"/>
      <c r="W91" s="426"/>
      <c r="X91" s="411">
        <f t="shared" si="7"/>
        <v>2</v>
      </c>
      <c r="Y91" s="427"/>
      <c r="Z91" s="428"/>
    </row>
    <row r="92" spans="1:41" ht="25.5" x14ac:dyDescent="0.2">
      <c r="A92" s="464"/>
      <c r="B92" s="485" t="s">
        <v>619</v>
      </c>
      <c r="C92" s="399" t="s">
        <v>91</v>
      </c>
      <c r="D92" s="400">
        <v>15</v>
      </c>
      <c r="E92" s="400">
        <v>15</v>
      </c>
      <c r="F92" s="400">
        <v>15</v>
      </c>
      <c r="G92" s="400">
        <v>0</v>
      </c>
      <c r="H92" s="400">
        <v>15</v>
      </c>
      <c r="I92" s="400">
        <v>15</v>
      </c>
      <c r="J92" s="400">
        <v>10</v>
      </c>
      <c r="K92" s="401">
        <f t="shared" si="10"/>
        <v>85</v>
      </c>
      <c r="L92" s="402" t="str">
        <f t="shared" si="1"/>
        <v>Débil</v>
      </c>
      <c r="M92" s="426"/>
      <c r="N92" s="428"/>
      <c r="O92" s="479"/>
      <c r="P92" s="406" t="s">
        <v>510</v>
      </c>
      <c r="Q92" s="407" t="str">
        <f t="shared" si="2"/>
        <v/>
      </c>
      <c r="R92" s="407" t="str">
        <f t="shared" si="3"/>
        <v>Moderada</v>
      </c>
      <c r="S92" s="407" t="str">
        <f t="shared" si="4"/>
        <v/>
      </c>
      <c r="T92" s="408" t="str">
        <f t="shared" si="5"/>
        <v>Requiere plan de acción para fortalecer los controles</v>
      </c>
      <c r="U92" s="409" t="str">
        <f t="shared" si="6"/>
        <v/>
      </c>
      <c r="V92" s="465"/>
      <c r="W92" s="466"/>
      <c r="X92" s="411" t="str">
        <f t="shared" si="7"/>
        <v/>
      </c>
      <c r="Y92" s="411"/>
      <c r="Z92" s="467"/>
      <c r="AA92" s="412"/>
      <c r="AB92" s="412"/>
      <c r="AC92" s="412"/>
      <c r="AD92" s="412"/>
      <c r="AE92" s="412"/>
      <c r="AF92" s="412"/>
      <c r="AG92" s="412"/>
      <c r="AH92" s="412"/>
      <c r="AI92" s="412"/>
      <c r="AJ92" s="412"/>
      <c r="AK92" s="412"/>
      <c r="AL92" s="412"/>
      <c r="AM92" s="412"/>
      <c r="AN92" s="412"/>
      <c r="AO92" s="412"/>
    </row>
    <row r="93" spans="1:41" ht="38.25" x14ac:dyDescent="0.2">
      <c r="A93" s="416"/>
      <c r="B93" s="486" t="s">
        <v>620</v>
      </c>
      <c r="C93" s="399" t="s">
        <v>53</v>
      </c>
      <c r="D93" s="430">
        <v>15</v>
      </c>
      <c r="E93" s="430">
        <v>15</v>
      </c>
      <c r="F93" s="430">
        <v>15</v>
      </c>
      <c r="G93" s="430">
        <v>15</v>
      </c>
      <c r="H93" s="430">
        <v>15</v>
      </c>
      <c r="I93" s="430">
        <v>15</v>
      </c>
      <c r="J93" s="430">
        <v>10</v>
      </c>
      <c r="K93" s="401">
        <f t="shared" si="10"/>
        <v>100</v>
      </c>
      <c r="L93" s="402" t="str">
        <f>IF(K93&gt;=96,"Fuerte",(IF(K93&lt;=85,"Débil","Moderado")))</f>
        <v>Fuerte</v>
      </c>
      <c r="M93" s="421"/>
      <c r="N93" s="422"/>
      <c r="O93" s="423"/>
      <c r="P93" s="424" t="s">
        <v>510</v>
      </c>
      <c r="Q93" s="407"/>
      <c r="R93" s="407" t="str">
        <f t="shared" si="3"/>
        <v>Moderada</v>
      </c>
      <c r="S93" s="407"/>
      <c r="T93" s="408" t="str">
        <f t="shared" si="5"/>
        <v>Control fuerte pero si el riesgo residual lo requiere, en cada proceso involucrado se deben emprender acciones adicionales</v>
      </c>
      <c r="U93" s="409">
        <f t="shared" si="6"/>
        <v>2</v>
      </c>
      <c r="V93" s="425"/>
      <c r="W93" s="426"/>
      <c r="X93" s="411" t="str">
        <f t="shared" si="7"/>
        <v/>
      </c>
      <c r="Y93" s="427"/>
      <c r="Z93" s="428"/>
      <c r="AB93" s="429"/>
      <c r="AC93" s="414"/>
      <c r="AD93" s="414"/>
      <c r="AE93" s="414"/>
      <c r="AF93" s="415"/>
      <c r="AG93" s="107"/>
      <c r="AH93" s="107"/>
      <c r="AI93" s="107"/>
      <c r="AJ93" s="414"/>
      <c r="AK93" s="414"/>
      <c r="AL93" s="414"/>
      <c r="AM93" s="415"/>
      <c r="AN93" s="107"/>
      <c r="AO93" s="468"/>
    </row>
    <row r="94" spans="1:41" ht="15.75" x14ac:dyDescent="0.25">
      <c r="A94" s="432" t="s">
        <v>560</v>
      </c>
      <c r="B94" s="433"/>
      <c r="C94" s="399"/>
      <c r="D94" s="430"/>
      <c r="E94" s="430"/>
      <c r="F94" s="430"/>
      <c r="G94" s="430"/>
      <c r="H94" s="430"/>
      <c r="I94" s="430"/>
      <c r="J94" s="430"/>
      <c r="K94" s="401">
        <f t="shared" si="10"/>
        <v>0</v>
      </c>
      <c r="L94" s="402" t="str">
        <f>IF(K94&gt;=96,"Fuerte",(IF(K94&lt;=85,"Débil","Moderado")))</f>
        <v>Débil</v>
      </c>
      <c r="M94" s="421"/>
      <c r="N94" s="422"/>
      <c r="O94" s="423"/>
      <c r="P94" s="424"/>
      <c r="Q94" s="407"/>
      <c r="R94" s="407"/>
      <c r="S94" s="407"/>
      <c r="T94" s="408"/>
      <c r="U94" s="409" t="str">
        <f t="shared" si="6"/>
        <v/>
      </c>
      <c r="V94" s="410">
        <f>IFERROR(ROUND(AVERAGE(U94:U97),0),0)</f>
        <v>2</v>
      </c>
      <c r="W94" s="404">
        <f>IF(OR(S94="Débil",V94=0),0,IF(V94=1,1,IF(AND(Q94="Fuerte",V94=2),2,1)))</f>
        <v>1</v>
      </c>
      <c r="X94" s="411" t="str">
        <f t="shared" si="7"/>
        <v/>
      </c>
      <c r="Y94" s="410">
        <f>IFERROR(ROUND(AVERAGE(X94:X97),0),0)</f>
        <v>0</v>
      </c>
      <c r="Z94" s="404">
        <f>IF(OR(S94="Débil",Y94=0),0,IF(Y94=1,1,IF(AND(Q94="Fuerte",Y94=2),2,1)))</f>
        <v>0</v>
      </c>
      <c r="AB94" s="429"/>
      <c r="AC94" s="414"/>
      <c r="AD94" s="414"/>
      <c r="AE94" s="414"/>
      <c r="AF94" s="415"/>
      <c r="AG94" s="107"/>
      <c r="AH94" s="107"/>
      <c r="AI94" s="107"/>
      <c r="AJ94" s="414"/>
      <c r="AK94" s="414"/>
      <c r="AL94" s="414"/>
      <c r="AM94" s="415"/>
      <c r="AN94" s="107"/>
      <c r="AO94" s="468"/>
    </row>
    <row r="95" spans="1:41" ht="15.75" x14ac:dyDescent="0.2">
      <c r="A95" s="416"/>
      <c r="B95" s="433"/>
      <c r="C95" s="399"/>
      <c r="D95" s="430"/>
      <c r="E95" s="430"/>
      <c r="F95" s="430"/>
      <c r="G95" s="430"/>
      <c r="H95" s="430"/>
      <c r="I95" s="430"/>
      <c r="J95" s="430"/>
      <c r="K95" s="401">
        <f t="shared" si="10"/>
        <v>0</v>
      </c>
      <c r="L95" s="402" t="str">
        <f>IF(K95&gt;=96,"Fuerte",(IF(K95&lt;=85,"Débil","Moderado")))</f>
        <v>Débil</v>
      </c>
      <c r="M95" s="421"/>
      <c r="N95" s="422"/>
      <c r="O95" s="423"/>
      <c r="P95" s="424"/>
      <c r="Q95" s="407"/>
      <c r="R95" s="407"/>
      <c r="S95" s="407"/>
      <c r="T95" s="408"/>
      <c r="U95" s="409" t="str">
        <f t="shared" si="6"/>
        <v/>
      </c>
      <c r="V95" s="425"/>
      <c r="W95" s="426"/>
      <c r="X95" s="411" t="str">
        <f t="shared" si="7"/>
        <v/>
      </c>
      <c r="Y95" s="427"/>
      <c r="Z95" s="428"/>
      <c r="AB95" s="429"/>
      <c r="AC95" s="414"/>
      <c r="AD95" s="414"/>
      <c r="AE95" s="414"/>
      <c r="AF95" s="415"/>
      <c r="AG95" s="107"/>
      <c r="AH95" s="107"/>
      <c r="AI95" s="107"/>
      <c r="AJ95" s="414"/>
      <c r="AK95" s="414"/>
      <c r="AL95" s="414"/>
      <c r="AM95" s="415"/>
      <c r="AN95" s="107"/>
      <c r="AO95" s="468"/>
    </row>
    <row r="96" spans="1:41" s="412" customFormat="1" ht="45" x14ac:dyDescent="0.2">
      <c r="A96" s="434" t="str">
        <f>'[4]2. MAPA DE RIESGOS '!C22</f>
        <v>11: Presencia de actos de cohecho (dar o recibir dádivas) para favorecimiento propio o de un tercero.</v>
      </c>
      <c r="B96" s="456" t="s">
        <v>621</v>
      </c>
      <c r="C96" s="436" t="s">
        <v>53</v>
      </c>
      <c r="D96" s="437">
        <v>15</v>
      </c>
      <c r="E96" s="437">
        <v>15</v>
      </c>
      <c r="F96" s="437">
        <v>15</v>
      </c>
      <c r="G96" s="437">
        <v>15</v>
      </c>
      <c r="H96" s="437">
        <v>15</v>
      </c>
      <c r="I96" s="437">
        <v>15</v>
      </c>
      <c r="J96" s="437">
        <v>10</v>
      </c>
      <c r="K96" s="438">
        <f t="shared" si="10"/>
        <v>100</v>
      </c>
      <c r="L96" s="439" t="str">
        <f t="shared" si="1"/>
        <v>Fuerte</v>
      </c>
      <c r="M96" s="440">
        <f>ROUNDUP(AVERAGEIF(K96:K104,"&gt;0"),1)</f>
        <v>95</v>
      </c>
      <c r="N96" s="441" t="str">
        <f>IF(M96=100,"Fuerte",IF(M96&lt;50,"Débil","Moderada"))</f>
        <v>Moderada</v>
      </c>
      <c r="O96" s="442"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443" t="s">
        <v>510</v>
      </c>
      <c r="Q96" s="444" t="str">
        <f t="shared" si="2"/>
        <v/>
      </c>
      <c r="R96" s="444" t="str">
        <f t="shared" si="3"/>
        <v>Moderada</v>
      </c>
      <c r="S96" s="444" t="str">
        <f t="shared" si="4"/>
        <v/>
      </c>
      <c r="T96" s="445" t="str">
        <f t="shared" si="5"/>
        <v>Control fuerte pero si el riesgo residual lo requiere, en cada proceso involucrado se deben emprender acciones adicionales</v>
      </c>
      <c r="U96" s="446">
        <f t="shared" si="6"/>
        <v>2</v>
      </c>
      <c r="V96" s="447">
        <f>IFERROR(ROUND(AVERAGE(U96:U101),0),0)</f>
        <v>2</v>
      </c>
      <c r="W96" s="441">
        <f>IF(OR(S96="Débil",V96=0),0,IF(V96=1,1,IF(AND(Q96="Fuerte",V96=2),2,1)))</f>
        <v>1</v>
      </c>
      <c r="X96" s="411" t="str">
        <f t="shared" si="7"/>
        <v/>
      </c>
      <c r="Y96" s="447">
        <f>IFERROR(ROUND(AVERAGE(X96:X101),0),0)</f>
        <v>2</v>
      </c>
      <c r="Z96" s="441">
        <f>IF(OR(S96="Débil",Y96=0),0,IF(Y96=1,1,IF(AND(Q96="Fuerte",Y96=2),2,1)))</f>
        <v>1</v>
      </c>
      <c r="AA96" s="361"/>
      <c r="AB96" s="361"/>
      <c r="AC96" s="361"/>
      <c r="AD96" s="361"/>
      <c r="AE96" s="361"/>
      <c r="AF96" s="361"/>
      <c r="AG96" s="361"/>
      <c r="AH96" s="361"/>
      <c r="AI96" s="361"/>
      <c r="AJ96" s="361"/>
      <c r="AK96" s="361"/>
      <c r="AL96" s="361"/>
      <c r="AM96" s="361"/>
      <c r="AN96" s="361"/>
      <c r="AO96" s="361"/>
    </row>
    <row r="97" spans="1:41" s="412" customFormat="1" ht="38.25" x14ac:dyDescent="0.2">
      <c r="A97" s="487"/>
      <c r="B97" s="435" t="s">
        <v>622</v>
      </c>
      <c r="C97" s="436" t="s">
        <v>53</v>
      </c>
      <c r="D97" s="437">
        <v>15</v>
      </c>
      <c r="E97" s="437">
        <v>15</v>
      </c>
      <c r="F97" s="437">
        <v>15</v>
      </c>
      <c r="G97" s="437">
        <v>15</v>
      </c>
      <c r="H97" s="437">
        <v>15</v>
      </c>
      <c r="I97" s="437">
        <v>15</v>
      </c>
      <c r="J97" s="437">
        <v>10</v>
      </c>
      <c r="K97" s="438">
        <f t="shared" si="10"/>
        <v>100</v>
      </c>
      <c r="L97" s="439" t="str">
        <f t="shared" si="1"/>
        <v>Fuerte</v>
      </c>
      <c r="M97" s="451"/>
      <c r="N97" s="452"/>
      <c r="O97" s="453"/>
      <c r="P97" s="443" t="s">
        <v>510</v>
      </c>
      <c r="Q97" s="444" t="str">
        <f t="shared" si="2"/>
        <v/>
      </c>
      <c r="R97" s="444" t="str">
        <f t="shared" si="3"/>
        <v>Moderada</v>
      </c>
      <c r="S97" s="444" t="str">
        <f t="shared" si="4"/>
        <v/>
      </c>
      <c r="T97" s="445" t="str">
        <f t="shared" si="5"/>
        <v>Control fuerte pero si el riesgo residual lo requiere, en cada proceso involucrado se deben emprender acciones adicionales</v>
      </c>
      <c r="U97" s="446">
        <f t="shared" si="6"/>
        <v>2</v>
      </c>
      <c r="V97" s="454"/>
      <c r="W97" s="451"/>
      <c r="X97" s="411" t="str">
        <f t="shared" si="7"/>
        <v/>
      </c>
      <c r="Y97" s="455"/>
      <c r="Z97" s="452"/>
    </row>
    <row r="98" spans="1:41" ht="38.25" x14ac:dyDescent="0.2">
      <c r="A98" s="487"/>
      <c r="B98" s="435" t="s">
        <v>623</v>
      </c>
      <c r="C98" s="436" t="s">
        <v>53</v>
      </c>
      <c r="D98" s="437">
        <v>15</v>
      </c>
      <c r="E98" s="437">
        <v>15</v>
      </c>
      <c r="F98" s="437">
        <v>15</v>
      </c>
      <c r="G98" s="437">
        <v>15</v>
      </c>
      <c r="H98" s="437">
        <v>15</v>
      </c>
      <c r="I98" s="437">
        <v>15</v>
      </c>
      <c r="J98" s="437">
        <v>10</v>
      </c>
      <c r="K98" s="438">
        <f t="shared" si="10"/>
        <v>100</v>
      </c>
      <c r="L98" s="439" t="str">
        <f t="shared" si="1"/>
        <v>Fuerte</v>
      </c>
      <c r="M98" s="451"/>
      <c r="N98" s="452"/>
      <c r="O98" s="453"/>
      <c r="P98" s="443" t="s">
        <v>510</v>
      </c>
      <c r="Q98" s="444" t="str">
        <f t="shared" si="2"/>
        <v/>
      </c>
      <c r="R98" s="444" t="str">
        <f t="shared" si="3"/>
        <v>Moderada</v>
      </c>
      <c r="S98" s="444" t="str">
        <f t="shared" si="4"/>
        <v/>
      </c>
      <c r="T98" s="445" t="str">
        <f t="shared" si="5"/>
        <v>Control fuerte pero si el riesgo residual lo requiere, en cada proceso involucrado se deben emprender acciones adicionales</v>
      </c>
      <c r="U98" s="446">
        <f t="shared" si="6"/>
        <v>2</v>
      </c>
      <c r="V98" s="454"/>
      <c r="W98" s="451"/>
      <c r="X98" s="411" t="str">
        <f t="shared" si="7"/>
        <v/>
      </c>
      <c r="Y98" s="455"/>
      <c r="Z98" s="452"/>
    </row>
    <row r="99" spans="1:41" s="412" customFormat="1" ht="43.5" customHeight="1" x14ac:dyDescent="0.2">
      <c r="A99" s="487"/>
      <c r="B99" s="456" t="s">
        <v>624</v>
      </c>
      <c r="C99" s="436" t="s">
        <v>53</v>
      </c>
      <c r="D99" s="469">
        <v>15</v>
      </c>
      <c r="E99" s="469">
        <v>15</v>
      </c>
      <c r="F99" s="469">
        <v>15</v>
      </c>
      <c r="G99" s="469">
        <v>15</v>
      </c>
      <c r="H99" s="469">
        <v>15</v>
      </c>
      <c r="I99" s="469">
        <v>15</v>
      </c>
      <c r="J99" s="469">
        <v>10</v>
      </c>
      <c r="K99" s="438">
        <f t="shared" si="10"/>
        <v>100</v>
      </c>
      <c r="L99" s="439" t="str">
        <f t="shared" si="1"/>
        <v>Fuerte</v>
      </c>
      <c r="M99" s="451"/>
      <c r="N99" s="452"/>
      <c r="O99" s="453"/>
      <c r="P99" s="443" t="s">
        <v>510</v>
      </c>
      <c r="Q99" s="444" t="str">
        <f t="shared" si="2"/>
        <v/>
      </c>
      <c r="R99" s="444" t="str">
        <f t="shared" si="3"/>
        <v>Moderada</v>
      </c>
      <c r="S99" s="444" t="str">
        <f t="shared" si="4"/>
        <v/>
      </c>
      <c r="T99" s="445" t="str">
        <f t="shared" si="5"/>
        <v>Control fuerte pero si el riesgo residual lo requiere, en cada proceso involucrado se deben emprender acciones adicionales</v>
      </c>
      <c r="U99" s="446">
        <f t="shared" si="6"/>
        <v>2</v>
      </c>
      <c r="V99" s="454"/>
      <c r="W99" s="451"/>
      <c r="X99" s="411" t="str">
        <f t="shared" si="7"/>
        <v/>
      </c>
      <c r="Y99" s="455"/>
      <c r="Z99" s="452"/>
    </row>
    <row r="100" spans="1:41" s="412" customFormat="1" ht="51" x14ac:dyDescent="0.2">
      <c r="A100" s="449"/>
      <c r="B100" s="456" t="s">
        <v>625</v>
      </c>
      <c r="C100" s="436" t="s">
        <v>91</v>
      </c>
      <c r="D100" s="437">
        <v>15</v>
      </c>
      <c r="E100" s="437">
        <v>15</v>
      </c>
      <c r="F100" s="437">
        <v>15</v>
      </c>
      <c r="G100" s="437">
        <v>15</v>
      </c>
      <c r="H100" s="437">
        <v>15</v>
      </c>
      <c r="I100" s="437">
        <v>15</v>
      </c>
      <c r="J100" s="437">
        <v>10</v>
      </c>
      <c r="K100" s="438">
        <f t="shared" si="10"/>
        <v>100</v>
      </c>
      <c r="L100" s="439" t="str">
        <f t="shared" si="1"/>
        <v>Fuerte</v>
      </c>
      <c r="M100" s="451"/>
      <c r="N100" s="452"/>
      <c r="O100" s="453"/>
      <c r="P100" s="443" t="s">
        <v>510</v>
      </c>
      <c r="Q100" s="444" t="str">
        <f t="shared" si="2"/>
        <v/>
      </c>
      <c r="R100" s="444" t="str">
        <f t="shared" si="3"/>
        <v>Moderada</v>
      </c>
      <c r="S100" s="444" t="str">
        <f t="shared" si="4"/>
        <v/>
      </c>
      <c r="T100" s="445" t="str">
        <f t="shared" si="5"/>
        <v>Control fuerte pero si el riesgo residual lo requiere, en cada proceso involucrado se deben emprender acciones adicionales</v>
      </c>
      <c r="U100" s="446" t="str">
        <f t="shared" si="6"/>
        <v/>
      </c>
      <c r="V100" s="454"/>
      <c r="W100" s="451"/>
      <c r="X100" s="411">
        <f t="shared" si="7"/>
        <v>2</v>
      </c>
      <c r="Y100" s="455"/>
      <c r="Z100" s="452"/>
      <c r="AA100" s="361"/>
      <c r="AB100" s="361"/>
      <c r="AC100" s="361"/>
      <c r="AD100" s="361"/>
      <c r="AE100" s="361"/>
      <c r="AF100" s="361"/>
      <c r="AG100" s="361"/>
      <c r="AH100" s="361"/>
      <c r="AI100" s="361"/>
      <c r="AJ100" s="361"/>
      <c r="AK100" s="361"/>
      <c r="AL100" s="361"/>
      <c r="AM100" s="361"/>
      <c r="AN100" s="361"/>
      <c r="AO100" s="361"/>
    </row>
    <row r="101" spans="1:41" s="412" customFormat="1" ht="25.5" x14ac:dyDescent="0.2">
      <c r="A101" s="449"/>
      <c r="B101" s="456" t="s">
        <v>619</v>
      </c>
      <c r="C101" s="436" t="s">
        <v>91</v>
      </c>
      <c r="D101" s="437">
        <v>15</v>
      </c>
      <c r="E101" s="437">
        <v>15</v>
      </c>
      <c r="F101" s="437">
        <v>0</v>
      </c>
      <c r="G101" s="437">
        <v>0</v>
      </c>
      <c r="H101" s="437">
        <v>15</v>
      </c>
      <c r="I101" s="437">
        <v>15</v>
      </c>
      <c r="J101" s="437">
        <v>10</v>
      </c>
      <c r="K101" s="438">
        <f t="shared" si="10"/>
        <v>70</v>
      </c>
      <c r="L101" s="439" t="str">
        <f t="shared" ref="L101:L134" si="11">IF(K101&gt;=96,"Fuerte",(IF(K101&lt;=85,"Débil","Moderado")))</f>
        <v>Débil</v>
      </c>
      <c r="M101" s="451"/>
      <c r="N101" s="452"/>
      <c r="O101" s="453"/>
      <c r="P101" s="443" t="s">
        <v>522</v>
      </c>
      <c r="Q101" s="444" t="str">
        <f t="shared" si="2"/>
        <v/>
      </c>
      <c r="R101" s="444" t="str">
        <f t="shared" si="3"/>
        <v/>
      </c>
      <c r="S101" s="444" t="str">
        <f t="shared" si="4"/>
        <v>Débil</v>
      </c>
      <c r="T101" s="445" t="str">
        <f t="shared" si="5"/>
        <v>Requiere plan de acción para fortalecer los controles</v>
      </c>
      <c r="U101" s="446" t="str">
        <f t="shared" si="6"/>
        <v/>
      </c>
      <c r="V101" s="457"/>
      <c r="W101" s="458"/>
      <c r="X101" s="411" t="str">
        <f t="shared" si="7"/>
        <v/>
      </c>
      <c r="Y101" s="448"/>
      <c r="Z101" s="459"/>
    </row>
    <row r="102" spans="1:41" s="461" customFormat="1" ht="25.5" x14ac:dyDescent="0.25">
      <c r="A102" s="432" t="s">
        <v>560</v>
      </c>
      <c r="B102" s="488" t="s">
        <v>626</v>
      </c>
      <c r="C102" s="436" t="s">
        <v>91</v>
      </c>
      <c r="D102" s="437">
        <v>15</v>
      </c>
      <c r="E102" s="437">
        <v>15</v>
      </c>
      <c r="F102" s="437">
        <v>15</v>
      </c>
      <c r="G102" s="437">
        <v>10</v>
      </c>
      <c r="H102" s="437">
        <v>15</v>
      </c>
      <c r="I102" s="437">
        <v>15</v>
      </c>
      <c r="J102" s="437">
        <v>10</v>
      </c>
      <c r="K102" s="438">
        <f t="shared" si="10"/>
        <v>95</v>
      </c>
      <c r="L102" s="439" t="str">
        <f t="shared" si="11"/>
        <v>Moderado</v>
      </c>
      <c r="M102" s="451"/>
      <c r="N102" s="452"/>
      <c r="O102" s="453"/>
      <c r="P102" s="443" t="s">
        <v>510</v>
      </c>
      <c r="Q102" s="444" t="str">
        <f>IF(AND(N102="Fuerte",P102="Fuerte"),"Fuerte","")</f>
        <v/>
      </c>
      <c r="R102" s="444" t="str">
        <f>IF(Q102="Fuerte","",IF(OR(N102="Débil",P102="Débil"),"","Moderada"))</f>
        <v>Moderada</v>
      </c>
      <c r="S102" s="444" t="str">
        <f>IF(OR(Q102="Fuerte",R102="Moderada"),"","Débil")</f>
        <v/>
      </c>
      <c r="T102" s="445" t="str">
        <f t="shared" si="5"/>
        <v>Requiere plan de acción para fortalecer los controles</v>
      </c>
      <c r="U102" s="446" t="str">
        <f t="shared" si="6"/>
        <v/>
      </c>
      <c r="V102" s="457"/>
      <c r="W102" s="458"/>
      <c r="X102" s="411">
        <f t="shared" si="7"/>
        <v>1</v>
      </c>
      <c r="Y102" s="447">
        <f>IFERROR(ROUND(AVERAGE(X102:X107),0),0)</f>
        <v>1</v>
      </c>
      <c r="Z102" s="441">
        <f>IF(OR(S102="Débil",Y102=0),0,IF(Y102=1,1,IF(AND(Q102="Fuerte",Y102=2),2,1)))</f>
        <v>1</v>
      </c>
      <c r="AB102" s="471"/>
      <c r="AC102" s="472"/>
      <c r="AD102" s="472"/>
      <c r="AE102" s="472"/>
      <c r="AF102" s="473"/>
      <c r="AG102" s="136"/>
      <c r="AH102" s="136"/>
      <c r="AI102" s="136"/>
      <c r="AJ102" s="472"/>
      <c r="AK102" s="472"/>
      <c r="AL102" s="472"/>
      <c r="AM102" s="473"/>
      <c r="AN102" s="136"/>
      <c r="AO102" s="474"/>
    </row>
    <row r="103" spans="1:41" s="461" customFormat="1" ht="15.75" x14ac:dyDescent="0.2">
      <c r="A103" s="449"/>
      <c r="B103" s="460"/>
      <c r="C103" s="436"/>
      <c r="D103" s="437"/>
      <c r="E103" s="437"/>
      <c r="F103" s="437"/>
      <c r="G103" s="437"/>
      <c r="H103" s="437"/>
      <c r="I103" s="437"/>
      <c r="J103" s="437"/>
      <c r="K103" s="438">
        <f t="shared" si="10"/>
        <v>0</v>
      </c>
      <c r="L103" s="439" t="str">
        <f t="shared" si="11"/>
        <v>Débil</v>
      </c>
      <c r="M103" s="451"/>
      <c r="N103" s="452"/>
      <c r="O103" s="453"/>
      <c r="P103" s="443"/>
      <c r="Q103" s="444" t="str">
        <f>IF(AND(N103="Fuerte",P103="Fuerte"),"Fuerte","")</f>
        <v/>
      </c>
      <c r="R103" s="444"/>
      <c r="S103" s="444"/>
      <c r="T103" s="445"/>
      <c r="U103" s="446" t="str">
        <f>IF(C103="Preventivo",IF(L103="Fuerte",2,IF(L103="Moderado",1,"")),"")</f>
        <v/>
      </c>
      <c r="V103" s="454"/>
      <c r="W103" s="451"/>
      <c r="X103" s="411" t="str">
        <f t="shared" ref="X103:X183" si="12">IF(C103="Detectivo",IF(L103="Fuerte",2,IF(L103="Moderado",1,"")),"")</f>
        <v/>
      </c>
      <c r="Y103" s="455"/>
      <c r="Z103" s="452"/>
      <c r="AB103" s="471"/>
      <c r="AC103" s="472"/>
      <c r="AD103" s="472"/>
      <c r="AE103" s="472"/>
      <c r="AF103" s="473"/>
      <c r="AG103" s="136"/>
      <c r="AH103" s="136"/>
      <c r="AI103" s="136"/>
      <c r="AJ103" s="472"/>
      <c r="AK103" s="472"/>
      <c r="AL103" s="472"/>
      <c r="AM103" s="473"/>
      <c r="AN103" s="136"/>
      <c r="AO103" s="474"/>
    </row>
    <row r="104" spans="1:41" s="461" customFormat="1" ht="15.75" x14ac:dyDescent="0.2">
      <c r="A104" s="449"/>
      <c r="B104" s="460"/>
      <c r="C104" s="436"/>
      <c r="D104" s="437"/>
      <c r="E104" s="437"/>
      <c r="F104" s="437"/>
      <c r="G104" s="437"/>
      <c r="H104" s="437"/>
      <c r="I104" s="437"/>
      <c r="J104" s="437"/>
      <c r="K104" s="438">
        <f t="shared" si="10"/>
        <v>0</v>
      </c>
      <c r="L104" s="439" t="str">
        <f t="shared" si="11"/>
        <v>Débil</v>
      </c>
      <c r="M104" s="451"/>
      <c r="N104" s="452"/>
      <c r="O104" s="453"/>
      <c r="P104" s="443"/>
      <c r="Q104" s="444"/>
      <c r="R104" s="444"/>
      <c r="S104" s="444"/>
      <c r="T104" s="445"/>
      <c r="U104" s="446" t="str">
        <f>IF(C104="Preventivo",IF(L104="Fuerte",2,IF(L104="Moderado",1,"")),"")</f>
        <v/>
      </c>
      <c r="V104" s="454"/>
      <c r="W104" s="451"/>
      <c r="X104" s="411" t="str">
        <f t="shared" si="12"/>
        <v/>
      </c>
      <c r="Y104" s="455"/>
      <c r="Z104" s="452"/>
      <c r="AB104" s="471"/>
      <c r="AC104" s="472"/>
      <c r="AD104" s="472"/>
      <c r="AE104" s="472"/>
      <c r="AF104" s="473"/>
      <c r="AG104" s="136"/>
      <c r="AH104" s="136"/>
      <c r="AI104" s="136"/>
      <c r="AJ104" s="472"/>
      <c r="AK104" s="472"/>
      <c r="AL104" s="472"/>
      <c r="AM104" s="473"/>
      <c r="AN104" s="136"/>
      <c r="AO104" s="474"/>
    </row>
    <row r="105" spans="1:41" ht="51" x14ac:dyDescent="0.2">
      <c r="A105" s="477" t="str">
        <f>'[4]2. MAPA DE RIESGOS '!C23</f>
        <v>12. Discriminación hacia los ciudadanos que requieren atención y respuesta por parte de la SDM.</v>
      </c>
      <c r="B105" s="462" t="s">
        <v>627</v>
      </c>
      <c r="C105" s="399" t="s">
        <v>53</v>
      </c>
      <c r="D105" s="430">
        <v>15</v>
      </c>
      <c r="E105" s="430">
        <v>15</v>
      </c>
      <c r="F105" s="430">
        <v>15</v>
      </c>
      <c r="G105" s="430">
        <v>15</v>
      </c>
      <c r="H105" s="430">
        <v>15</v>
      </c>
      <c r="I105" s="430">
        <v>15</v>
      </c>
      <c r="J105" s="430">
        <v>10</v>
      </c>
      <c r="K105" s="419">
        <f t="shared" si="10"/>
        <v>100</v>
      </c>
      <c r="L105" s="420" t="str">
        <f t="shared" si="11"/>
        <v>Fuerte</v>
      </c>
      <c r="M105" s="463">
        <f>ROUNDUP(AVERAGEIF(K105:K113,"&gt;0"),1)</f>
        <v>98.399999999999991</v>
      </c>
      <c r="N105" s="404" t="str">
        <f>IF(M105=100,"Fuerte",IF(M105&lt;50,"Débil","Moderada"))</f>
        <v>Moderada</v>
      </c>
      <c r="O105" s="405"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424" t="s">
        <v>510</v>
      </c>
      <c r="Q105" s="407" t="str">
        <f t="shared" ref="Q105:Q186" si="13">IF(AND(N105="Fuerte",P105="Fuerte"),"Fuerte","")</f>
        <v/>
      </c>
      <c r="R105" s="407" t="str">
        <f t="shared" ref="R105:R186" si="14">IF(Q105="Fuerte","",IF(OR(N105="Débil",P105="Débil"),"","Moderada"))</f>
        <v>Moderada</v>
      </c>
      <c r="S105" s="407" t="str">
        <f t="shared" ref="S105:S186" si="15">IF(OR(Q105="Fuerte",R105="Moderada"),"","Débil")</f>
        <v/>
      </c>
      <c r="T105" s="408"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409">
        <f t="shared" ref="U105:U193" si="17">IF(C105="Preventivo",IF(L105="Fuerte",2,IF(L105="Moderado",1,"")),"")</f>
        <v>2</v>
      </c>
      <c r="V105" s="410">
        <f>IFERROR(ROUND(AVERAGE(U105:U109),0),0)</f>
        <v>2</v>
      </c>
      <c r="W105" s="404">
        <f>IF(OR(S105="Débil",V105=0),0,IF(V105=1,1,IF(AND(Q105="Fuerte",V105=2),2,1)))</f>
        <v>1</v>
      </c>
      <c r="X105" s="411" t="str">
        <f t="shared" si="12"/>
        <v/>
      </c>
      <c r="Y105" s="410">
        <f>IFERROR(ROUND(AVERAGE(X105:X110),0),0)</f>
        <v>2</v>
      </c>
      <c r="Z105" s="404">
        <f>IF(OR(S105="Débil",Y105=0),0,IF(Y105=1,1,IF(AND(Q105="Fuerte",Y105=2),2,1)))</f>
        <v>1</v>
      </c>
    </row>
    <row r="106" spans="1:41" ht="38.25" x14ac:dyDescent="0.2">
      <c r="A106" s="464"/>
      <c r="B106" s="483" t="s">
        <v>628</v>
      </c>
      <c r="C106" s="399" t="s">
        <v>53</v>
      </c>
      <c r="D106" s="400">
        <v>15</v>
      </c>
      <c r="E106" s="400">
        <v>15</v>
      </c>
      <c r="F106" s="400">
        <v>15</v>
      </c>
      <c r="G106" s="400">
        <v>15</v>
      </c>
      <c r="H106" s="400">
        <v>15</v>
      </c>
      <c r="I106" s="400">
        <v>15</v>
      </c>
      <c r="J106" s="400">
        <v>10</v>
      </c>
      <c r="K106" s="401">
        <f t="shared" si="10"/>
        <v>100</v>
      </c>
      <c r="L106" s="402" t="str">
        <f t="shared" si="11"/>
        <v>Fuerte</v>
      </c>
      <c r="M106" s="426"/>
      <c r="N106" s="428"/>
      <c r="O106" s="479"/>
      <c r="P106" s="406" t="s">
        <v>510</v>
      </c>
      <c r="Q106" s="407" t="str">
        <f t="shared" si="13"/>
        <v/>
      </c>
      <c r="R106" s="407" t="str">
        <f t="shared" si="14"/>
        <v>Moderada</v>
      </c>
      <c r="S106" s="407" t="str">
        <f t="shared" si="15"/>
        <v/>
      </c>
      <c r="T106" s="408" t="str">
        <f t="shared" si="16"/>
        <v>Control fuerte pero si el riesgo residual lo requiere, en cada proceso involucrado se deben emprender acciones adicionales</v>
      </c>
      <c r="U106" s="409">
        <f t="shared" si="17"/>
        <v>2</v>
      </c>
      <c r="V106" s="425"/>
      <c r="W106" s="426"/>
      <c r="X106" s="411" t="str">
        <f t="shared" si="12"/>
        <v/>
      </c>
      <c r="Y106" s="427"/>
      <c r="Z106" s="428"/>
      <c r="AA106" s="412"/>
      <c r="AB106" s="412"/>
      <c r="AC106" s="412"/>
      <c r="AD106" s="412"/>
      <c r="AE106" s="412"/>
      <c r="AF106" s="412"/>
      <c r="AG106" s="412"/>
      <c r="AH106" s="412"/>
      <c r="AI106" s="412"/>
      <c r="AJ106" s="412"/>
      <c r="AK106" s="412"/>
      <c r="AL106" s="412"/>
      <c r="AM106" s="412"/>
      <c r="AN106" s="412"/>
      <c r="AO106" s="412"/>
    </row>
    <row r="107" spans="1:41" ht="38.25" x14ac:dyDescent="0.2">
      <c r="A107" s="464"/>
      <c r="B107" s="483" t="s">
        <v>629</v>
      </c>
      <c r="C107" s="399" t="s">
        <v>53</v>
      </c>
      <c r="D107" s="400">
        <v>15</v>
      </c>
      <c r="E107" s="400">
        <v>15</v>
      </c>
      <c r="F107" s="400">
        <v>15</v>
      </c>
      <c r="G107" s="400">
        <v>15</v>
      </c>
      <c r="H107" s="400">
        <v>15</v>
      </c>
      <c r="I107" s="400">
        <v>15</v>
      </c>
      <c r="J107" s="400">
        <v>10</v>
      </c>
      <c r="K107" s="401">
        <f t="shared" si="10"/>
        <v>100</v>
      </c>
      <c r="L107" s="402" t="str">
        <f t="shared" si="11"/>
        <v>Fuerte</v>
      </c>
      <c r="M107" s="426"/>
      <c r="N107" s="428"/>
      <c r="O107" s="479"/>
      <c r="P107" s="406" t="s">
        <v>510</v>
      </c>
      <c r="Q107" s="407" t="str">
        <f t="shared" si="13"/>
        <v/>
      </c>
      <c r="R107" s="407" t="str">
        <f t="shared" si="14"/>
        <v>Moderada</v>
      </c>
      <c r="S107" s="407" t="str">
        <f t="shared" si="15"/>
        <v/>
      </c>
      <c r="T107" s="408" t="str">
        <f t="shared" si="16"/>
        <v>Control fuerte pero si el riesgo residual lo requiere, en cada proceso involucrado se deben emprender acciones adicionales</v>
      </c>
      <c r="U107" s="409">
        <f t="shared" si="17"/>
        <v>2</v>
      </c>
      <c r="V107" s="425"/>
      <c r="W107" s="426"/>
      <c r="X107" s="411" t="str">
        <f t="shared" si="12"/>
        <v/>
      </c>
      <c r="Y107" s="427"/>
      <c r="Z107" s="428"/>
      <c r="AA107" s="412"/>
      <c r="AB107" s="412"/>
      <c r="AC107" s="412"/>
      <c r="AD107" s="412"/>
      <c r="AE107" s="412"/>
      <c r="AF107" s="412"/>
      <c r="AG107" s="412"/>
      <c r="AH107" s="412"/>
      <c r="AI107" s="412"/>
      <c r="AJ107" s="412"/>
      <c r="AK107" s="412"/>
      <c r="AL107" s="412"/>
      <c r="AM107" s="412"/>
      <c r="AN107" s="412"/>
      <c r="AO107" s="412"/>
    </row>
    <row r="108" spans="1:41" x14ac:dyDescent="0.2">
      <c r="A108" s="416"/>
      <c r="B108" s="475" t="s">
        <v>630</v>
      </c>
      <c r="C108" s="399" t="s">
        <v>53</v>
      </c>
      <c r="D108" s="430">
        <v>15</v>
      </c>
      <c r="E108" s="430">
        <v>15</v>
      </c>
      <c r="F108" s="430">
        <v>15</v>
      </c>
      <c r="G108" s="430">
        <v>10</v>
      </c>
      <c r="H108" s="430">
        <v>15</v>
      </c>
      <c r="I108" s="430">
        <v>15</v>
      </c>
      <c r="J108" s="430">
        <v>10</v>
      </c>
      <c r="K108" s="419">
        <f t="shared" si="10"/>
        <v>95</v>
      </c>
      <c r="L108" s="420" t="str">
        <f t="shared" si="11"/>
        <v>Moderado</v>
      </c>
      <c r="M108" s="421"/>
      <c r="N108" s="422"/>
      <c r="O108" s="423"/>
      <c r="P108" s="424" t="s">
        <v>511</v>
      </c>
      <c r="Q108" s="407" t="str">
        <f t="shared" si="13"/>
        <v/>
      </c>
      <c r="R108" s="407" t="str">
        <f t="shared" si="14"/>
        <v>Moderada</v>
      </c>
      <c r="S108" s="407" t="str">
        <f t="shared" si="15"/>
        <v/>
      </c>
      <c r="T108" s="408" t="str">
        <f t="shared" si="16"/>
        <v>Requiere plan de acción para fortalecer los controles</v>
      </c>
      <c r="U108" s="409">
        <f t="shared" si="17"/>
        <v>1</v>
      </c>
      <c r="V108" s="425"/>
      <c r="W108" s="426"/>
      <c r="X108" s="411" t="str">
        <f t="shared" si="12"/>
        <v/>
      </c>
      <c r="Y108" s="427"/>
      <c r="Z108" s="428"/>
    </row>
    <row r="109" spans="1:41" x14ac:dyDescent="0.2">
      <c r="A109" s="416"/>
      <c r="B109" s="475" t="s">
        <v>631</v>
      </c>
      <c r="C109" s="399" t="s">
        <v>91</v>
      </c>
      <c r="D109" s="430">
        <v>15</v>
      </c>
      <c r="E109" s="430">
        <v>15</v>
      </c>
      <c r="F109" s="430">
        <v>15</v>
      </c>
      <c r="G109" s="430">
        <v>10</v>
      </c>
      <c r="H109" s="430">
        <v>15</v>
      </c>
      <c r="I109" s="430">
        <v>15</v>
      </c>
      <c r="J109" s="430">
        <v>10</v>
      </c>
      <c r="K109" s="419">
        <f t="shared" si="10"/>
        <v>95</v>
      </c>
      <c r="L109" s="420" t="str">
        <f t="shared" si="11"/>
        <v>Moderado</v>
      </c>
      <c r="M109" s="421"/>
      <c r="N109" s="422"/>
      <c r="O109" s="423"/>
      <c r="P109" s="424" t="s">
        <v>511</v>
      </c>
      <c r="Q109" s="407" t="str">
        <f t="shared" si="13"/>
        <v/>
      </c>
      <c r="R109" s="407" t="str">
        <f t="shared" si="14"/>
        <v>Moderada</v>
      </c>
      <c r="S109" s="407" t="str">
        <f t="shared" si="15"/>
        <v/>
      </c>
      <c r="T109" s="408" t="str">
        <f t="shared" si="16"/>
        <v>Requiere plan de acción para fortalecer los controles</v>
      </c>
      <c r="U109" s="409" t="str">
        <f t="shared" si="17"/>
        <v/>
      </c>
      <c r="V109" s="425"/>
      <c r="W109" s="426"/>
      <c r="X109" s="411">
        <f t="shared" si="12"/>
        <v>1</v>
      </c>
      <c r="Y109" s="427"/>
      <c r="Z109" s="428"/>
    </row>
    <row r="110" spans="1:41" ht="38.25" x14ac:dyDescent="0.2">
      <c r="A110" s="464"/>
      <c r="B110" s="483" t="s">
        <v>619</v>
      </c>
      <c r="C110" s="399" t="s">
        <v>91</v>
      </c>
      <c r="D110" s="400">
        <v>15</v>
      </c>
      <c r="E110" s="400">
        <v>15</v>
      </c>
      <c r="F110" s="400">
        <v>15</v>
      </c>
      <c r="G110" s="400">
        <v>15</v>
      </c>
      <c r="H110" s="400">
        <v>15</v>
      </c>
      <c r="I110" s="400">
        <v>15</v>
      </c>
      <c r="J110" s="400">
        <v>10</v>
      </c>
      <c r="K110" s="401">
        <f t="shared" si="10"/>
        <v>100</v>
      </c>
      <c r="L110" s="402" t="str">
        <f t="shared" si="11"/>
        <v>Fuerte</v>
      </c>
      <c r="M110" s="426"/>
      <c r="N110" s="428"/>
      <c r="O110" s="489"/>
      <c r="P110" s="406" t="s">
        <v>510</v>
      </c>
      <c r="Q110" s="407" t="str">
        <f t="shared" si="13"/>
        <v/>
      </c>
      <c r="R110" s="407" t="str">
        <f t="shared" si="14"/>
        <v>Moderada</v>
      </c>
      <c r="S110" s="407" t="str">
        <f t="shared" si="15"/>
        <v/>
      </c>
      <c r="T110" s="408" t="str">
        <f t="shared" si="16"/>
        <v>Control fuerte pero si el riesgo residual lo requiere, en cada proceso involucrado se deben emprender acciones adicionales</v>
      </c>
      <c r="U110" s="409" t="str">
        <f t="shared" si="17"/>
        <v/>
      </c>
      <c r="V110" s="465"/>
      <c r="W110" s="466"/>
      <c r="X110" s="411">
        <f t="shared" si="12"/>
        <v>2</v>
      </c>
      <c r="Y110" s="411"/>
      <c r="Z110" s="467"/>
      <c r="AA110" s="412"/>
      <c r="AB110" s="412"/>
      <c r="AC110" s="412"/>
      <c r="AD110" s="412"/>
      <c r="AE110" s="412"/>
      <c r="AF110" s="412"/>
      <c r="AG110" s="412"/>
      <c r="AH110" s="412"/>
      <c r="AI110" s="412"/>
      <c r="AJ110" s="412"/>
      <c r="AK110" s="412"/>
      <c r="AL110" s="412"/>
      <c r="AM110" s="412"/>
      <c r="AN110" s="412"/>
      <c r="AO110" s="412"/>
    </row>
    <row r="111" spans="1:41" ht="15.75" x14ac:dyDescent="0.25">
      <c r="A111" s="432" t="s">
        <v>560</v>
      </c>
      <c r="B111" s="433"/>
      <c r="C111" s="399"/>
      <c r="D111" s="430"/>
      <c r="E111" s="430"/>
      <c r="F111" s="430"/>
      <c r="G111" s="430"/>
      <c r="H111" s="430"/>
      <c r="I111" s="430"/>
      <c r="J111" s="430"/>
      <c r="K111" s="401">
        <f t="shared" si="10"/>
        <v>0</v>
      </c>
      <c r="L111" s="402" t="str">
        <f t="shared" si="11"/>
        <v>Débil</v>
      </c>
      <c r="M111" s="421"/>
      <c r="N111" s="422"/>
      <c r="O111" s="423"/>
      <c r="P111" s="424"/>
      <c r="Q111" s="407"/>
      <c r="R111" s="407"/>
      <c r="S111" s="407"/>
      <c r="T111" s="408"/>
      <c r="U111" s="409" t="str">
        <f t="shared" si="17"/>
        <v/>
      </c>
      <c r="V111" s="410">
        <f>IFERROR(ROUND(AVERAGE(U111:U114),0),0)</f>
        <v>2</v>
      </c>
      <c r="W111" s="404">
        <f>IF(OR(S111="Débil",V111=0),0,IF(V111=1,1,IF(AND(Q111="Fuerte",V111=2),2,1)))</f>
        <v>1</v>
      </c>
      <c r="X111" s="411" t="str">
        <f t="shared" si="12"/>
        <v/>
      </c>
      <c r="Y111" s="410">
        <f>IFERROR(ROUND(AVERAGE(X111:X114),0),0)</f>
        <v>0</v>
      </c>
      <c r="Z111" s="404">
        <f>IF(OR(S111="Débil",Y111=0),0,IF(Y111=1,1,IF(AND(Q111="Fuerte",Y111=2),2,1)))</f>
        <v>0</v>
      </c>
      <c r="AB111" s="429"/>
      <c r="AC111" s="414"/>
      <c r="AD111" s="414"/>
      <c r="AE111" s="414"/>
      <c r="AF111" s="415"/>
      <c r="AG111" s="107"/>
      <c r="AH111" s="107"/>
      <c r="AI111" s="107"/>
      <c r="AJ111" s="414"/>
      <c r="AK111" s="414"/>
      <c r="AL111" s="414"/>
      <c r="AM111" s="415"/>
      <c r="AN111" s="107"/>
      <c r="AO111" s="468"/>
    </row>
    <row r="112" spans="1:41" ht="15.75" x14ac:dyDescent="0.2">
      <c r="A112" s="416"/>
      <c r="B112" s="433"/>
      <c r="C112" s="399"/>
      <c r="D112" s="430"/>
      <c r="E112" s="430"/>
      <c r="F112" s="430"/>
      <c r="G112" s="430"/>
      <c r="H112" s="430"/>
      <c r="I112" s="430"/>
      <c r="J112" s="430"/>
      <c r="K112" s="401">
        <f t="shared" si="10"/>
        <v>0</v>
      </c>
      <c r="L112" s="402" t="str">
        <f t="shared" si="11"/>
        <v>Débil</v>
      </c>
      <c r="M112" s="421"/>
      <c r="N112" s="422"/>
      <c r="O112" s="423"/>
      <c r="P112" s="424"/>
      <c r="Q112" s="407"/>
      <c r="R112" s="407"/>
      <c r="S112" s="407"/>
      <c r="T112" s="408"/>
      <c r="U112" s="409" t="str">
        <f t="shared" si="17"/>
        <v/>
      </c>
      <c r="V112" s="425"/>
      <c r="W112" s="426"/>
      <c r="X112" s="411" t="str">
        <f t="shared" si="12"/>
        <v/>
      </c>
      <c r="Y112" s="427"/>
      <c r="Z112" s="428"/>
      <c r="AB112" s="429"/>
      <c r="AC112" s="414"/>
      <c r="AD112" s="414"/>
      <c r="AE112" s="414"/>
      <c r="AF112" s="415"/>
      <c r="AG112" s="107"/>
      <c r="AH112" s="107"/>
      <c r="AI112" s="107"/>
      <c r="AJ112" s="414"/>
      <c r="AK112" s="414"/>
      <c r="AL112" s="414"/>
      <c r="AM112" s="415"/>
      <c r="AN112" s="107"/>
      <c r="AO112" s="468"/>
    </row>
    <row r="113" spans="1:41" ht="15.75" x14ac:dyDescent="0.2">
      <c r="A113" s="416"/>
      <c r="B113" s="433"/>
      <c r="C113" s="399"/>
      <c r="D113" s="430"/>
      <c r="E113" s="430"/>
      <c r="F113" s="430"/>
      <c r="G113" s="430"/>
      <c r="H113" s="430"/>
      <c r="I113" s="430"/>
      <c r="J113" s="430"/>
      <c r="K113" s="401">
        <f t="shared" si="10"/>
        <v>0</v>
      </c>
      <c r="L113" s="402" t="str">
        <f t="shared" si="11"/>
        <v>Débil</v>
      </c>
      <c r="M113" s="421"/>
      <c r="N113" s="422"/>
      <c r="O113" s="423"/>
      <c r="P113" s="424"/>
      <c r="Q113" s="407"/>
      <c r="R113" s="407"/>
      <c r="S113" s="407"/>
      <c r="T113" s="408"/>
      <c r="U113" s="409" t="str">
        <f t="shared" si="17"/>
        <v/>
      </c>
      <c r="V113" s="425"/>
      <c r="W113" s="426"/>
      <c r="X113" s="411" t="str">
        <f t="shared" si="12"/>
        <v/>
      </c>
      <c r="Y113" s="427"/>
      <c r="Z113" s="428"/>
      <c r="AB113" s="429"/>
      <c r="AC113" s="414"/>
      <c r="AD113" s="414"/>
      <c r="AE113" s="414"/>
      <c r="AF113" s="415"/>
      <c r="AG113" s="107"/>
      <c r="AH113" s="107"/>
      <c r="AI113" s="107"/>
      <c r="AJ113" s="414"/>
      <c r="AK113" s="414"/>
      <c r="AL113" s="414"/>
      <c r="AM113" s="415"/>
      <c r="AN113" s="107"/>
      <c r="AO113" s="468"/>
    </row>
    <row r="114" spans="1:41" ht="51" x14ac:dyDescent="0.2">
      <c r="A114" s="434" t="str">
        <f>'[4]2. MAPA DE RIESGOS '!C24</f>
        <v>13. Actuación de la SDM que impida la participación ciudadana</v>
      </c>
      <c r="B114" s="435" t="s">
        <v>632</v>
      </c>
      <c r="C114" s="436" t="s">
        <v>53</v>
      </c>
      <c r="D114" s="437">
        <v>15</v>
      </c>
      <c r="E114" s="437">
        <v>15</v>
      </c>
      <c r="F114" s="437">
        <v>15</v>
      </c>
      <c r="G114" s="437">
        <v>15</v>
      </c>
      <c r="H114" s="437">
        <v>15</v>
      </c>
      <c r="I114" s="437">
        <v>15</v>
      </c>
      <c r="J114" s="437">
        <v>10</v>
      </c>
      <c r="K114" s="438">
        <f t="shared" si="10"/>
        <v>100</v>
      </c>
      <c r="L114" s="439" t="str">
        <f t="shared" si="11"/>
        <v>Fuerte</v>
      </c>
      <c r="M114" s="440">
        <f>ROUNDUP(AVERAGEIF(K114:K120,"&gt;0"),1)</f>
        <v>98</v>
      </c>
      <c r="N114" s="441" t="str">
        <f>IF(M114=100,"Fuerte",IF(M114&lt;50,"Débil","Moderada"))</f>
        <v>Moderada</v>
      </c>
      <c r="O114" s="442"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443" t="s">
        <v>511</v>
      </c>
      <c r="Q114" s="444" t="str">
        <f t="shared" si="13"/>
        <v/>
      </c>
      <c r="R114" s="444" t="str">
        <f t="shared" si="14"/>
        <v>Moderada</v>
      </c>
      <c r="S114" s="444" t="str">
        <f t="shared" si="15"/>
        <v/>
      </c>
      <c r="T114" s="445" t="str">
        <f t="shared" si="16"/>
        <v>Requiere plan de acción para fortalecer los controles</v>
      </c>
      <c r="U114" s="446">
        <f t="shared" si="17"/>
        <v>2</v>
      </c>
      <c r="V114" s="447">
        <f>IFERROR(ROUND(AVERAGE(U114:U117),0),0)</f>
        <v>2</v>
      </c>
      <c r="W114" s="441">
        <f>IF(OR(S114="Débil",V114=0),0,IF(V114=1,1,IF(AND(Q114="Fuerte",V114=2),2,1)))</f>
        <v>1</v>
      </c>
      <c r="X114" s="411" t="str">
        <f t="shared" si="12"/>
        <v/>
      </c>
      <c r="Y114" s="447">
        <f>IFERROR(ROUND(AVERAGE(X114:X117),0),0)</f>
        <v>1</v>
      </c>
      <c r="Z114" s="441">
        <f>IF(OR(S114="Débil",Y114=0),0,IF(Y114=1,1,IF(AND(Q114="Fuerte",Y114=2),2,1)))</f>
        <v>1</v>
      </c>
      <c r="AA114" s="412"/>
      <c r="AB114" s="412"/>
      <c r="AC114" s="412"/>
      <c r="AD114" s="412"/>
      <c r="AE114" s="412"/>
      <c r="AF114" s="412"/>
      <c r="AG114" s="412"/>
      <c r="AH114" s="412"/>
      <c r="AI114" s="412"/>
      <c r="AJ114" s="412"/>
      <c r="AK114" s="412"/>
      <c r="AL114" s="412"/>
      <c r="AM114" s="412"/>
      <c r="AN114" s="412"/>
      <c r="AO114" s="412"/>
    </row>
    <row r="115" spans="1:41" ht="38.25" x14ac:dyDescent="0.2">
      <c r="A115" s="449"/>
      <c r="B115" s="456" t="s">
        <v>633</v>
      </c>
      <c r="C115" s="436" t="s">
        <v>53</v>
      </c>
      <c r="D115" s="437">
        <v>15</v>
      </c>
      <c r="E115" s="437">
        <v>15</v>
      </c>
      <c r="F115" s="437">
        <v>15</v>
      </c>
      <c r="G115" s="437">
        <v>15</v>
      </c>
      <c r="H115" s="437">
        <v>15</v>
      </c>
      <c r="I115" s="437">
        <v>15</v>
      </c>
      <c r="J115" s="437">
        <v>10</v>
      </c>
      <c r="K115" s="438">
        <f t="shared" si="10"/>
        <v>100</v>
      </c>
      <c r="L115" s="439" t="str">
        <f t="shared" si="11"/>
        <v>Fuerte</v>
      </c>
      <c r="M115" s="451"/>
      <c r="N115" s="452"/>
      <c r="O115" s="453"/>
      <c r="P115" s="443" t="s">
        <v>510</v>
      </c>
      <c r="Q115" s="444" t="str">
        <f t="shared" si="13"/>
        <v/>
      </c>
      <c r="R115" s="444" t="str">
        <f t="shared" si="14"/>
        <v>Moderada</v>
      </c>
      <c r="S115" s="444" t="str">
        <f t="shared" si="15"/>
        <v/>
      </c>
      <c r="T115" s="445" t="str">
        <f t="shared" si="16"/>
        <v>Control fuerte pero si el riesgo residual lo requiere, en cada proceso involucrado se deben emprender acciones adicionales</v>
      </c>
      <c r="U115" s="446">
        <f t="shared" si="17"/>
        <v>2</v>
      </c>
      <c r="V115" s="454"/>
      <c r="W115" s="451"/>
      <c r="X115" s="411" t="str">
        <f t="shared" si="12"/>
        <v/>
      </c>
      <c r="Y115" s="455"/>
      <c r="Z115" s="452"/>
      <c r="AA115" s="412"/>
      <c r="AB115" s="412"/>
      <c r="AC115" s="412"/>
      <c r="AD115" s="412"/>
      <c r="AE115" s="412"/>
      <c r="AF115" s="412"/>
      <c r="AG115" s="412"/>
      <c r="AH115" s="412"/>
      <c r="AI115" s="412"/>
      <c r="AJ115" s="412"/>
      <c r="AK115" s="412"/>
      <c r="AL115" s="412"/>
      <c r="AM115" s="412"/>
      <c r="AN115" s="412"/>
      <c r="AO115" s="412"/>
    </row>
    <row r="116" spans="1:41" s="412" customFormat="1" ht="63" customHeight="1" x14ac:dyDescent="0.2">
      <c r="A116" s="449"/>
      <c r="B116" s="456" t="s">
        <v>634</v>
      </c>
      <c r="C116" s="436" t="s">
        <v>53</v>
      </c>
      <c r="D116" s="437">
        <v>15</v>
      </c>
      <c r="E116" s="437">
        <v>15</v>
      </c>
      <c r="F116" s="437">
        <v>15</v>
      </c>
      <c r="G116" s="437">
        <v>10</v>
      </c>
      <c r="H116" s="437">
        <v>15</v>
      </c>
      <c r="I116" s="437">
        <v>15</v>
      </c>
      <c r="J116" s="437">
        <v>10</v>
      </c>
      <c r="K116" s="438">
        <f t="shared" si="10"/>
        <v>95</v>
      </c>
      <c r="L116" s="439" t="str">
        <f t="shared" si="11"/>
        <v>Moderado</v>
      </c>
      <c r="M116" s="451"/>
      <c r="N116" s="452"/>
      <c r="O116" s="453"/>
      <c r="P116" s="443" t="s">
        <v>511</v>
      </c>
      <c r="Q116" s="444" t="str">
        <f t="shared" si="13"/>
        <v/>
      </c>
      <c r="R116" s="444" t="str">
        <f t="shared" si="14"/>
        <v>Moderada</v>
      </c>
      <c r="S116" s="444" t="str">
        <f t="shared" si="15"/>
        <v/>
      </c>
      <c r="T116" s="445" t="str">
        <f t="shared" si="16"/>
        <v>Requiere plan de acción para fortalecer los controles</v>
      </c>
      <c r="U116" s="446">
        <f t="shared" si="17"/>
        <v>1</v>
      </c>
      <c r="V116" s="454"/>
      <c r="W116" s="451"/>
      <c r="X116" s="411" t="str">
        <f t="shared" si="12"/>
        <v/>
      </c>
      <c r="Y116" s="455"/>
      <c r="Z116" s="452"/>
      <c r="AA116" s="361"/>
      <c r="AB116" s="361"/>
      <c r="AC116" s="361"/>
      <c r="AD116" s="361"/>
      <c r="AE116" s="361"/>
      <c r="AF116" s="361"/>
      <c r="AG116" s="361"/>
      <c r="AH116" s="361"/>
      <c r="AI116" s="361"/>
      <c r="AJ116" s="361"/>
      <c r="AK116" s="361"/>
      <c r="AL116" s="361"/>
      <c r="AM116" s="361"/>
      <c r="AN116" s="361"/>
      <c r="AO116" s="361"/>
    </row>
    <row r="117" spans="1:41" s="412" customFormat="1" x14ac:dyDescent="0.2">
      <c r="A117" s="449"/>
      <c r="B117" s="450" t="s">
        <v>635</v>
      </c>
      <c r="C117" s="436" t="s">
        <v>91</v>
      </c>
      <c r="D117" s="437">
        <v>15</v>
      </c>
      <c r="E117" s="437">
        <v>15</v>
      </c>
      <c r="F117" s="437">
        <v>15</v>
      </c>
      <c r="G117" s="437">
        <v>10</v>
      </c>
      <c r="H117" s="437">
        <v>15</v>
      </c>
      <c r="I117" s="437">
        <v>15</v>
      </c>
      <c r="J117" s="437">
        <v>10</v>
      </c>
      <c r="K117" s="438">
        <f t="shared" si="10"/>
        <v>95</v>
      </c>
      <c r="L117" s="439" t="str">
        <f t="shared" si="11"/>
        <v>Moderado</v>
      </c>
      <c r="M117" s="451"/>
      <c r="N117" s="452"/>
      <c r="O117" s="453"/>
      <c r="P117" s="443" t="s">
        <v>511</v>
      </c>
      <c r="Q117" s="444" t="str">
        <f t="shared" si="13"/>
        <v/>
      </c>
      <c r="R117" s="444" t="str">
        <f t="shared" si="14"/>
        <v>Moderada</v>
      </c>
      <c r="S117" s="444" t="str">
        <f t="shared" si="15"/>
        <v/>
      </c>
      <c r="T117" s="445" t="str">
        <f t="shared" si="16"/>
        <v>Requiere plan de acción para fortalecer los controles</v>
      </c>
      <c r="U117" s="446" t="str">
        <f t="shared" si="17"/>
        <v/>
      </c>
      <c r="V117" s="457"/>
      <c r="W117" s="458"/>
      <c r="X117" s="411">
        <f t="shared" si="12"/>
        <v>1</v>
      </c>
      <c r="Y117" s="448"/>
      <c r="Z117" s="459"/>
      <c r="AA117" s="361"/>
      <c r="AB117" s="361"/>
      <c r="AC117" s="361"/>
      <c r="AD117" s="361"/>
      <c r="AE117" s="361"/>
      <c r="AF117" s="361"/>
      <c r="AG117" s="361"/>
      <c r="AH117" s="361"/>
      <c r="AI117" s="361"/>
      <c r="AJ117" s="361"/>
      <c r="AK117" s="361"/>
      <c r="AL117" s="361"/>
      <c r="AM117" s="361"/>
      <c r="AN117" s="361"/>
      <c r="AO117" s="361"/>
    </row>
    <row r="118" spans="1:41" s="461" customFormat="1" ht="51" x14ac:dyDescent="0.2">
      <c r="A118" s="449"/>
      <c r="B118" s="460" t="s">
        <v>636</v>
      </c>
      <c r="C118" s="436" t="s">
        <v>53</v>
      </c>
      <c r="D118" s="437">
        <v>15</v>
      </c>
      <c r="E118" s="437">
        <v>15</v>
      </c>
      <c r="F118" s="437">
        <v>15</v>
      </c>
      <c r="G118" s="437">
        <v>15</v>
      </c>
      <c r="H118" s="437">
        <v>15</v>
      </c>
      <c r="I118" s="437">
        <v>15</v>
      </c>
      <c r="J118" s="437">
        <v>10</v>
      </c>
      <c r="K118" s="438">
        <f t="shared" si="10"/>
        <v>100</v>
      </c>
      <c r="L118" s="439" t="str">
        <f t="shared" si="11"/>
        <v>Fuerte</v>
      </c>
      <c r="M118" s="451"/>
      <c r="N118" s="452"/>
      <c r="O118" s="453"/>
      <c r="P118" s="443" t="s">
        <v>510</v>
      </c>
      <c r="Q118" s="444"/>
      <c r="R118" s="444" t="str">
        <f t="shared" si="14"/>
        <v>Moderada</v>
      </c>
      <c r="S118" s="444"/>
      <c r="T118" s="445" t="str">
        <f t="shared" si="16"/>
        <v>Control fuerte pero si el riesgo residual lo requiere, en cada proceso involucrado se deben emprender acciones adicionales</v>
      </c>
      <c r="U118" s="446">
        <f t="shared" si="17"/>
        <v>2</v>
      </c>
      <c r="V118" s="454"/>
      <c r="W118" s="451"/>
      <c r="X118" s="411" t="str">
        <f t="shared" si="12"/>
        <v/>
      </c>
      <c r="Y118" s="455"/>
      <c r="Z118" s="452"/>
      <c r="AB118" s="471"/>
      <c r="AC118" s="472"/>
      <c r="AD118" s="472"/>
      <c r="AE118" s="472"/>
      <c r="AF118" s="473"/>
      <c r="AG118" s="136"/>
      <c r="AH118" s="136"/>
      <c r="AI118" s="136"/>
      <c r="AJ118" s="472"/>
      <c r="AK118" s="472"/>
      <c r="AL118" s="472"/>
      <c r="AM118" s="473"/>
      <c r="AN118" s="136"/>
      <c r="AO118" s="474"/>
    </row>
    <row r="119" spans="1:41" s="461" customFormat="1" ht="15.75" x14ac:dyDescent="0.25">
      <c r="A119" s="432" t="s">
        <v>560</v>
      </c>
      <c r="B119" s="460"/>
      <c r="C119" s="436"/>
      <c r="D119" s="437"/>
      <c r="E119" s="437"/>
      <c r="F119" s="437"/>
      <c r="G119" s="437"/>
      <c r="H119" s="437"/>
      <c r="I119" s="437"/>
      <c r="J119" s="437"/>
      <c r="K119" s="438">
        <f t="shared" si="10"/>
        <v>0</v>
      </c>
      <c r="L119" s="439" t="str">
        <f t="shared" si="11"/>
        <v>Débil</v>
      </c>
      <c r="M119" s="451"/>
      <c r="N119" s="452"/>
      <c r="O119" s="453"/>
      <c r="P119" s="443"/>
      <c r="Q119" s="444"/>
      <c r="R119" s="444"/>
      <c r="S119" s="444"/>
      <c r="T119" s="445"/>
      <c r="U119" s="446" t="str">
        <f t="shared" si="17"/>
        <v/>
      </c>
      <c r="V119" s="410">
        <f>IFERROR(ROUND(AVERAGE(U119:U122),0),0)</f>
        <v>2</v>
      </c>
      <c r="W119" s="404">
        <f>IF(OR(S119="Débil",V119=0),0,IF(V119=1,1,IF(AND(Q119="Fuerte",V119=2),2,1)))</f>
        <v>1</v>
      </c>
      <c r="X119" s="411" t="str">
        <f t="shared" si="12"/>
        <v/>
      </c>
      <c r="Y119" s="410">
        <f>IFERROR(ROUND(AVERAGE(X119:X122),0),0)</f>
        <v>0</v>
      </c>
      <c r="Z119" s="404">
        <f>IF(OR(S119="Débil",Y119=0),0,IF(Y119=1,1,IF(AND(Q119="Fuerte",Y119=2),2,1)))</f>
        <v>0</v>
      </c>
      <c r="AB119" s="471"/>
      <c r="AC119" s="472"/>
      <c r="AD119" s="472"/>
      <c r="AE119" s="472"/>
      <c r="AF119" s="473"/>
      <c r="AG119" s="136"/>
      <c r="AH119" s="136"/>
      <c r="AI119" s="136"/>
      <c r="AJ119" s="472"/>
      <c r="AK119" s="472"/>
      <c r="AL119" s="472"/>
      <c r="AM119" s="473"/>
      <c r="AN119" s="136"/>
      <c r="AO119" s="474"/>
    </row>
    <row r="120" spans="1:41" s="461" customFormat="1" ht="15.75" x14ac:dyDescent="0.2">
      <c r="A120" s="449"/>
      <c r="B120" s="460"/>
      <c r="C120" s="436"/>
      <c r="D120" s="437"/>
      <c r="E120" s="437"/>
      <c r="F120" s="437"/>
      <c r="G120" s="437"/>
      <c r="H120" s="437"/>
      <c r="I120" s="437"/>
      <c r="J120" s="437"/>
      <c r="K120" s="438">
        <f t="shared" si="10"/>
        <v>0</v>
      </c>
      <c r="L120" s="439" t="str">
        <f t="shared" si="11"/>
        <v>Débil</v>
      </c>
      <c r="M120" s="451"/>
      <c r="N120" s="452"/>
      <c r="O120" s="453"/>
      <c r="P120" s="443"/>
      <c r="Q120" s="444"/>
      <c r="R120" s="444"/>
      <c r="S120" s="444"/>
      <c r="T120" s="445"/>
      <c r="U120" s="446" t="str">
        <f t="shared" si="17"/>
        <v/>
      </c>
      <c r="V120" s="454"/>
      <c r="W120" s="451"/>
      <c r="X120" s="411" t="str">
        <f t="shared" si="12"/>
        <v/>
      </c>
      <c r="Y120" s="455"/>
      <c r="Z120" s="452"/>
      <c r="AB120" s="471"/>
      <c r="AC120" s="472"/>
      <c r="AD120" s="472"/>
      <c r="AE120" s="472"/>
      <c r="AF120" s="473"/>
      <c r="AG120" s="136"/>
      <c r="AH120" s="136"/>
      <c r="AI120" s="136"/>
      <c r="AJ120" s="472"/>
      <c r="AK120" s="472"/>
      <c r="AL120" s="472"/>
      <c r="AM120" s="473"/>
      <c r="AN120" s="136"/>
      <c r="AO120" s="474"/>
    </row>
    <row r="121" spans="1:41" ht="63.75" x14ac:dyDescent="0.2">
      <c r="A121" s="397" t="str">
        <f>'[4]2. MAPA DE RIESGOS '!C25</f>
        <v>14. Adopción de tecnologías obsoletas, inadecuadas o incompatibles para las necesidades de la movilidad de la ciudad.</v>
      </c>
      <c r="B121" s="398" t="s">
        <v>637</v>
      </c>
      <c r="C121" s="399" t="s">
        <v>53</v>
      </c>
      <c r="D121" s="400">
        <v>15</v>
      </c>
      <c r="E121" s="400">
        <v>15</v>
      </c>
      <c r="F121" s="400">
        <v>15</v>
      </c>
      <c r="G121" s="400">
        <v>15</v>
      </c>
      <c r="H121" s="400">
        <v>15</v>
      </c>
      <c r="I121" s="400">
        <v>15</v>
      </c>
      <c r="J121" s="400">
        <v>10</v>
      </c>
      <c r="K121" s="401">
        <f t="shared" si="10"/>
        <v>100</v>
      </c>
      <c r="L121" s="402" t="str">
        <f t="shared" si="11"/>
        <v>Fuerte</v>
      </c>
      <c r="M121" s="403">
        <f>ROUNDUP(AVERAGEIF(K121:K128,"&gt;0"),1)</f>
        <v>90</v>
      </c>
      <c r="N121" s="404" t="str">
        <f>IF(M121=100,"Fuerte",IF(M121&lt;50,"Débil","Moderada"))</f>
        <v>Moderada</v>
      </c>
      <c r="O121" s="405"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406" t="s">
        <v>510</v>
      </c>
      <c r="Q121" s="407" t="str">
        <f t="shared" si="13"/>
        <v/>
      </c>
      <c r="R121" s="407" t="str">
        <f t="shared" si="14"/>
        <v>Moderada</v>
      </c>
      <c r="S121" s="407" t="str">
        <f t="shared" si="15"/>
        <v/>
      </c>
      <c r="T121" s="408" t="str">
        <f t="shared" si="16"/>
        <v>Control fuerte pero si el riesgo residual lo requiere, en cada proceso involucrado se deben emprender acciones adicionales</v>
      </c>
      <c r="U121" s="409">
        <f t="shared" si="17"/>
        <v>2</v>
      </c>
      <c r="V121" s="410">
        <f>IFERROR(ROUND(AVERAGE(U121:U125),0),0)</f>
        <v>2</v>
      </c>
      <c r="W121" s="404">
        <f>IF(OR(S121="Débil",V121=0),0,IF(V121=1,1,IF(AND(Q121="Fuerte",V121=2),2,1)))</f>
        <v>1</v>
      </c>
      <c r="X121" s="411" t="str">
        <f t="shared" si="12"/>
        <v/>
      </c>
      <c r="Y121" s="410">
        <f>IFERROR(ROUND(AVERAGE(X121:X125),0),0)</f>
        <v>2</v>
      </c>
      <c r="Z121" s="404">
        <f>IF(OR(S121="Débil",Y121=0),0,IF(Y121=1,1,IF(AND(Q121="Fuerte",Y121=2),2,1)))</f>
        <v>1</v>
      </c>
      <c r="AA121" s="412"/>
      <c r="AB121" s="412"/>
      <c r="AC121" s="412"/>
      <c r="AD121" s="412"/>
      <c r="AE121" s="412"/>
      <c r="AF121" s="412"/>
      <c r="AG121" s="412"/>
      <c r="AH121" s="412"/>
      <c r="AI121" s="412"/>
      <c r="AJ121" s="412"/>
      <c r="AK121" s="412"/>
      <c r="AL121" s="412"/>
      <c r="AM121" s="412"/>
      <c r="AN121" s="412"/>
      <c r="AO121" s="412"/>
    </row>
    <row r="122" spans="1:41" s="412" customFormat="1" x14ac:dyDescent="0.2">
      <c r="A122" s="464"/>
      <c r="B122" s="417" t="s">
        <v>638</v>
      </c>
      <c r="C122" s="399" t="s">
        <v>53</v>
      </c>
      <c r="D122" s="430">
        <v>15</v>
      </c>
      <c r="E122" s="430">
        <v>15</v>
      </c>
      <c r="F122" s="430">
        <v>15</v>
      </c>
      <c r="G122" s="430">
        <v>15</v>
      </c>
      <c r="H122" s="430">
        <v>15</v>
      </c>
      <c r="I122" s="430">
        <v>0</v>
      </c>
      <c r="J122" s="430">
        <v>5</v>
      </c>
      <c r="K122" s="419">
        <f t="shared" si="10"/>
        <v>80</v>
      </c>
      <c r="L122" s="420" t="str">
        <f t="shared" si="11"/>
        <v>Débil</v>
      </c>
      <c r="M122" s="421"/>
      <c r="N122" s="422"/>
      <c r="O122" s="423"/>
      <c r="P122" s="424" t="s">
        <v>511</v>
      </c>
      <c r="Q122" s="407" t="str">
        <f t="shared" si="13"/>
        <v/>
      </c>
      <c r="R122" s="407" t="str">
        <f t="shared" si="14"/>
        <v>Moderada</v>
      </c>
      <c r="S122" s="407" t="str">
        <f t="shared" si="15"/>
        <v/>
      </c>
      <c r="T122" s="408" t="str">
        <f t="shared" si="16"/>
        <v>Requiere plan de acción para fortalecer los controles</v>
      </c>
      <c r="U122" s="409" t="str">
        <f t="shared" si="17"/>
        <v/>
      </c>
      <c r="V122" s="425"/>
      <c r="W122" s="426"/>
      <c r="X122" s="411" t="str">
        <f t="shared" si="12"/>
        <v/>
      </c>
      <c r="Y122" s="427"/>
      <c r="Z122" s="428"/>
      <c r="AA122" s="361"/>
      <c r="AB122" s="361"/>
      <c r="AC122" s="361"/>
      <c r="AD122" s="361"/>
      <c r="AE122" s="361"/>
      <c r="AF122" s="361"/>
      <c r="AG122" s="361"/>
      <c r="AH122" s="361"/>
      <c r="AI122" s="361"/>
      <c r="AJ122" s="361"/>
      <c r="AK122" s="361"/>
      <c r="AL122" s="361"/>
      <c r="AM122" s="361"/>
      <c r="AN122" s="361"/>
      <c r="AO122" s="361"/>
    </row>
    <row r="123" spans="1:41" ht="42.75" customHeight="1" x14ac:dyDescent="0.2">
      <c r="A123" s="464"/>
      <c r="B123" s="485" t="s">
        <v>639</v>
      </c>
      <c r="C123" s="399" t="s">
        <v>53</v>
      </c>
      <c r="D123" s="400">
        <v>15</v>
      </c>
      <c r="E123" s="400">
        <v>15</v>
      </c>
      <c r="F123" s="400">
        <v>15</v>
      </c>
      <c r="G123" s="400">
        <v>10</v>
      </c>
      <c r="H123" s="400">
        <v>15</v>
      </c>
      <c r="I123" s="400">
        <v>0</v>
      </c>
      <c r="J123" s="400">
        <v>5</v>
      </c>
      <c r="K123" s="401">
        <f t="shared" si="10"/>
        <v>75</v>
      </c>
      <c r="L123" s="402" t="str">
        <f t="shared" si="11"/>
        <v>Débil</v>
      </c>
      <c r="M123" s="426"/>
      <c r="N123" s="428"/>
      <c r="O123" s="479"/>
      <c r="P123" s="406" t="s">
        <v>511</v>
      </c>
      <c r="Q123" s="407" t="str">
        <f t="shared" si="13"/>
        <v/>
      </c>
      <c r="R123" s="407" t="str">
        <f t="shared" si="14"/>
        <v>Moderada</v>
      </c>
      <c r="S123" s="407" t="str">
        <f t="shared" si="15"/>
        <v/>
      </c>
      <c r="T123" s="408" t="str">
        <f t="shared" si="16"/>
        <v>Requiere plan de acción para fortalecer los controles</v>
      </c>
      <c r="U123" s="409" t="str">
        <f t="shared" si="17"/>
        <v/>
      </c>
      <c r="V123" s="425"/>
      <c r="W123" s="426"/>
      <c r="X123" s="411" t="str">
        <f t="shared" si="12"/>
        <v/>
      </c>
      <c r="Y123" s="427"/>
      <c r="Z123" s="428"/>
      <c r="AA123" s="412"/>
      <c r="AB123" s="412"/>
      <c r="AC123" s="412"/>
      <c r="AD123" s="412"/>
      <c r="AE123" s="412"/>
      <c r="AF123" s="412"/>
      <c r="AG123" s="412"/>
      <c r="AH123" s="412"/>
      <c r="AI123" s="412"/>
      <c r="AJ123" s="412"/>
      <c r="AK123" s="412"/>
      <c r="AL123" s="412"/>
      <c r="AM123" s="412"/>
      <c r="AN123" s="412"/>
      <c r="AO123" s="412"/>
    </row>
    <row r="124" spans="1:41" s="412" customFormat="1" ht="37.5" customHeight="1" x14ac:dyDescent="0.2">
      <c r="A124" s="464"/>
      <c r="B124" s="417" t="s">
        <v>640</v>
      </c>
      <c r="C124" s="399" t="s">
        <v>53</v>
      </c>
      <c r="D124" s="430">
        <v>15</v>
      </c>
      <c r="E124" s="430">
        <v>15</v>
      </c>
      <c r="F124" s="430">
        <v>15</v>
      </c>
      <c r="G124" s="430">
        <v>10</v>
      </c>
      <c r="H124" s="430">
        <v>15</v>
      </c>
      <c r="I124" s="430">
        <v>15</v>
      </c>
      <c r="J124" s="430">
        <v>10</v>
      </c>
      <c r="K124" s="419">
        <f t="shared" si="10"/>
        <v>95</v>
      </c>
      <c r="L124" s="420" t="str">
        <f t="shared" si="11"/>
        <v>Moderado</v>
      </c>
      <c r="M124" s="421"/>
      <c r="N124" s="422"/>
      <c r="O124" s="423"/>
      <c r="P124" s="406" t="s">
        <v>511</v>
      </c>
      <c r="Q124" s="407" t="str">
        <f t="shared" si="13"/>
        <v/>
      </c>
      <c r="R124" s="407" t="str">
        <f t="shared" si="14"/>
        <v>Moderada</v>
      </c>
      <c r="S124" s="407" t="str">
        <f t="shared" si="15"/>
        <v/>
      </c>
      <c r="T124" s="408" t="str">
        <f t="shared" si="16"/>
        <v>Requiere plan de acción para fortalecer los controles</v>
      </c>
      <c r="U124" s="409">
        <f t="shared" si="17"/>
        <v>1</v>
      </c>
      <c r="V124" s="425"/>
      <c r="W124" s="426"/>
      <c r="X124" s="411" t="str">
        <f t="shared" si="12"/>
        <v/>
      </c>
      <c r="Y124" s="427"/>
      <c r="Z124" s="428"/>
      <c r="AA124" s="361"/>
      <c r="AB124" s="361"/>
      <c r="AC124" s="361"/>
      <c r="AD124" s="361"/>
      <c r="AE124" s="361"/>
      <c r="AF124" s="361"/>
      <c r="AG124" s="361"/>
      <c r="AH124" s="361"/>
      <c r="AI124" s="361"/>
      <c r="AJ124" s="361"/>
      <c r="AK124" s="361"/>
      <c r="AL124" s="361"/>
      <c r="AM124" s="361"/>
      <c r="AN124" s="361"/>
      <c r="AO124" s="361"/>
    </row>
    <row r="125" spans="1:41" ht="59.25" customHeight="1" x14ac:dyDescent="0.2">
      <c r="A125" s="464"/>
      <c r="B125" s="475" t="s">
        <v>559</v>
      </c>
      <c r="C125" s="399" t="s">
        <v>91</v>
      </c>
      <c r="D125" s="430">
        <v>15</v>
      </c>
      <c r="E125" s="430">
        <v>15</v>
      </c>
      <c r="F125" s="430">
        <v>15</v>
      </c>
      <c r="G125" s="430">
        <v>15</v>
      </c>
      <c r="H125" s="430">
        <v>15</v>
      </c>
      <c r="I125" s="430">
        <v>15</v>
      </c>
      <c r="J125" s="430">
        <v>10</v>
      </c>
      <c r="K125" s="419">
        <f t="shared" si="10"/>
        <v>100</v>
      </c>
      <c r="L125" s="420" t="str">
        <f t="shared" si="11"/>
        <v>Fuerte</v>
      </c>
      <c r="M125" s="421"/>
      <c r="N125" s="422"/>
      <c r="O125" s="431"/>
      <c r="P125" s="424" t="s">
        <v>510</v>
      </c>
      <c r="Q125" s="407" t="str">
        <f t="shared" si="13"/>
        <v/>
      </c>
      <c r="R125" s="407" t="str">
        <f t="shared" si="14"/>
        <v>Moderada</v>
      </c>
      <c r="S125" s="407" t="str">
        <f t="shared" si="15"/>
        <v/>
      </c>
      <c r="T125" s="408" t="str">
        <f t="shared" si="16"/>
        <v>Control fuerte pero si el riesgo residual lo requiere, en cada proceso involucrado se deben emprender acciones adicionales</v>
      </c>
      <c r="U125" s="409" t="str">
        <f t="shared" si="17"/>
        <v/>
      </c>
      <c r="V125" s="465"/>
      <c r="W125" s="466"/>
      <c r="X125" s="411">
        <f t="shared" si="12"/>
        <v>2</v>
      </c>
      <c r="Y125" s="411"/>
      <c r="Z125" s="467"/>
    </row>
    <row r="126" spans="1:41" ht="15.75" x14ac:dyDescent="0.25">
      <c r="A126" s="432" t="s">
        <v>560</v>
      </c>
      <c r="B126" s="433"/>
      <c r="C126" s="399"/>
      <c r="D126" s="430"/>
      <c r="E126" s="430"/>
      <c r="F126" s="430"/>
      <c r="G126" s="430"/>
      <c r="H126" s="430"/>
      <c r="I126" s="430"/>
      <c r="J126" s="430"/>
      <c r="K126" s="419">
        <f t="shared" si="10"/>
        <v>0</v>
      </c>
      <c r="L126" s="420" t="str">
        <f t="shared" si="11"/>
        <v>Débil</v>
      </c>
      <c r="M126" s="421"/>
      <c r="N126" s="422"/>
      <c r="O126" s="423"/>
      <c r="P126" s="424"/>
      <c r="Q126" s="407"/>
      <c r="R126" s="407"/>
      <c r="S126" s="407"/>
      <c r="T126" s="408"/>
      <c r="U126" s="409" t="str">
        <f t="shared" si="17"/>
        <v/>
      </c>
      <c r="V126" s="410">
        <f>IFERROR(ROUND(AVERAGE(U126:U136),0),0)</f>
        <v>2</v>
      </c>
      <c r="W126" s="404">
        <f>IF(OR(S126="Débil",V126=0),0,IF(V126=1,1,IF(AND(Q126="Fuerte",V126=2),2,1)))</f>
        <v>1</v>
      </c>
      <c r="X126" s="411" t="str">
        <f t="shared" si="12"/>
        <v/>
      </c>
      <c r="Y126" s="410">
        <f>IFERROR(ROUND(AVERAGE(X126:X136),0),0)</f>
        <v>2</v>
      </c>
      <c r="Z126" s="404">
        <f>IF(OR(S126="Débil",Y126=0),0,IF(Y126=1,1,IF(AND(Q126="Fuerte",Y126=2),2,1)))</f>
        <v>1</v>
      </c>
      <c r="AB126" s="429"/>
      <c r="AC126" s="414"/>
      <c r="AD126" s="414"/>
      <c r="AE126" s="414"/>
      <c r="AF126" s="415"/>
      <c r="AG126" s="107"/>
      <c r="AH126" s="107"/>
      <c r="AI126" s="107"/>
      <c r="AJ126" s="414"/>
      <c r="AK126" s="414"/>
      <c r="AL126" s="414"/>
      <c r="AM126" s="415"/>
      <c r="AN126" s="107"/>
      <c r="AO126" s="468"/>
    </row>
    <row r="127" spans="1:41" ht="15.75" x14ac:dyDescent="0.2">
      <c r="A127" s="416"/>
      <c r="B127" s="433"/>
      <c r="C127" s="399"/>
      <c r="D127" s="430"/>
      <c r="E127" s="430"/>
      <c r="F127" s="430"/>
      <c r="G127" s="430"/>
      <c r="H127" s="430"/>
      <c r="I127" s="430"/>
      <c r="J127" s="430"/>
      <c r="K127" s="419">
        <f t="shared" si="10"/>
        <v>0</v>
      </c>
      <c r="L127" s="420" t="str">
        <f t="shared" si="11"/>
        <v>Débil</v>
      </c>
      <c r="M127" s="421"/>
      <c r="N127" s="422"/>
      <c r="O127" s="423"/>
      <c r="P127" s="424"/>
      <c r="Q127" s="407"/>
      <c r="R127" s="407"/>
      <c r="S127" s="407"/>
      <c r="T127" s="408"/>
      <c r="U127" s="409" t="str">
        <f t="shared" si="17"/>
        <v/>
      </c>
      <c r="V127" s="425"/>
      <c r="W127" s="426"/>
      <c r="X127" s="411" t="str">
        <f t="shared" si="12"/>
        <v/>
      </c>
      <c r="Y127" s="427"/>
      <c r="Z127" s="428"/>
      <c r="AB127" s="429"/>
      <c r="AC127" s="414"/>
      <c r="AD127" s="414"/>
      <c r="AE127" s="414"/>
      <c r="AF127" s="415"/>
      <c r="AG127" s="107"/>
      <c r="AH127" s="107"/>
      <c r="AI127" s="107"/>
      <c r="AJ127" s="414"/>
      <c r="AK127" s="414"/>
      <c r="AL127" s="414"/>
      <c r="AM127" s="415"/>
      <c r="AN127" s="107"/>
      <c r="AO127" s="468"/>
    </row>
    <row r="128" spans="1:41" ht="15.75" x14ac:dyDescent="0.2">
      <c r="A128" s="416"/>
      <c r="B128" s="433"/>
      <c r="C128" s="399"/>
      <c r="D128" s="430"/>
      <c r="E128" s="430"/>
      <c r="F128" s="430"/>
      <c r="G128" s="430"/>
      <c r="H128" s="430"/>
      <c r="I128" s="430"/>
      <c r="J128" s="430"/>
      <c r="K128" s="419">
        <f t="shared" si="10"/>
        <v>0</v>
      </c>
      <c r="L128" s="420" t="str">
        <f t="shared" si="11"/>
        <v>Débil</v>
      </c>
      <c r="M128" s="421"/>
      <c r="N128" s="422"/>
      <c r="O128" s="423"/>
      <c r="P128" s="424"/>
      <c r="Q128" s="407"/>
      <c r="R128" s="407"/>
      <c r="S128" s="407"/>
      <c r="T128" s="408"/>
      <c r="U128" s="409" t="str">
        <f t="shared" si="17"/>
        <v/>
      </c>
      <c r="V128" s="425"/>
      <c r="W128" s="426"/>
      <c r="X128" s="411" t="str">
        <f t="shared" si="12"/>
        <v/>
      </c>
      <c r="Y128" s="427"/>
      <c r="Z128" s="428"/>
      <c r="AB128" s="429"/>
      <c r="AC128" s="414"/>
      <c r="AD128" s="414"/>
      <c r="AE128" s="414"/>
      <c r="AF128" s="415"/>
      <c r="AG128" s="107"/>
      <c r="AH128" s="107"/>
      <c r="AI128" s="107"/>
      <c r="AJ128" s="414"/>
      <c r="AK128" s="414"/>
      <c r="AL128" s="414"/>
      <c r="AM128" s="415"/>
      <c r="AN128" s="107"/>
      <c r="AO128" s="468"/>
    </row>
    <row r="129" spans="1:41" s="412" customFormat="1" ht="102" x14ac:dyDescent="0.2">
      <c r="A129" s="434" t="str">
        <f>'[4]2. MAPA DE RIESGOS '!C26</f>
        <v>15. Implementación de la Política de Seguridad de la Información deficiente e ineficaz para las características y condiciones de la Entidad.</v>
      </c>
      <c r="B129" s="435" t="s">
        <v>641</v>
      </c>
      <c r="C129" s="436" t="s">
        <v>53</v>
      </c>
      <c r="D129" s="437">
        <v>15</v>
      </c>
      <c r="E129" s="437">
        <v>15</v>
      </c>
      <c r="F129" s="437">
        <v>15</v>
      </c>
      <c r="G129" s="437">
        <v>10</v>
      </c>
      <c r="H129" s="437">
        <v>15</v>
      </c>
      <c r="I129" s="437">
        <v>15</v>
      </c>
      <c r="J129" s="437">
        <v>10</v>
      </c>
      <c r="K129" s="438">
        <f t="shared" si="10"/>
        <v>95</v>
      </c>
      <c r="L129" s="439" t="str">
        <f t="shared" si="11"/>
        <v>Moderado</v>
      </c>
      <c r="M129" s="440">
        <f>ROUNDUP(AVERAGEIF(K129:K193,"&gt;0"),1)</f>
        <v>98.699999999999989</v>
      </c>
      <c r="N129" s="441" t="str">
        <f>IF(M129=100,"Fuerte",IF(M129&lt;50,"Débil","Moderada"))</f>
        <v>Moderada</v>
      </c>
      <c r="O129" s="442"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443" t="s">
        <v>511</v>
      </c>
      <c r="Q129" s="444" t="str">
        <f t="shared" ref="Q129:Q134" si="18">IF(AND(N129="Fuerte",P129="Fuerte"),"Fuerte","")</f>
        <v/>
      </c>
      <c r="R129" s="444" t="str">
        <f t="shared" ref="R129:R134" si="19">IF(Q129="Fuerte","",IF(OR(N129="Débil",P129="Débil"),"","Moderada"))</f>
        <v>Moderada</v>
      </c>
      <c r="S129" s="444" t="str">
        <f t="shared" ref="S129:S134" si="20">IF(OR(Q129="Fuerte",R129="Moderada"),"","Débil")</f>
        <v/>
      </c>
      <c r="T129" s="445"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446">
        <f t="shared" si="17"/>
        <v>1</v>
      </c>
      <c r="V129" s="447">
        <f>IFERROR(ROUND(AVERAGE(U129:U133),0),0)</f>
        <v>2</v>
      </c>
      <c r="W129" s="441">
        <f>IF(OR(S129="Débil",V129=0),0,IF(V129=1,1,IF(AND(Q129="Fuerte",V129=2),2,1)))</f>
        <v>1</v>
      </c>
      <c r="X129" s="411" t="str">
        <f t="shared" si="12"/>
        <v/>
      </c>
      <c r="Y129" s="447">
        <f>IFERROR(ROUND(AVERAGE(X129:X133),0),0)</f>
        <v>2</v>
      </c>
      <c r="Z129" s="441">
        <f>IF(OR(S129="Débil",Y129=0),0,IF(Y129=1,1,IF(AND(Q129="Fuerte",Y129=2),2,1)))</f>
        <v>1</v>
      </c>
    </row>
    <row r="130" spans="1:41" ht="38.25" x14ac:dyDescent="0.2">
      <c r="A130" s="487"/>
      <c r="B130" s="435" t="s">
        <v>642</v>
      </c>
      <c r="C130" s="436" t="s">
        <v>53</v>
      </c>
      <c r="D130" s="437">
        <v>15</v>
      </c>
      <c r="E130" s="437">
        <v>15</v>
      </c>
      <c r="F130" s="437">
        <v>15</v>
      </c>
      <c r="G130" s="437">
        <v>15</v>
      </c>
      <c r="H130" s="437">
        <v>15</v>
      </c>
      <c r="I130" s="437">
        <v>15</v>
      </c>
      <c r="J130" s="437">
        <v>10</v>
      </c>
      <c r="K130" s="438">
        <f t="shared" si="10"/>
        <v>100</v>
      </c>
      <c r="L130" s="439" t="str">
        <f t="shared" si="11"/>
        <v>Fuerte</v>
      </c>
      <c r="M130" s="451"/>
      <c r="N130" s="452"/>
      <c r="O130" s="453"/>
      <c r="P130" s="443" t="s">
        <v>510</v>
      </c>
      <c r="Q130" s="444" t="str">
        <f t="shared" si="18"/>
        <v/>
      </c>
      <c r="R130" s="444" t="str">
        <f t="shared" si="19"/>
        <v>Moderada</v>
      </c>
      <c r="S130" s="444" t="str">
        <f t="shared" si="20"/>
        <v/>
      </c>
      <c r="T130" s="445" t="str">
        <f t="shared" si="21"/>
        <v>Control fuerte pero si el riesgo residual lo requiere, en cada proceso involucrado se deben emprender acciones adicionales</v>
      </c>
      <c r="U130" s="446">
        <f t="shared" si="17"/>
        <v>2</v>
      </c>
      <c r="V130" s="454"/>
      <c r="W130" s="451"/>
      <c r="X130" s="411" t="str">
        <f t="shared" si="12"/>
        <v/>
      </c>
      <c r="Y130" s="455"/>
      <c r="Z130" s="452"/>
    </row>
    <row r="131" spans="1:41" ht="38.25" x14ac:dyDescent="0.2">
      <c r="A131" s="487"/>
      <c r="B131" s="435" t="s">
        <v>643</v>
      </c>
      <c r="C131" s="436" t="s">
        <v>53</v>
      </c>
      <c r="D131" s="437">
        <v>15</v>
      </c>
      <c r="E131" s="437">
        <v>15</v>
      </c>
      <c r="F131" s="437">
        <v>15</v>
      </c>
      <c r="G131" s="437">
        <v>15</v>
      </c>
      <c r="H131" s="437">
        <v>15</v>
      </c>
      <c r="I131" s="437">
        <v>15</v>
      </c>
      <c r="J131" s="437">
        <v>10</v>
      </c>
      <c r="K131" s="438">
        <f t="shared" si="10"/>
        <v>100</v>
      </c>
      <c r="L131" s="439" t="str">
        <f t="shared" si="11"/>
        <v>Fuerte</v>
      </c>
      <c r="M131" s="451"/>
      <c r="N131" s="452"/>
      <c r="O131" s="453"/>
      <c r="P131" s="443" t="s">
        <v>510</v>
      </c>
      <c r="Q131" s="444" t="str">
        <f t="shared" si="18"/>
        <v/>
      </c>
      <c r="R131" s="444" t="str">
        <f t="shared" si="19"/>
        <v>Moderada</v>
      </c>
      <c r="S131" s="444" t="str">
        <f t="shared" si="20"/>
        <v/>
      </c>
      <c r="T131" s="445" t="str">
        <f t="shared" si="21"/>
        <v>Control fuerte pero si el riesgo residual lo requiere, en cada proceso involucrado se deben emprender acciones adicionales</v>
      </c>
      <c r="U131" s="446">
        <f t="shared" si="17"/>
        <v>2</v>
      </c>
      <c r="V131" s="454"/>
      <c r="W131" s="451"/>
      <c r="X131" s="411" t="str">
        <f t="shared" si="12"/>
        <v/>
      </c>
      <c r="Y131" s="455"/>
      <c r="Z131" s="452"/>
    </row>
    <row r="132" spans="1:41" ht="25.5" x14ac:dyDescent="0.2">
      <c r="A132" s="487"/>
      <c r="B132" s="435" t="s">
        <v>644</v>
      </c>
      <c r="C132" s="436" t="s">
        <v>53</v>
      </c>
      <c r="D132" s="437">
        <v>15</v>
      </c>
      <c r="E132" s="437">
        <v>15</v>
      </c>
      <c r="F132" s="437">
        <v>15</v>
      </c>
      <c r="G132" s="437">
        <v>15</v>
      </c>
      <c r="H132" s="437">
        <v>15</v>
      </c>
      <c r="I132" s="437">
        <v>0</v>
      </c>
      <c r="J132" s="437">
        <v>10</v>
      </c>
      <c r="K132" s="438">
        <f t="shared" si="10"/>
        <v>85</v>
      </c>
      <c r="L132" s="439" t="str">
        <f t="shared" si="11"/>
        <v>Débil</v>
      </c>
      <c r="M132" s="451"/>
      <c r="N132" s="452"/>
      <c r="O132" s="453"/>
      <c r="P132" s="443" t="s">
        <v>522</v>
      </c>
      <c r="Q132" s="444" t="str">
        <f t="shared" si="18"/>
        <v/>
      </c>
      <c r="R132" s="444" t="str">
        <f t="shared" si="19"/>
        <v/>
      </c>
      <c r="S132" s="444" t="str">
        <f t="shared" si="20"/>
        <v>Débil</v>
      </c>
      <c r="T132" s="445" t="str">
        <f t="shared" si="21"/>
        <v>Requiere plan de acción para fortalecer los controles</v>
      </c>
      <c r="U132" s="446" t="str">
        <f t="shared" si="17"/>
        <v/>
      </c>
      <c r="V132" s="454"/>
      <c r="W132" s="451"/>
      <c r="X132" s="411" t="str">
        <f t="shared" si="12"/>
        <v/>
      </c>
      <c r="Y132" s="455"/>
      <c r="Z132" s="452"/>
    </row>
    <row r="133" spans="1:41" ht="38.25" x14ac:dyDescent="0.2">
      <c r="A133" s="449"/>
      <c r="B133" s="450" t="s">
        <v>645</v>
      </c>
      <c r="C133" s="436" t="s">
        <v>91</v>
      </c>
      <c r="D133" s="437">
        <v>15</v>
      </c>
      <c r="E133" s="437">
        <v>15</v>
      </c>
      <c r="F133" s="437">
        <v>15</v>
      </c>
      <c r="G133" s="437">
        <v>15</v>
      </c>
      <c r="H133" s="437">
        <v>15</v>
      </c>
      <c r="I133" s="437">
        <v>15</v>
      </c>
      <c r="J133" s="437">
        <v>10</v>
      </c>
      <c r="K133" s="438">
        <f t="shared" si="10"/>
        <v>100</v>
      </c>
      <c r="L133" s="439" t="str">
        <f t="shared" si="11"/>
        <v>Fuerte</v>
      </c>
      <c r="M133" s="451"/>
      <c r="N133" s="452"/>
      <c r="O133" s="453"/>
      <c r="P133" s="443" t="s">
        <v>510</v>
      </c>
      <c r="Q133" s="444" t="str">
        <f t="shared" si="18"/>
        <v/>
      </c>
      <c r="R133" s="444" t="str">
        <f t="shared" si="19"/>
        <v>Moderada</v>
      </c>
      <c r="S133" s="444" t="str">
        <f t="shared" si="20"/>
        <v/>
      </c>
      <c r="T133" s="445" t="str">
        <f t="shared" si="21"/>
        <v>Control fuerte pero si el riesgo residual lo requiere, en cada proceso involucrado se deben emprender acciones adicionales</v>
      </c>
      <c r="U133" s="446" t="str">
        <f t="shared" si="17"/>
        <v/>
      </c>
      <c r="V133" s="457"/>
      <c r="W133" s="458"/>
      <c r="X133" s="411">
        <f t="shared" si="12"/>
        <v>2</v>
      </c>
      <c r="Y133" s="448"/>
      <c r="Z133" s="459"/>
    </row>
    <row r="134" spans="1:41" s="461" customFormat="1" ht="114.75" x14ac:dyDescent="0.25">
      <c r="A134" s="432" t="s">
        <v>646</v>
      </c>
      <c r="B134" s="490" t="s">
        <v>647</v>
      </c>
      <c r="C134" s="436" t="s">
        <v>53</v>
      </c>
      <c r="D134" s="476">
        <v>15</v>
      </c>
      <c r="E134" s="476">
        <v>15</v>
      </c>
      <c r="F134" s="476">
        <v>15</v>
      </c>
      <c r="G134" s="476">
        <v>10</v>
      </c>
      <c r="H134" s="476">
        <v>15</v>
      </c>
      <c r="I134" s="476">
        <v>0</v>
      </c>
      <c r="J134" s="476">
        <v>0</v>
      </c>
      <c r="K134" s="438">
        <f t="shared" si="10"/>
        <v>70</v>
      </c>
      <c r="L134" s="439" t="str">
        <f t="shared" si="11"/>
        <v>Débil</v>
      </c>
      <c r="M134" s="451"/>
      <c r="N134" s="452"/>
      <c r="O134" s="453"/>
      <c r="P134" s="443" t="s">
        <v>522</v>
      </c>
      <c r="Q134" s="444" t="str">
        <f t="shared" si="18"/>
        <v/>
      </c>
      <c r="R134" s="444" t="str">
        <f t="shared" si="19"/>
        <v/>
      </c>
      <c r="S134" s="444" t="str">
        <f t="shared" si="20"/>
        <v>Débil</v>
      </c>
      <c r="T134" s="445" t="str">
        <f t="shared" si="21"/>
        <v>Requiere plan de acción para fortalecer los controles</v>
      </c>
      <c r="U134" s="446" t="str">
        <f t="shared" si="17"/>
        <v/>
      </c>
      <c r="V134" s="410">
        <f>IFERROR(ROUND(AVERAGE(U134:U134),0),0)</f>
        <v>0</v>
      </c>
      <c r="W134" s="404">
        <f>IF(OR(S134="Débil",V134=0),0,IF(V134=1,1,IF(AND(Q134="Fuerte",V134=2),2,1)))</f>
        <v>0</v>
      </c>
      <c r="X134" s="411" t="str">
        <f t="shared" si="12"/>
        <v/>
      </c>
      <c r="Y134" s="410">
        <f>IFERROR(ROUND(AVERAGE(X134:X134),0),0)</f>
        <v>0</v>
      </c>
      <c r="Z134" s="404">
        <f>IF(OR(S134="Débil",Y134=0),0,IF(Y134=1,1,IF(AND(Q134="Fuerte",Y134=2),2,1)))</f>
        <v>0</v>
      </c>
      <c r="AB134" s="471"/>
      <c r="AC134" s="472"/>
      <c r="AD134" s="472"/>
      <c r="AE134" s="472"/>
      <c r="AF134" s="473"/>
      <c r="AG134" s="136"/>
      <c r="AH134" s="136"/>
      <c r="AI134" s="136"/>
      <c r="AJ134" s="472"/>
      <c r="AK134" s="472"/>
      <c r="AL134" s="472"/>
      <c r="AM134" s="473"/>
      <c r="AN134" s="136"/>
      <c r="AO134" s="474"/>
    </row>
    <row r="135" spans="1:41" s="461" customFormat="1" ht="15.75" x14ac:dyDescent="0.2">
      <c r="A135" s="449"/>
      <c r="B135" s="460"/>
      <c r="C135" s="436"/>
      <c r="D135" s="437"/>
      <c r="E135" s="437"/>
      <c r="F135" s="437"/>
      <c r="G135" s="437"/>
      <c r="H135" s="437"/>
      <c r="I135" s="437"/>
      <c r="J135" s="437"/>
      <c r="K135" s="438"/>
      <c r="L135" s="439"/>
      <c r="M135" s="451"/>
      <c r="N135" s="452"/>
      <c r="O135" s="453"/>
      <c r="P135" s="443"/>
      <c r="Q135" s="444"/>
      <c r="R135" s="444"/>
      <c r="S135" s="444"/>
      <c r="T135" s="445"/>
      <c r="U135" s="446"/>
      <c r="V135" s="454"/>
      <c r="W135" s="451"/>
      <c r="X135" s="411" t="str">
        <f t="shared" si="12"/>
        <v/>
      </c>
      <c r="Y135" s="455"/>
      <c r="Z135" s="452"/>
      <c r="AB135" s="471"/>
      <c r="AC135" s="472"/>
      <c r="AD135" s="472"/>
      <c r="AE135" s="472"/>
      <c r="AF135" s="473"/>
      <c r="AG135" s="136"/>
      <c r="AH135" s="136"/>
      <c r="AI135" s="136"/>
      <c r="AJ135" s="472"/>
      <c r="AK135" s="472"/>
      <c r="AL135" s="472"/>
      <c r="AM135" s="473"/>
      <c r="AN135" s="136"/>
      <c r="AO135" s="474"/>
    </row>
    <row r="136" spans="1:41" ht="63" customHeight="1" x14ac:dyDescent="0.2">
      <c r="A136" s="434" t="str">
        <f>'[4]2. MAPA DE RIESGOS '!C27</f>
        <v>16. Ejecución de un trámite o servicio a la ciudadanía, incumpliendo los requisitos, con el propósito de obtener un beneficio propio o para un tercero.</v>
      </c>
      <c r="B136" s="435" t="s">
        <v>648</v>
      </c>
      <c r="C136" s="436" t="s">
        <v>53</v>
      </c>
      <c r="D136" s="437">
        <v>15</v>
      </c>
      <c r="E136" s="437">
        <v>15</v>
      </c>
      <c r="F136" s="437">
        <v>15</v>
      </c>
      <c r="G136" s="437">
        <v>15</v>
      </c>
      <c r="H136" s="437">
        <v>15</v>
      </c>
      <c r="I136" s="437">
        <v>15</v>
      </c>
      <c r="J136" s="437">
        <v>10</v>
      </c>
      <c r="K136" s="438">
        <f>SUM(D136:J136)</f>
        <v>100</v>
      </c>
      <c r="L136" s="439" t="str">
        <f>IF(K136&gt;=96,"Fuerte",(IF(K136&lt;=85,"Débil","Moderado")))</f>
        <v>Fuerte</v>
      </c>
      <c r="M136" s="440">
        <f>ROUNDUP(AVERAGEIF(K136:K150,"&gt;0"),1)</f>
        <v>99.699999999999989</v>
      </c>
      <c r="N136" s="441" t="str">
        <f>IF(M136=100,"Fuerte",IF(M136&lt;50,"Débil","Moderada"))</f>
        <v>Moderada</v>
      </c>
      <c r="O136" s="442"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443" t="s">
        <v>510</v>
      </c>
      <c r="Q136" s="444" t="str">
        <f t="shared" si="13"/>
        <v/>
      </c>
      <c r="R136" s="444" t="str">
        <f t="shared" si="14"/>
        <v>Moderada</v>
      </c>
      <c r="S136" s="444" t="str">
        <f t="shared" si="15"/>
        <v/>
      </c>
      <c r="T136" s="445" t="str">
        <f t="shared" si="16"/>
        <v>Control fuerte pero si el riesgo residual lo requiere, en cada proceso involucrado se deben emprender acciones adicionales</v>
      </c>
      <c r="U136" s="446">
        <f t="shared" si="17"/>
        <v>2</v>
      </c>
      <c r="V136" s="447">
        <f>IFERROR(ROUND(AVERAGE(U136:U147),0),0)</f>
        <v>2</v>
      </c>
      <c r="W136" s="441">
        <f>IF(OR(S136="Débil",V136=0),0,IF(V136=1,1,IF(AND(Q136="Fuerte",V136=2),2,1)))</f>
        <v>1</v>
      </c>
      <c r="X136" s="411" t="str">
        <f t="shared" si="12"/>
        <v/>
      </c>
      <c r="Y136" s="447">
        <f>IFERROR(ROUND(AVERAGE(X136:X147),0),0)</f>
        <v>2</v>
      </c>
      <c r="Z136" s="441">
        <f>IF(OR(S136="Débil",Y136=0),0,IF(Y136=1,1,IF(AND(Q136="Fuerte",Y136=2),2,1)))</f>
        <v>1</v>
      </c>
    </row>
    <row r="137" spans="1:41" ht="38.25" x14ac:dyDescent="0.2">
      <c r="A137" s="487"/>
      <c r="B137" s="435" t="s">
        <v>622</v>
      </c>
      <c r="C137" s="436" t="s">
        <v>53</v>
      </c>
      <c r="D137" s="437">
        <v>15</v>
      </c>
      <c r="E137" s="437">
        <v>15</v>
      </c>
      <c r="F137" s="437">
        <v>15</v>
      </c>
      <c r="G137" s="437">
        <v>15</v>
      </c>
      <c r="H137" s="437">
        <v>15</v>
      </c>
      <c r="I137" s="437">
        <v>15</v>
      </c>
      <c r="J137" s="437">
        <v>10</v>
      </c>
      <c r="K137" s="438">
        <f>SUM(D137:J137)</f>
        <v>100</v>
      </c>
      <c r="L137" s="439" t="str">
        <f>IF(K137&gt;=96,"Fuerte",(IF(K137&lt;=85,"Débil","Moderado")))</f>
        <v>Fuerte</v>
      </c>
      <c r="M137" s="451"/>
      <c r="N137" s="452"/>
      <c r="O137" s="453"/>
      <c r="P137" s="443" t="s">
        <v>510</v>
      </c>
      <c r="Q137" s="444" t="str">
        <f t="shared" si="13"/>
        <v/>
      </c>
      <c r="R137" s="444" t="str">
        <f t="shared" si="14"/>
        <v>Moderada</v>
      </c>
      <c r="S137" s="444" t="str">
        <f t="shared" si="15"/>
        <v/>
      </c>
      <c r="T137" s="445" t="str">
        <f t="shared" si="16"/>
        <v>Control fuerte pero si el riesgo residual lo requiere, en cada proceso involucrado se deben emprender acciones adicionales</v>
      </c>
      <c r="U137" s="446">
        <f t="shared" si="17"/>
        <v>2</v>
      </c>
      <c r="V137" s="454"/>
      <c r="W137" s="451"/>
      <c r="X137" s="411" t="str">
        <f t="shared" si="12"/>
        <v/>
      </c>
      <c r="Y137" s="455"/>
      <c r="Z137" s="452"/>
      <c r="AA137" s="412"/>
      <c r="AB137" s="412"/>
      <c r="AC137" s="412"/>
      <c r="AD137" s="412"/>
      <c r="AE137" s="412"/>
      <c r="AF137" s="412"/>
      <c r="AG137" s="412"/>
      <c r="AH137" s="412"/>
      <c r="AI137" s="412"/>
      <c r="AJ137" s="412"/>
      <c r="AK137" s="412"/>
      <c r="AL137" s="412"/>
      <c r="AM137" s="412"/>
      <c r="AN137" s="412"/>
      <c r="AO137" s="412"/>
    </row>
    <row r="138" spans="1:41" ht="38.25" x14ac:dyDescent="0.2">
      <c r="A138" s="487"/>
      <c r="B138" s="435" t="s">
        <v>649</v>
      </c>
      <c r="C138" s="436" t="s">
        <v>53</v>
      </c>
      <c r="D138" s="469">
        <v>15</v>
      </c>
      <c r="E138" s="469">
        <v>15</v>
      </c>
      <c r="F138" s="469">
        <v>15</v>
      </c>
      <c r="G138" s="469">
        <v>15</v>
      </c>
      <c r="H138" s="469">
        <v>15</v>
      </c>
      <c r="I138" s="469">
        <v>15</v>
      </c>
      <c r="J138" s="469">
        <v>10</v>
      </c>
      <c r="K138" s="438">
        <f>SUM(D138:J138)</f>
        <v>100</v>
      </c>
      <c r="L138" s="439" t="str">
        <f>IF(K138&gt;=96,"Fuerte",(IF(K138&lt;=85,"Débil","Moderado")))</f>
        <v>Fuerte</v>
      </c>
      <c r="M138" s="451"/>
      <c r="N138" s="452"/>
      <c r="O138" s="453"/>
      <c r="P138" s="443" t="s">
        <v>510</v>
      </c>
      <c r="Q138" s="444" t="str">
        <f t="shared" si="13"/>
        <v/>
      </c>
      <c r="R138" s="444" t="str">
        <f t="shared" si="14"/>
        <v>Moderada</v>
      </c>
      <c r="S138" s="444" t="str">
        <f t="shared" si="15"/>
        <v/>
      </c>
      <c r="T138" s="445" t="str">
        <f t="shared" si="16"/>
        <v>Control fuerte pero si el riesgo residual lo requiere, en cada proceso involucrado se deben emprender acciones adicionales</v>
      </c>
      <c r="U138" s="446">
        <f t="shared" si="17"/>
        <v>2</v>
      </c>
      <c r="V138" s="454"/>
      <c r="W138" s="451"/>
      <c r="X138" s="411" t="str">
        <f t="shared" si="12"/>
        <v/>
      </c>
      <c r="Y138" s="455"/>
      <c r="Z138" s="452"/>
      <c r="AA138" s="412"/>
      <c r="AB138" s="412"/>
      <c r="AC138" s="412"/>
      <c r="AD138" s="412"/>
      <c r="AE138" s="412"/>
      <c r="AF138" s="412"/>
      <c r="AG138" s="412"/>
      <c r="AH138" s="412"/>
      <c r="AI138" s="412"/>
      <c r="AJ138" s="412"/>
      <c r="AK138" s="412"/>
      <c r="AL138" s="412"/>
      <c r="AM138" s="412"/>
      <c r="AN138" s="412"/>
      <c r="AO138" s="412"/>
    </row>
    <row r="139" spans="1:41" ht="38.25" x14ac:dyDescent="0.2">
      <c r="A139" s="449"/>
      <c r="B139" s="450" t="s">
        <v>650</v>
      </c>
      <c r="C139" s="436" t="s">
        <v>53</v>
      </c>
      <c r="D139" s="437">
        <v>15</v>
      </c>
      <c r="E139" s="437">
        <v>15</v>
      </c>
      <c r="F139" s="437">
        <v>15</v>
      </c>
      <c r="G139" s="437">
        <v>15</v>
      </c>
      <c r="H139" s="437">
        <v>15</v>
      </c>
      <c r="I139" s="437">
        <v>15</v>
      </c>
      <c r="J139" s="437">
        <v>10</v>
      </c>
      <c r="K139" s="438">
        <f>SUM(D139:J139)</f>
        <v>100</v>
      </c>
      <c r="L139" s="439" t="str">
        <f>IF(K139&gt;=96,"Fuerte",(IF(K139&lt;=85,"Débil","Moderado")))</f>
        <v>Fuerte</v>
      </c>
      <c r="M139" s="451"/>
      <c r="N139" s="452"/>
      <c r="O139" s="453"/>
      <c r="P139" s="443" t="s">
        <v>510</v>
      </c>
      <c r="Q139" s="444" t="str">
        <f t="shared" si="13"/>
        <v/>
      </c>
      <c r="R139" s="444" t="str">
        <f t="shared" si="14"/>
        <v>Moderada</v>
      </c>
      <c r="S139" s="444" t="str">
        <f t="shared" si="15"/>
        <v/>
      </c>
      <c r="T139" s="445" t="str">
        <f t="shared" si="16"/>
        <v>Control fuerte pero si el riesgo residual lo requiere, en cada proceso involucrado se deben emprender acciones adicionales</v>
      </c>
      <c r="U139" s="446">
        <f t="shared" si="17"/>
        <v>2</v>
      </c>
      <c r="V139" s="454"/>
      <c r="W139" s="451"/>
      <c r="X139" s="411" t="str">
        <f t="shared" si="12"/>
        <v/>
      </c>
      <c r="Y139" s="455"/>
      <c r="Z139" s="452"/>
    </row>
    <row r="140" spans="1:41" ht="51" x14ac:dyDescent="0.2">
      <c r="A140" s="449"/>
      <c r="B140" s="456" t="s">
        <v>651</v>
      </c>
      <c r="C140" s="436" t="s">
        <v>53</v>
      </c>
      <c r="D140" s="437">
        <v>15</v>
      </c>
      <c r="E140" s="437">
        <v>15</v>
      </c>
      <c r="F140" s="437">
        <v>15</v>
      </c>
      <c r="G140" s="437">
        <v>15</v>
      </c>
      <c r="H140" s="437">
        <v>15</v>
      </c>
      <c r="I140" s="437">
        <v>15</v>
      </c>
      <c r="J140" s="437">
        <v>10</v>
      </c>
      <c r="K140" s="438">
        <f t="shared" ref="K140:K150" si="22">SUM(D140:J140)</f>
        <v>100</v>
      </c>
      <c r="L140" s="439" t="str">
        <f t="shared" ref="L140:L193" si="23">IF(K140&gt;=96,"Fuerte",(IF(K140&lt;=85,"Débil","Moderado")))</f>
        <v>Fuerte</v>
      </c>
      <c r="M140" s="451"/>
      <c r="N140" s="452"/>
      <c r="O140" s="453"/>
      <c r="P140" s="443" t="s">
        <v>510</v>
      </c>
      <c r="Q140" s="444" t="str">
        <f t="shared" si="13"/>
        <v/>
      </c>
      <c r="R140" s="444" t="str">
        <f t="shared" si="14"/>
        <v>Moderada</v>
      </c>
      <c r="S140" s="444" t="str">
        <f t="shared" si="15"/>
        <v/>
      </c>
      <c r="T140" s="445" t="str">
        <f t="shared" si="16"/>
        <v>Control fuerte pero si el riesgo residual lo requiere, en cada proceso involucrado se deben emprender acciones adicionales</v>
      </c>
      <c r="U140" s="446">
        <f t="shared" si="17"/>
        <v>2</v>
      </c>
      <c r="V140" s="454"/>
      <c r="W140" s="451"/>
      <c r="X140" s="411" t="str">
        <f t="shared" si="12"/>
        <v/>
      </c>
      <c r="Y140" s="455"/>
      <c r="Z140" s="452"/>
    </row>
    <row r="141" spans="1:41" ht="51" x14ac:dyDescent="0.2">
      <c r="A141" s="449"/>
      <c r="B141" s="456" t="s">
        <v>652</v>
      </c>
      <c r="C141" s="436" t="s">
        <v>53</v>
      </c>
      <c r="D141" s="491">
        <v>15</v>
      </c>
      <c r="E141" s="491">
        <v>15</v>
      </c>
      <c r="F141" s="491">
        <v>15</v>
      </c>
      <c r="G141" s="491">
        <v>15</v>
      </c>
      <c r="H141" s="491">
        <v>15</v>
      </c>
      <c r="I141" s="491">
        <v>15</v>
      </c>
      <c r="J141" s="491">
        <v>10</v>
      </c>
      <c r="K141" s="438">
        <f t="shared" si="22"/>
        <v>100</v>
      </c>
      <c r="L141" s="439" t="str">
        <f t="shared" si="23"/>
        <v>Fuerte</v>
      </c>
      <c r="M141" s="451"/>
      <c r="N141" s="452"/>
      <c r="O141" s="453"/>
      <c r="P141" s="443" t="s">
        <v>510</v>
      </c>
      <c r="Q141" s="444" t="str">
        <f t="shared" si="13"/>
        <v/>
      </c>
      <c r="R141" s="444" t="str">
        <f t="shared" si="14"/>
        <v>Moderada</v>
      </c>
      <c r="S141" s="444" t="str">
        <f t="shared" si="15"/>
        <v/>
      </c>
      <c r="T141" s="445" t="str">
        <f t="shared" si="16"/>
        <v>Control fuerte pero si el riesgo residual lo requiere, en cada proceso involucrado se deben emprender acciones adicionales</v>
      </c>
      <c r="U141" s="446">
        <f t="shared" si="17"/>
        <v>2</v>
      </c>
      <c r="V141" s="454"/>
      <c r="W141" s="451"/>
      <c r="X141" s="411" t="str">
        <f t="shared" si="12"/>
        <v/>
      </c>
      <c r="Y141" s="455"/>
      <c r="Z141" s="452"/>
    </row>
    <row r="142" spans="1:41" s="412" customFormat="1" ht="51" x14ac:dyDescent="0.2">
      <c r="A142" s="449"/>
      <c r="B142" s="456" t="s">
        <v>653</v>
      </c>
      <c r="C142" s="436" t="s">
        <v>53</v>
      </c>
      <c r="D142" s="437">
        <v>15</v>
      </c>
      <c r="E142" s="437">
        <v>15</v>
      </c>
      <c r="F142" s="437">
        <v>15</v>
      </c>
      <c r="G142" s="437">
        <v>15</v>
      </c>
      <c r="H142" s="437">
        <v>15</v>
      </c>
      <c r="I142" s="437">
        <v>15</v>
      </c>
      <c r="J142" s="437">
        <v>10</v>
      </c>
      <c r="K142" s="438">
        <f t="shared" si="22"/>
        <v>100</v>
      </c>
      <c r="L142" s="439" t="str">
        <f t="shared" si="23"/>
        <v>Fuerte</v>
      </c>
      <c r="M142" s="451"/>
      <c r="N142" s="452"/>
      <c r="O142" s="453"/>
      <c r="P142" s="443" t="s">
        <v>510</v>
      </c>
      <c r="Q142" s="444" t="str">
        <f t="shared" si="13"/>
        <v/>
      </c>
      <c r="R142" s="444" t="str">
        <f t="shared" si="14"/>
        <v>Moderada</v>
      </c>
      <c r="S142" s="444" t="str">
        <f t="shared" si="15"/>
        <v/>
      </c>
      <c r="T142" s="445" t="str">
        <f t="shared" si="16"/>
        <v>Control fuerte pero si el riesgo residual lo requiere, en cada proceso involucrado se deben emprender acciones adicionales</v>
      </c>
      <c r="U142" s="446">
        <f t="shared" si="17"/>
        <v>2</v>
      </c>
      <c r="V142" s="454"/>
      <c r="W142" s="451"/>
      <c r="X142" s="411" t="str">
        <f t="shared" si="12"/>
        <v/>
      </c>
      <c r="Y142" s="455"/>
      <c r="Z142" s="452"/>
      <c r="AA142" s="361"/>
      <c r="AB142" s="361"/>
      <c r="AC142" s="361"/>
      <c r="AD142" s="361"/>
      <c r="AE142" s="361"/>
      <c r="AF142" s="361"/>
      <c r="AG142" s="361"/>
      <c r="AH142" s="361"/>
      <c r="AI142" s="361"/>
      <c r="AJ142" s="361"/>
      <c r="AK142" s="361"/>
      <c r="AL142" s="361"/>
      <c r="AM142" s="361"/>
      <c r="AN142" s="361"/>
      <c r="AO142" s="361"/>
    </row>
    <row r="143" spans="1:41" ht="51" x14ac:dyDescent="0.2">
      <c r="A143" s="449"/>
      <c r="B143" s="492" t="s">
        <v>654</v>
      </c>
      <c r="C143" s="436" t="s">
        <v>53</v>
      </c>
      <c r="D143" s="491">
        <v>15</v>
      </c>
      <c r="E143" s="491">
        <v>15</v>
      </c>
      <c r="F143" s="491">
        <v>15</v>
      </c>
      <c r="G143" s="491">
        <v>15</v>
      </c>
      <c r="H143" s="491">
        <v>15</v>
      </c>
      <c r="I143" s="491">
        <v>15</v>
      </c>
      <c r="J143" s="491">
        <v>10</v>
      </c>
      <c r="K143" s="438">
        <f t="shared" si="22"/>
        <v>100</v>
      </c>
      <c r="L143" s="439" t="str">
        <f t="shared" si="23"/>
        <v>Fuerte</v>
      </c>
      <c r="M143" s="451"/>
      <c r="N143" s="452"/>
      <c r="O143" s="453"/>
      <c r="P143" s="443" t="s">
        <v>510</v>
      </c>
      <c r="Q143" s="444" t="str">
        <f t="shared" si="13"/>
        <v/>
      </c>
      <c r="R143" s="444" t="str">
        <f t="shared" si="14"/>
        <v>Moderada</v>
      </c>
      <c r="S143" s="444" t="str">
        <f t="shared" si="15"/>
        <v/>
      </c>
      <c r="T143" s="445" t="str">
        <f t="shared" si="16"/>
        <v>Control fuerte pero si el riesgo residual lo requiere, en cada proceso involucrado se deben emprender acciones adicionales</v>
      </c>
      <c r="U143" s="446">
        <f t="shared" si="17"/>
        <v>2</v>
      </c>
      <c r="V143" s="454"/>
      <c r="W143" s="451"/>
      <c r="X143" s="411" t="str">
        <f t="shared" si="12"/>
        <v/>
      </c>
      <c r="Y143" s="455"/>
      <c r="Z143" s="452"/>
    </row>
    <row r="144" spans="1:41" s="412" customFormat="1" ht="36.75" customHeight="1" x14ac:dyDescent="0.2">
      <c r="A144" s="449"/>
      <c r="B144" s="456" t="s">
        <v>605</v>
      </c>
      <c r="C144" s="436" t="s">
        <v>91</v>
      </c>
      <c r="D144" s="437">
        <v>15</v>
      </c>
      <c r="E144" s="437">
        <v>15</v>
      </c>
      <c r="F144" s="437">
        <v>15</v>
      </c>
      <c r="G144" s="437">
        <v>15</v>
      </c>
      <c r="H144" s="437">
        <v>15</v>
      </c>
      <c r="I144" s="437">
        <v>15</v>
      </c>
      <c r="J144" s="437">
        <v>10</v>
      </c>
      <c r="K144" s="438">
        <f t="shared" si="22"/>
        <v>100</v>
      </c>
      <c r="L144" s="439" t="str">
        <f t="shared" si="23"/>
        <v>Fuerte</v>
      </c>
      <c r="M144" s="451"/>
      <c r="N144" s="452"/>
      <c r="O144" s="453"/>
      <c r="P144" s="443" t="s">
        <v>510</v>
      </c>
      <c r="Q144" s="444" t="str">
        <f t="shared" si="13"/>
        <v/>
      </c>
      <c r="R144" s="444" t="str">
        <f t="shared" si="14"/>
        <v>Moderada</v>
      </c>
      <c r="S144" s="444" t="str">
        <f t="shared" si="15"/>
        <v/>
      </c>
      <c r="T144" s="445" t="str">
        <f t="shared" si="16"/>
        <v>Control fuerte pero si el riesgo residual lo requiere, en cada proceso involucrado se deben emprender acciones adicionales</v>
      </c>
      <c r="U144" s="446" t="str">
        <f t="shared" si="17"/>
        <v/>
      </c>
      <c r="V144" s="454"/>
      <c r="W144" s="451"/>
      <c r="X144" s="411">
        <f t="shared" si="12"/>
        <v>2</v>
      </c>
      <c r="Y144" s="455"/>
      <c r="Z144" s="452"/>
      <c r="AA144" s="361"/>
      <c r="AB144" s="361"/>
      <c r="AC144" s="361"/>
      <c r="AD144" s="361"/>
      <c r="AE144" s="361"/>
      <c r="AF144" s="361"/>
      <c r="AG144" s="361"/>
      <c r="AH144" s="361"/>
      <c r="AI144" s="361"/>
      <c r="AJ144" s="361"/>
      <c r="AK144" s="361"/>
      <c r="AL144" s="361"/>
      <c r="AM144" s="361"/>
      <c r="AN144" s="361"/>
      <c r="AO144" s="361"/>
    </row>
    <row r="145" spans="1:41" ht="45.75" customHeight="1" x14ac:dyDescent="0.2">
      <c r="A145" s="449"/>
      <c r="B145" s="456" t="s">
        <v>655</v>
      </c>
      <c r="C145" s="436" t="s">
        <v>53</v>
      </c>
      <c r="D145" s="437">
        <v>15</v>
      </c>
      <c r="E145" s="437">
        <v>15</v>
      </c>
      <c r="F145" s="437">
        <v>15</v>
      </c>
      <c r="G145" s="437">
        <v>15</v>
      </c>
      <c r="H145" s="437">
        <v>15</v>
      </c>
      <c r="I145" s="437">
        <v>15</v>
      </c>
      <c r="J145" s="437">
        <v>10</v>
      </c>
      <c r="K145" s="438">
        <f t="shared" si="22"/>
        <v>100</v>
      </c>
      <c r="L145" s="439" t="str">
        <f t="shared" si="23"/>
        <v>Fuerte</v>
      </c>
      <c r="M145" s="451"/>
      <c r="N145" s="452"/>
      <c r="O145" s="453"/>
      <c r="P145" s="443" t="s">
        <v>510</v>
      </c>
      <c r="Q145" s="444" t="str">
        <f t="shared" si="13"/>
        <v/>
      </c>
      <c r="R145" s="444" t="str">
        <f t="shared" si="14"/>
        <v>Moderada</v>
      </c>
      <c r="S145" s="444" t="str">
        <f t="shared" si="15"/>
        <v/>
      </c>
      <c r="T145" s="445" t="str">
        <f t="shared" si="16"/>
        <v>Control fuerte pero si el riesgo residual lo requiere, en cada proceso involucrado se deben emprender acciones adicionales</v>
      </c>
      <c r="U145" s="446">
        <f t="shared" si="17"/>
        <v>2</v>
      </c>
      <c r="V145" s="454"/>
      <c r="W145" s="451"/>
      <c r="X145" s="411" t="str">
        <f t="shared" si="12"/>
        <v/>
      </c>
      <c r="Y145" s="455"/>
      <c r="Z145" s="452"/>
    </row>
    <row r="146" spans="1:41" s="412" customFormat="1" ht="38.25" x14ac:dyDescent="0.2">
      <c r="A146" s="449"/>
      <c r="B146" s="456" t="s">
        <v>656</v>
      </c>
      <c r="C146" s="436" t="s">
        <v>53</v>
      </c>
      <c r="D146" s="437">
        <v>15</v>
      </c>
      <c r="E146" s="437">
        <v>15</v>
      </c>
      <c r="F146" s="437">
        <v>15</v>
      </c>
      <c r="G146" s="437">
        <v>15</v>
      </c>
      <c r="H146" s="437">
        <v>15</v>
      </c>
      <c r="I146" s="437">
        <v>15</v>
      </c>
      <c r="J146" s="437">
        <v>10</v>
      </c>
      <c r="K146" s="438">
        <f t="shared" si="22"/>
        <v>100</v>
      </c>
      <c r="L146" s="439" t="str">
        <f t="shared" si="23"/>
        <v>Fuerte</v>
      </c>
      <c r="M146" s="451"/>
      <c r="N146" s="452"/>
      <c r="O146" s="470"/>
      <c r="P146" s="443" t="s">
        <v>510</v>
      </c>
      <c r="Q146" s="444" t="str">
        <f>IF(AND(N146="Fuerte",P146="Fuerte"),"Fuerte","")</f>
        <v/>
      </c>
      <c r="R146" s="444" t="str">
        <f>IF(Q146="Fuerte","",IF(OR(N146="Débil",P146="Débil"),"","Moderada"))</f>
        <v>Moderada</v>
      </c>
      <c r="S146" s="444" t="str">
        <f>IF(OR(Q146="Fuerte",R146="Moderada"),"","Débil")</f>
        <v/>
      </c>
      <c r="T146" s="445"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446">
        <f>IF(C146="Preventivo",IF(L146="Fuerte",2,IF(L146="Moderado",1,"")),"")</f>
        <v>2</v>
      </c>
      <c r="V146" s="457"/>
      <c r="W146" s="458"/>
      <c r="X146" s="411" t="str">
        <f t="shared" si="12"/>
        <v/>
      </c>
      <c r="Y146" s="448"/>
      <c r="Z146" s="459"/>
    </row>
    <row r="147" spans="1:41" ht="25.5" x14ac:dyDescent="0.2">
      <c r="A147" s="449"/>
      <c r="B147" s="456" t="s">
        <v>657</v>
      </c>
      <c r="C147" s="436" t="s">
        <v>91</v>
      </c>
      <c r="D147" s="437">
        <v>15</v>
      </c>
      <c r="E147" s="437">
        <v>15</v>
      </c>
      <c r="F147" s="437">
        <v>15</v>
      </c>
      <c r="G147" s="437">
        <v>10</v>
      </c>
      <c r="H147" s="437">
        <v>15</v>
      </c>
      <c r="I147" s="437">
        <v>15</v>
      </c>
      <c r="J147" s="437">
        <v>10</v>
      </c>
      <c r="K147" s="438">
        <f t="shared" si="22"/>
        <v>95</v>
      </c>
      <c r="L147" s="439" t="str">
        <f t="shared" si="23"/>
        <v>Moderado</v>
      </c>
      <c r="M147" s="451"/>
      <c r="N147" s="452"/>
      <c r="O147" s="453"/>
      <c r="P147" s="443" t="s">
        <v>510</v>
      </c>
      <c r="Q147" s="444" t="str">
        <f>IF(AND(N147="Fuerte",P147="Fuerte"),"Fuerte","")</f>
        <v/>
      </c>
      <c r="R147" s="444" t="str">
        <f>IF(Q147="Fuerte","",IF(OR(N147="Débil",P147="Débil"),"","Moderada"))</f>
        <v>Moderada</v>
      </c>
      <c r="S147" s="444" t="str">
        <f>IF(OR(Q147="Fuerte",R147="Moderada"),"","Débil")</f>
        <v/>
      </c>
      <c r="T147" s="445" t="str">
        <f>IF(AND(L147="Fuerte",P147="Fuerte"),"Control fuerte pero si el riesgo residual lo requiere, en cada proceso involucrado se deben emprender acciones adicionales","Requiere plan de acción para fortalecer los controles")</f>
        <v>Requiere plan de acción para fortalecer los controles</v>
      </c>
      <c r="U147" s="446" t="str">
        <f>IF(C147="Preventivo",IF(L147="Fuerte",2,IF(L147="Moderado",1,"")),"")</f>
        <v/>
      </c>
      <c r="V147" s="454"/>
      <c r="W147" s="451"/>
      <c r="X147" s="411">
        <f t="shared" si="12"/>
        <v>1</v>
      </c>
      <c r="Y147" s="455"/>
      <c r="Z147" s="452"/>
    </row>
    <row r="148" spans="1:41" s="461" customFormat="1" ht="38.25" x14ac:dyDescent="0.25">
      <c r="A148" s="432" t="s">
        <v>560</v>
      </c>
      <c r="B148" s="493" t="s">
        <v>658</v>
      </c>
      <c r="C148" s="436" t="s">
        <v>53</v>
      </c>
      <c r="D148" s="437">
        <v>15</v>
      </c>
      <c r="E148" s="437">
        <v>15</v>
      </c>
      <c r="F148" s="437">
        <v>15</v>
      </c>
      <c r="G148" s="437">
        <v>15</v>
      </c>
      <c r="H148" s="437">
        <v>15</v>
      </c>
      <c r="I148" s="437">
        <v>15</v>
      </c>
      <c r="J148" s="437">
        <v>10</v>
      </c>
      <c r="K148" s="438">
        <f t="shared" si="22"/>
        <v>100</v>
      </c>
      <c r="L148" s="439" t="str">
        <f t="shared" si="23"/>
        <v>Fuerte</v>
      </c>
      <c r="M148" s="451"/>
      <c r="N148" s="452"/>
      <c r="O148" s="453"/>
      <c r="P148" s="443" t="s">
        <v>510</v>
      </c>
      <c r="Q148" s="444"/>
      <c r="R148" s="444"/>
      <c r="S148" s="444"/>
      <c r="T148" s="445"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446">
        <f>IF(C148="Preventivo",IF(L148="Fuerte",2,IF(L148="Moderado",1,"")),"")</f>
        <v>2</v>
      </c>
      <c r="V148" s="410">
        <f>IFERROR(ROUND(AVERAGE(U148),0),0)</f>
        <v>2</v>
      </c>
      <c r="W148" s="404">
        <f>IF(OR(S148="Débil",V148=0),0,IF(V148=1,1,IF(AND(Q148="Fuerte",V148=2),2,1)))</f>
        <v>1</v>
      </c>
      <c r="X148" s="411" t="str">
        <f t="shared" si="12"/>
        <v/>
      </c>
      <c r="Y148" s="410">
        <f>IFERROR(ROUND(AVERAGE(X148),0),0)</f>
        <v>0</v>
      </c>
      <c r="Z148" s="404">
        <f>IF(OR(S148="Débil",Y148=0),0,IF(Y148=1,1,IF(AND(Q148="Fuerte",Y148=2),2,1)))</f>
        <v>0</v>
      </c>
      <c r="AB148" s="471"/>
      <c r="AC148" s="472"/>
      <c r="AD148" s="472"/>
      <c r="AE148" s="472"/>
      <c r="AF148" s="473"/>
      <c r="AG148" s="136"/>
      <c r="AH148" s="136"/>
      <c r="AI148" s="136"/>
      <c r="AJ148" s="472"/>
      <c r="AK148" s="472"/>
      <c r="AL148" s="472"/>
      <c r="AM148" s="473"/>
      <c r="AN148" s="136"/>
      <c r="AO148" s="474"/>
    </row>
    <row r="149" spans="1:41" s="461" customFormat="1" ht="15.75" x14ac:dyDescent="0.2">
      <c r="A149" s="449"/>
      <c r="B149" s="460"/>
      <c r="C149" s="436"/>
      <c r="D149" s="437"/>
      <c r="E149" s="437"/>
      <c r="F149" s="437"/>
      <c r="G149" s="437"/>
      <c r="H149" s="437"/>
      <c r="I149" s="437"/>
      <c r="J149" s="437"/>
      <c r="K149" s="438">
        <f t="shared" si="22"/>
        <v>0</v>
      </c>
      <c r="L149" s="439" t="str">
        <f t="shared" si="23"/>
        <v>Débil</v>
      </c>
      <c r="M149" s="451"/>
      <c r="N149" s="452"/>
      <c r="O149" s="453"/>
      <c r="P149" s="443"/>
      <c r="Q149" s="444"/>
      <c r="R149" s="444"/>
      <c r="S149" s="444"/>
      <c r="T149" s="445"/>
      <c r="U149" s="446" t="str">
        <f>IF(C149="Preventivo",IF(L149="Fuerte",2,IF(L149="Moderado",1,"")),"")</f>
        <v/>
      </c>
      <c r="V149" s="454"/>
      <c r="W149" s="451"/>
      <c r="X149" s="411" t="str">
        <f t="shared" si="12"/>
        <v/>
      </c>
      <c r="Y149" s="455"/>
      <c r="Z149" s="452"/>
      <c r="AB149" s="471"/>
      <c r="AC149" s="472"/>
      <c r="AD149" s="472"/>
      <c r="AE149" s="472"/>
      <c r="AF149" s="473"/>
      <c r="AG149" s="136"/>
      <c r="AH149" s="136"/>
      <c r="AI149" s="136"/>
      <c r="AJ149" s="472"/>
      <c r="AK149" s="472"/>
      <c r="AL149" s="472"/>
      <c r="AM149" s="473"/>
      <c r="AN149" s="136"/>
      <c r="AO149" s="474"/>
    </row>
    <row r="150" spans="1:41" s="461" customFormat="1" ht="15.75" x14ac:dyDescent="0.2">
      <c r="A150" s="449"/>
      <c r="B150" s="460"/>
      <c r="C150" s="436"/>
      <c r="D150" s="437"/>
      <c r="E150" s="437"/>
      <c r="F150" s="437"/>
      <c r="G150" s="437"/>
      <c r="H150" s="437"/>
      <c r="I150" s="437"/>
      <c r="J150" s="437"/>
      <c r="K150" s="438">
        <f t="shared" si="22"/>
        <v>0</v>
      </c>
      <c r="L150" s="439" t="str">
        <f t="shared" si="23"/>
        <v>Débil</v>
      </c>
      <c r="M150" s="451"/>
      <c r="N150" s="452"/>
      <c r="O150" s="453"/>
      <c r="P150" s="443"/>
      <c r="Q150" s="444"/>
      <c r="R150" s="444"/>
      <c r="S150" s="444"/>
      <c r="T150" s="445"/>
      <c r="U150" s="446" t="str">
        <f>IF(C150="Preventivo",IF(L150="Fuerte",2,IF(L150="Moderado",1,"")),"")</f>
        <v/>
      </c>
      <c r="V150" s="454"/>
      <c r="W150" s="451"/>
      <c r="X150" s="411" t="str">
        <f t="shared" si="12"/>
        <v/>
      </c>
      <c r="Y150" s="455"/>
      <c r="Z150" s="452"/>
      <c r="AB150" s="471"/>
      <c r="AC150" s="472"/>
      <c r="AD150" s="472"/>
      <c r="AE150" s="472"/>
      <c r="AF150" s="473"/>
      <c r="AG150" s="136"/>
      <c r="AH150" s="136"/>
      <c r="AI150" s="136"/>
      <c r="AJ150" s="472"/>
      <c r="AK150" s="472"/>
      <c r="AL150" s="472"/>
      <c r="AM150" s="473"/>
      <c r="AN150" s="136"/>
      <c r="AO150" s="474"/>
    </row>
    <row r="151" spans="1:41" ht="51" x14ac:dyDescent="0.2">
      <c r="A151" s="434" t="str">
        <f>'[4]2. MAPA DE RIESGOS '!C28</f>
        <v>17. Actuaciones de los colaboradores que no se ajusten a la cultura del control en la Entidad</v>
      </c>
      <c r="B151" s="435" t="s">
        <v>659</v>
      </c>
      <c r="C151" s="436" t="s">
        <v>53</v>
      </c>
      <c r="D151" s="437">
        <v>15</v>
      </c>
      <c r="E151" s="437">
        <v>15</v>
      </c>
      <c r="F151" s="437">
        <v>15</v>
      </c>
      <c r="G151" s="437">
        <v>15</v>
      </c>
      <c r="H151" s="437">
        <v>15</v>
      </c>
      <c r="I151" s="437">
        <v>15</v>
      </c>
      <c r="J151" s="437">
        <v>10</v>
      </c>
      <c r="K151" s="438">
        <f t="shared" ref="K151:K193" si="24">SUM(D151:J151)</f>
        <v>100</v>
      </c>
      <c r="L151" s="439" t="str">
        <f t="shared" si="23"/>
        <v>Fuerte</v>
      </c>
      <c r="M151" s="440">
        <f>ROUNDUP(AVERAGEIF(K151:K154,"&gt;0"),1)</f>
        <v>100</v>
      </c>
      <c r="N151" s="441" t="str">
        <f>IF(M151=100,"Fuerte",IF(M151&lt;50,"Débil","Moderada"))</f>
        <v>Fuerte</v>
      </c>
      <c r="O151" s="442"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443" t="s">
        <v>510</v>
      </c>
      <c r="Q151" s="444" t="str">
        <f>IF(AND(N151="Fuerte",P151="Fuerte"),"Fuerte","")</f>
        <v>Fuerte</v>
      </c>
      <c r="R151" s="444" t="str">
        <f>IF(Q151="Fuerte","",IF(OR(N151="Débil",P151="Débil"),"","Moderada"))</f>
        <v/>
      </c>
      <c r="S151" s="444" t="str">
        <f>IF(OR(Q151="Fuerte",R151="Moderada"),"","Débil")</f>
        <v/>
      </c>
      <c r="T151" s="445"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446">
        <f t="shared" ref="U151:U159" si="25">IF(C151="Preventivo",IF(L151="Fuerte",2,IF(L151="Moderado",1,"")),"")</f>
        <v>2</v>
      </c>
      <c r="V151" s="447">
        <f>IFERROR(ROUND(AVERAGE(U151:U151),0),0)</f>
        <v>2</v>
      </c>
      <c r="W151" s="441">
        <f>IF(OR(S151="Débil",V151=0),0,IF(V151=1,1,IF(AND(Q151="Fuerte",V151=2),2,1)))</f>
        <v>2</v>
      </c>
      <c r="X151" s="411" t="str">
        <f t="shared" si="12"/>
        <v/>
      </c>
      <c r="Y151" s="447">
        <f>IFERROR(ROUND(AVERAGE(X151:X151),0),0)</f>
        <v>0</v>
      </c>
      <c r="Z151" s="441">
        <f>IF(OR(S151="Débil",Y151=0),0,IF(Y151=1,1,IF(AND(Q151="Fuerte",Y151=2),2,1)))</f>
        <v>0</v>
      </c>
    </row>
    <row r="152" spans="1:41" s="461" customFormat="1" ht="15.75" x14ac:dyDescent="0.25">
      <c r="A152" s="432" t="s">
        <v>560</v>
      </c>
      <c r="B152" s="460"/>
      <c r="C152" s="436"/>
      <c r="D152" s="437"/>
      <c r="E152" s="437"/>
      <c r="F152" s="437"/>
      <c r="G152" s="437"/>
      <c r="H152" s="437"/>
      <c r="I152" s="437"/>
      <c r="J152" s="437"/>
      <c r="K152" s="438">
        <f t="shared" si="24"/>
        <v>0</v>
      </c>
      <c r="L152" s="439" t="str">
        <f t="shared" si="23"/>
        <v>Débil</v>
      </c>
      <c r="M152" s="451"/>
      <c r="N152" s="452"/>
      <c r="O152" s="453"/>
      <c r="P152" s="443"/>
      <c r="Q152" s="444"/>
      <c r="R152" s="444"/>
      <c r="S152" s="444"/>
      <c r="T152" s="445"/>
      <c r="U152" s="446" t="str">
        <f t="shared" si="25"/>
        <v/>
      </c>
      <c r="V152" s="454"/>
      <c r="W152" s="451"/>
      <c r="X152" s="411" t="str">
        <f t="shared" si="12"/>
        <v/>
      </c>
      <c r="Y152" s="455"/>
      <c r="Z152" s="452"/>
      <c r="AB152" s="471"/>
      <c r="AC152" s="472"/>
      <c r="AD152" s="472"/>
      <c r="AE152" s="472"/>
      <c r="AF152" s="473"/>
      <c r="AG152" s="136"/>
      <c r="AH152" s="136"/>
      <c r="AI152" s="136"/>
      <c r="AJ152" s="472"/>
      <c r="AK152" s="472"/>
      <c r="AL152" s="472"/>
      <c r="AM152" s="473"/>
      <c r="AN152" s="136"/>
      <c r="AO152" s="474"/>
    </row>
    <row r="153" spans="1:41" s="461" customFormat="1" ht="15.75" x14ac:dyDescent="0.2">
      <c r="A153" s="449"/>
      <c r="B153" s="460"/>
      <c r="C153" s="436"/>
      <c r="D153" s="437"/>
      <c r="E153" s="437"/>
      <c r="F153" s="437"/>
      <c r="G153" s="437"/>
      <c r="H153" s="437"/>
      <c r="I153" s="437"/>
      <c r="J153" s="437"/>
      <c r="K153" s="438">
        <f t="shared" si="24"/>
        <v>0</v>
      </c>
      <c r="L153" s="439" t="str">
        <f t="shared" si="23"/>
        <v>Débil</v>
      </c>
      <c r="M153" s="451"/>
      <c r="N153" s="452"/>
      <c r="O153" s="453"/>
      <c r="P153" s="443"/>
      <c r="Q153" s="444"/>
      <c r="R153" s="444"/>
      <c r="S153" s="444"/>
      <c r="T153" s="445"/>
      <c r="U153" s="446" t="str">
        <f t="shared" si="25"/>
        <v/>
      </c>
      <c r="V153" s="454"/>
      <c r="W153" s="451"/>
      <c r="X153" s="411" t="str">
        <f t="shared" si="12"/>
        <v/>
      </c>
      <c r="Y153" s="455"/>
      <c r="Z153" s="452"/>
      <c r="AB153" s="471"/>
      <c r="AC153" s="472"/>
      <c r="AD153" s="472"/>
      <c r="AE153" s="472"/>
      <c r="AF153" s="473"/>
      <c r="AG153" s="136"/>
      <c r="AH153" s="136"/>
      <c r="AI153" s="136"/>
      <c r="AJ153" s="472"/>
      <c r="AK153" s="472"/>
      <c r="AL153" s="472"/>
      <c r="AM153" s="473"/>
      <c r="AN153" s="136"/>
      <c r="AO153" s="474"/>
    </row>
    <row r="154" spans="1:41" s="461" customFormat="1" ht="15.75" x14ac:dyDescent="0.2">
      <c r="A154" s="449"/>
      <c r="B154" s="460"/>
      <c r="C154" s="436"/>
      <c r="D154" s="437"/>
      <c r="E154" s="437"/>
      <c r="F154" s="437"/>
      <c r="G154" s="437"/>
      <c r="H154" s="437"/>
      <c r="I154" s="437"/>
      <c r="J154" s="437"/>
      <c r="K154" s="438">
        <f t="shared" si="24"/>
        <v>0</v>
      </c>
      <c r="L154" s="439" t="str">
        <f t="shared" si="23"/>
        <v>Débil</v>
      </c>
      <c r="M154" s="451"/>
      <c r="N154" s="452"/>
      <c r="O154" s="453"/>
      <c r="P154" s="443"/>
      <c r="Q154" s="444"/>
      <c r="R154" s="444"/>
      <c r="S154" s="444"/>
      <c r="T154" s="445"/>
      <c r="U154" s="446" t="str">
        <f t="shared" si="25"/>
        <v/>
      </c>
      <c r="V154" s="454"/>
      <c r="W154" s="451"/>
      <c r="X154" s="411" t="str">
        <f t="shared" si="12"/>
        <v/>
      </c>
      <c r="Y154" s="455"/>
      <c r="Z154" s="452"/>
      <c r="AB154" s="471"/>
      <c r="AC154" s="472"/>
      <c r="AD154" s="472"/>
      <c r="AE154" s="472"/>
      <c r="AF154" s="473"/>
      <c r="AG154" s="136"/>
      <c r="AH154" s="136"/>
      <c r="AI154" s="136"/>
      <c r="AJ154" s="472"/>
      <c r="AK154" s="472"/>
      <c r="AL154" s="472"/>
      <c r="AM154" s="473"/>
      <c r="AN154" s="136"/>
      <c r="AO154" s="474"/>
    </row>
    <row r="155" spans="1:41" ht="89.25" x14ac:dyDescent="0.2">
      <c r="A155" s="397" t="str">
        <f>'[4]2. MAPA DE RIESGOS '!C29</f>
        <v>18. Implementación de planes de gestión documental deficientes e ineficaces.</v>
      </c>
      <c r="B155" s="398" t="s">
        <v>660</v>
      </c>
      <c r="C155" s="399" t="s">
        <v>53</v>
      </c>
      <c r="D155" s="400">
        <v>15</v>
      </c>
      <c r="E155" s="400">
        <v>15</v>
      </c>
      <c r="F155" s="400">
        <v>15</v>
      </c>
      <c r="G155" s="400">
        <v>10</v>
      </c>
      <c r="H155" s="400">
        <v>15</v>
      </c>
      <c r="I155" s="400">
        <v>15</v>
      </c>
      <c r="J155" s="400">
        <v>10</v>
      </c>
      <c r="K155" s="401">
        <f t="shared" si="24"/>
        <v>95</v>
      </c>
      <c r="L155" s="402" t="str">
        <f t="shared" si="23"/>
        <v>Moderado</v>
      </c>
      <c r="M155" s="403">
        <f>ROUNDUP(AVERAGEIF(K155:K161,"&gt;0"),1)</f>
        <v>98.8</v>
      </c>
      <c r="N155" s="404" t="str">
        <f>IF(M155=100,"Fuerte",IF(M155&lt;50,"Débil","Moderada"))</f>
        <v>Moderada</v>
      </c>
      <c r="O155" s="405"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406" t="s">
        <v>510</v>
      </c>
      <c r="Q155" s="407" t="str">
        <f>IF(AND(N155="Fuerte",P155="Fuerte"),"Fuerte","")</f>
        <v/>
      </c>
      <c r="R155" s="407" t="str">
        <f>IF(Q155="Fuerte","",IF(OR(N155="Débil",P155="Débil"),"","Moderada"))</f>
        <v>Moderada</v>
      </c>
      <c r="S155" s="407" t="str">
        <f>IF(OR(Q155="Fuerte",R155="Moderada"),"","Débil")</f>
        <v/>
      </c>
      <c r="T155" s="408" t="str">
        <f>IF(AND(L155="Fuerte",P155="Fuerte"),"Control fuerte pero si el riesgo residual lo requiere, en cada proceso involucrado se deben emprender acciones adicionales","Requiere plan de acción para fortalecer los controles")</f>
        <v>Requiere plan de acción para fortalecer los controles</v>
      </c>
      <c r="U155" s="409">
        <f t="shared" si="25"/>
        <v>1</v>
      </c>
      <c r="V155" s="410">
        <f>IFERROR(ROUND(AVERAGE(U155:U158),0),0)</f>
        <v>2</v>
      </c>
      <c r="W155" s="404">
        <f>IF(OR(S155="Débil",V155=0),0,IF(V155=1,1,IF(AND(Q155="Fuerte",V155=2),2,1)))</f>
        <v>1</v>
      </c>
      <c r="X155" s="411" t="str">
        <f t="shared" si="12"/>
        <v/>
      </c>
      <c r="Y155" s="410">
        <f>IFERROR(ROUND(AVERAGE(X155:X158),0),0)</f>
        <v>2</v>
      </c>
      <c r="Z155" s="404">
        <f>IF(OR(S155="Débil",Y155=0),0,IF(Y155=1,1,IF(AND(Q155="Fuerte",Y155=2),2,1)))</f>
        <v>1</v>
      </c>
      <c r="AA155" s="412"/>
      <c r="AB155" s="412"/>
      <c r="AC155" s="412"/>
      <c r="AD155" s="412"/>
      <c r="AE155" s="412"/>
      <c r="AF155" s="412"/>
      <c r="AG155" s="412"/>
      <c r="AH155" s="412"/>
      <c r="AI155" s="412"/>
      <c r="AJ155" s="412"/>
      <c r="AK155" s="412"/>
      <c r="AL155" s="412"/>
      <c r="AM155" s="412"/>
      <c r="AN155" s="412"/>
      <c r="AO155" s="412"/>
    </row>
    <row r="156" spans="1:41" ht="51" customHeight="1" x14ac:dyDescent="0.2">
      <c r="A156" s="464"/>
      <c r="B156" s="417" t="s">
        <v>661</v>
      </c>
      <c r="C156" s="399" t="s">
        <v>53</v>
      </c>
      <c r="D156" s="430">
        <v>15</v>
      </c>
      <c r="E156" s="430">
        <v>15</v>
      </c>
      <c r="F156" s="430">
        <v>15</v>
      </c>
      <c r="G156" s="430">
        <v>15</v>
      </c>
      <c r="H156" s="430">
        <v>15</v>
      </c>
      <c r="I156" s="430">
        <v>15</v>
      </c>
      <c r="J156" s="430">
        <v>10</v>
      </c>
      <c r="K156" s="419">
        <f t="shared" si="24"/>
        <v>100</v>
      </c>
      <c r="L156" s="420" t="str">
        <f t="shared" si="23"/>
        <v>Fuerte</v>
      </c>
      <c r="M156" s="421"/>
      <c r="N156" s="422"/>
      <c r="O156" s="423"/>
      <c r="P156" s="424" t="s">
        <v>510</v>
      </c>
      <c r="Q156" s="407" t="str">
        <f>IF(AND(N156="Fuerte",P156="Fuerte"),"Fuerte","")</f>
        <v/>
      </c>
      <c r="R156" s="407" t="str">
        <f>IF(Q156="Fuerte","",IF(OR(N156="Débil",P156="Débil"),"","Moderada"))</f>
        <v>Moderada</v>
      </c>
      <c r="S156" s="407" t="str">
        <f>IF(OR(Q156="Fuerte",R156="Moderada"),"","Débil")</f>
        <v/>
      </c>
      <c r="T156" s="408"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409">
        <f t="shared" si="25"/>
        <v>2</v>
      </c>
      <c r="V156" s="425"/>
      <c r="W156" s="426"/>
      <c r="X156" s="411" t="str">
        <f t="shared" si="12"/>
        <v/>
      </c>
      <c r="Y156" s="427"/>
      <c r="Z156" s="428"/>
    </row>
    <row r="157" spans="1:41" s="412" customFormat="1" ht="38.25" x14ac:dyDescent="0.2">
      <c r="A157" s="464"/>
      <c r="B157" s="485" t="s">
        <v>662</v>
      </c>
      <c r="C157" s="399" t="s">
        <v>53</v>
      </c>
      <c r="D157" s="400">
        <v>15</v>
      </c>
      <c r="E157" s="400">
        <v>15</v>
      </c>
      <c r="F157" s="400">
        <v>15</v>
      </c>
      <c r="G157" s="400">
        <v>15</v>
      </c>
      <c r="H157" s="400">
        <v>15</v>
      </c>
      <c r="I157" s="400">
        <v>15</v>
      </c>
      <c r="J157" s="400">
        <v>10</v>
      </c>
      <c r="K157" s="401">
        <f t="shared" si="24"/>
        <v>100</v>
      </c>
      <c r="L157" s="402" t="str">
        <f t="shared" si="23"/>
        <v>Fuerte</v>
      </c>
      <c r="M157" s="426"/>
      <c r="N157" s="428"/>
      <c r="O157" s="479"/>
      <c r="P157" s="406" t="s">
        <v>510</v>
      </c>
      <c r="Q157" s="407" t="str">
        <f>IF(AND(N157="Fuerte",P157="Fuerte"),"Fuerte","")</f>
        <v/>
      </c>
      <c r="R157" s="407" t="str">
        <f>IF(Q157="Fuerte","",IF(OR(N157="Débil",P157="Débil"),"","Moderada"))</f>
        <v>Moderada</v>
      </c>
      <c r="S157" s="407" t="str">
        <f>IF(OR(Q157="Fuerte",R157="Moderada"),"","Débil")</f>
        <v/>
      </c>
      <c r="T157" s="408"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409">
        <f t="shared" si="25"/>
        <v>2</v>
      </c>
      <c r="V157" s="425"/>
      <c r="W157" s="426"/>
      <c r="X157" s="411" t="str">
        <f t="shared" si="12"/>
        <v/>
      </c>
      <c r="Y157" s="427"/>
      <c r="Z157" s="428"/>
    </row>
    <row r="158" spans="1:41" s="412" customFormat="1" ht="38.25" x14ac:dyDescent="0.2">
      <c r="A158" s="494"/>
      <c r="B158" s="417" t="s">
        <v>663</v>
      </c>
      <c r="C158" s="399" t="s">
        <v>91</v>
      </c>
      <c r="D158" s="430">
        <v>15</v>
      </c>
      <c r="E158" s="430">
        <v>15</v>
      </c>
      <c r="F158" s="430">
        <v>15</v>
      </c>
      <c r="G158" s="430">
        <v>15</v>
      </c>
      <c r="H158" s="430">
        <v>15</v>
      </c>
      <c r="I158" s="430">
        <v>15</v>
      </c>
      <c r="J158" s="430">
        <v>10</v>
      </c>
      <c r="K158" s="419">
        <f t="shared" si="24"/>
        <v>100</v>
      </c>
      <c r="L158" s="420" t="str">
        <f t="shared" si="23"/>
        <v>Fuerte</v>
      </c>
      <c r="M158" s="495"/>
      <c r="N158" s="496"/>
      <c r="O158" s="431"/>
      <c r="P158" s="424" t="s">
        <v>510</v>
      </c>
      <c r="Q158" s="407" t="str">
        <f>IF(AND(N158="Fuerte",P158="Fuerte"),"Fuerte","")</f>
        <v/>
      </c>
      <c r="R158" s="407" t="str">
        <f>IF(Q158="Fuerte","",IF(OR(N158="Débil",P158="Débil"),"","Moderada"))</f>
        <v>Moderada</v>
      </c>
      <c r="S158" s="407" t="str">
        <f>IF(OR(Q158="Fuerte",R158="Moderada"),"","Débil")</f>
        <v/>
      </c>
      <c r="T158" s="408"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409" t="str">
        <f t="shared" si="25"/>
        <v/>
      </c>
      <c r="V158" s="465"/>
      <c r="W158" s="466"/>
      <c r="X158" s="411">
        <f t="shared" si="12"/>
        <v>2</v>
      </c>
      <c r="Y158" s="411"/>
      <c r="Z158" s="467"/>
      <c r="AA158" s="361"/>
      <c r="AB158" s="361"/>
      <c r="AC158" s="361"/>
      <c r="AD158" s="361"/>
      <c r="AE158" s="361"/>
      <c r="AF158" s="361"/>
      <c r="AG158" s="361"/>
      <c r="AH158" s="361"/>
      <c r="AI158" s="361"/>
      <c r="AJ158" s="361"/>
      <c r="AK158" s="361"/>
      <c r="AL158" s="361"/>
      <c r="AM158" s="361"/>
      <c r="AN158" s="361"/>
      <c r="AO158" s="361"/>
    </row>
    <row r="159" spans="1:41" ht="15.75" x14ac:dyDescent="0.25">
      <c r="A159" s="432" t="s">
        <v>560</v>
      </c>
      <c r="B159" s="433"/>
      <c r="C159" s="399"/>
      <c r="D159" s="430"/>
      <c r="E159" s="430"/>
      <c r="F159" s="430"/>
      <c r="G159" s="430"/>
      <c r="H159" s="430"/>
      <c r="I159" s="430"/>
      <c r="J159" s="430"/>
      <c r="K159" s="419">
        <f t="shared" si="24"/>
        <v>0</v>
      </c>
      <c r="L159" s="420" t="str">
        <f t="shared" si="23"/>
        <v>Débil</v>
      </c>
      <c r="M159" s="421"/>
      <c r="N159" s="422"/>
      <c r="O159" s="423"/>
      <c r="P159" s="424"/>
      <c r="Q159" s="407"/>
      <c r="R159" s="407"/>
      <c r="S159" s="407"/>
      <c r="T159" s="408"/>
      <c r="U159" s="409" t="str">
        <f t="shared" si="25"/>
        <v/>
      </c>
      <c r="V159" s="410">
        <f>IFERROR(ROUND(AVERAGE(U159:U194),0),0)</f>
        <v>2</v>
      </c>
      <c r="W159" s="404">
        <f>IF(OR(S159="Débil",V159=0),0,IF(V159=1,1,IF(AND(Q159="Fuerte",V159=2),2,1)))</f>
        <v>1</v>
      </c>
      <c r="X159" s="411" t="str">
        <f t="shared" si="12"/>
        <v/>
      </c>
      <c r="Y159" s="410">
        <f>IFERROR(ROUND(AVERAGE(X159:X194),0),0)</f>
        <v>2</v>
      </c>
      <c r="Z159" s="404">
        <f>IF(OR(S159="Débil",Y159=0),0,IF(Y159=1,1,IF(AND(Q159="Fuerte",Y159=2),2,1)))</f>
        <v>1</v>
      </c>
      <c r="AB159" s="429"/>
      <c r="AC159" s="414"/>
      <c r="AD159" s="414"/>
      <c r="AE159" s="414"/>
      <c r="AF159" s="415"/>
      <c r="AG159" s="107"/>
      <c r="AH159" s="107"/>
      <c r="AI159" s="107"/>
      <c r="AJ159" s="414"/>
      <c r="AK159" s="414"/>
      <c r="AL159" s="414"/>
      <c r="AM159" s="415"/>
      <c r="AN159" s="107"/>
      <c r="AO159" s="468"/>
    </row>
    <row r="160" spans="1:41" ht="15.75" x14ac:dyDescent="0.2">
      <c r="A160" s="416"/>
      <c r="B160" s="433"/>
      <c r="C160" s="399"/>
      <c r="D160" s="430"/>
      <c r="E160" s="430"/>
      <c r="F160" s="430"/>
      <c r="G160" s="430"/>
      <c r="H160" s="430"/>
      <c r="I160" s="430"/>
      <c r="J160" s="430"/>
      <c r="K160" s="419">
        <f t="shared" si="24"/>
        <v>0</v>
      </c>
      <c r="L160" s="420" t="str">
        <f t="shared" si="23"/>
        <v>Débil</v>
      </c>
      <c r="M160" s="421"/>
      <c r="N160" s="422"/>
      <c r="O160" s="423"/>
      <c r="P160" s="424"/>
      <c r="Q160" s="407"/>
      <c r="R160" s="407"/>
      <c r="S160" s="407"/>
      <c r="T160" s="408"/>
      <c r="U160" s="409" t="str">
        <f>IF(C160="Preventivo",IF(L160="Fuerte",2,IF(L160="Moderado",1,"")),"")</f>
        <v/>
      </c>
      <c r="V160" s="425"/>
      <c r="W160" s="426"/>
      <c r="X160" s="411" t="str">
        <f t="shared" si="12"/>
        <v/>
      </c>
      <c r="Y160" s="427"/>
      <c r="Z160" s="428"/>
      <c r="AB160" s="429"/>
      <c r="AC160" s="414"/>
      <c r="AD160" s="414"/>
      <c r="AE160" s="414"/>
      <c r="AF160" s="415"/>
      <c r="AG160" s="107"/>
      <c r="AH160" s="107"/>
      <c r="AI160" s="107"/>
      <c r="AJ160" s="414"/>
      <c r="AK160" s="414"/>
      <c r="AL160" s="414"/>
      <c r="AM160" s="415"/>
      <c r="AN160" s="107"/>
      <c r="AO160" s="468"/>
    </row>
    <row r="161" spans="1:41" ht="15.75" x14ac:dyDescent="0.2">
      <c r="A161" s="416"/>
      <c r="B161" s="433"/>
      <c r="C161" s="399"/>
      <c r="D161" s="430"/>
      <c r="E161" s="430"/>
      <c r="F161" s="430"/>
      <c r="G161" s="430"/>
      <c r="H161" s="430"/>
      <c r="I161" s="430"/>
      <c r="J161" s="430"/>
      <c r="K161" s="419">
        <f t="shared" si="24"/>
        <v>0</v>
      </c>
      <c r="L161" s="420" t="str">
        <f t="shared" si="23"/>
        <v>Débil</v>
      </c>
      <c r="M161" s="421"/>
      <c r="N161" s="422"/>
      <c r="O161" s="423"/>
      <c r="P161" s="424"/>
      <c r="Q161" s="407"/>
      <c r="R161" s="407"/>
      <c r="S161" s="407"/>
      <c r="T161" s="408"/>
      <c r="U161" s="409" t="str">
        <f>IF(C161="Preventivo",IF(L161="Fuerte",2,IF(L161="Moderado",1,"")),"")</f>
        <v/>
      </c>
      <c r="V161" s="425"/>
      <c r="W161" s="426"/>
      <c r="X161" s="411" t="str">
        <f t="shared" si="12"/>
        <v/>
      </c>
      <c r="Y161" s="427"/>
      <c r="Z161" s="428"/>
      <c r="AB161" s="429"/>
      <c r="AC161" s="414"/>
      <c r="AD161" s="414"/>
      <c r="AE161" s="414"/>
      <c r="AF161" s="415"/>
      <c r="AG161" s="107"/>
      <c r="AH161" s="107"/>
      <c r="AI161" s="107"/>
      <c r="AJ161" s="414"/>
      <c r="AK161" s="414"/>
      <c r="AL161" s="414"/>
      <c r="AM161" s="415"/>
      <c r="AN161" s="107"/>
      <c r="AO161" s="468"/>
    </row>
    <row r="162" spans="1:41" ht="114.75" x14ac:dyDescent="0.2">
      <c r="A162" s="397" t="str">
        <f>'[4]2. MAPA DE RIESGOS '!C30</f>
        <v>19. Designación de colaboradores no competentes o idóneos para el desarrollo de las actividades asignadas.</v>
      </c>
      <c r="B162" s="398" t="s">
        <v>664</v>
      </c>
      <c r="C162" s="399" t="s">
        <v>53</v>
      </c>
      <c r="D162" s="400">
        <v>15</v>
      </c>
      <c r="E162" s="400">
        <v>15</v>
      </c>
      <c r="F162" s="400">
        <v>15</v>
      </c>
      <c r="G162" s="400">
        <v>15</v>
      </c>
      <c r="H162" s="400">
        <v>15</v>
      </c>
      <c r="I162" s="400">
        <v>15</v>
      </c>
      <c r="J162" s="400">
        <v>10</v>
      </c>
      <c r="K162" s="401">
        <f t="shared" si="24"/>
        <v>100</v>
      </c>
      <c r="L162" s="402" t="str">
        <f t="shared" si="23"/>
        <v>Fuerte</v>
      </c>
      <c r="M162" s="403">
        <f>ROUNDUP(AVERAGEIF(K162:K170,"&gt;0"),1)</f>
        <v>100</v>
      </c>
      <c r="N162" s="404" t="str">
        <f>IF(M162=100,"Fuerte",IF(M162&lt;50,"Débil","Moderada"))</f>
        <v>Fuerte</v>
      </c>
      <c r="O162" s="405"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406" t="s">
        <v>510</v>
      </c>
      <c r="Q162" s="407" t="str">
        <f t="shared" si="13"/>
        <v>Fuerte</v>
      </c>
      <c r="R162" s="407" t="str">
        <f t="shared" si="14"/>
        <v/>
      </c>
      <c r="S162" s="407" t="str">
        <f t="shared" si="15"/>
        <v/>
      </c>
      <c r="T162" s="408"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409">
        <f t="shared" si="17"/>
        <v>2</v>
      </c>
      <c r="V162" s="410">
        <f>IFERROR(ROUND(AVERAGE(U162:U167),0),0)</f>
        <v>2</v>
      </c>
      <c r="W162" s="404">
        <f>IF(OR(S162="Débil",V162=0),0,IF(V162=1,1,IF(AND(Q162="Fuerte",V162=2),2,1)))</f>
        <v>2</v>
      </c>
      <c r="X162" s="411" t="str">
        <f t="shared" si="12"/>
        <v/>
      </c>
      <c r="Y162" s="410">
        <f>IFERROR(ROUND(AVERAGE(X162:X167),0),0)</f>
        <v>0</v>
      </c>
      <c r="Z162" s="404">
        <f>IF(OR(S162="Débil",Y162=0),0,IF(Y162=1,1,IF(AND(Q162="Fuerte",Y162=2),2,1)))</f>
        <v>0</v>
      </c>
      <c r="AA162" s="412"/>
      <c r="AB162" s="412"/>
      <c r="AC162" s="412"/>
      <c r="AD162" s="412"/>
      <c r="AE162" s="412"/>
      <c r="AF162" s="412"/>
      <c r="AG162" s="412"/>
      <c r="AH162" s="412"/>
      <c r="AI162" s="412"/>
      <c r="AJ162" s="412"/>
      <c r="AK162" s="412"/>
      <c r="AL162" s="412"/>
      <c r="AM162" s="412"/>
      <c r="AN162" s="412"/>
      <c r="AO162" s="412"/>
    </row>
    <row r="163" spans="1:41" ht="38.25" x14ac:dyDescent="0.2">
      <c r="A163" s="478"/>
      <c r="B163" s="398" t="s">
        <v>665</v>
      </c>
      <c r="C163" s="399" t="s">
        <v>53</v>
      </c>
      <c r="D163" s="400">
        <v>15</v>
      </c>
      <c r="E163" s="400">
        <v>15</v>
      </c>
      <c r="F163" s="400">
        <v>15</v>
      </c>
      <c r="G163" s="400">
        <v>15</v>
      </c>
      <c r="H163" s="400">
        <v>15</v>
      </c>
      <c r="I163" s="400">
        <v>15</v>
      </c>
      <c r="J163" s="400">
        <v>10</v>
      </c>
      <c r="K163" s="401">
        <f t="shared" si="24"/>
        <v>100</v>
      </c>
      <c r="L163" s="402" t="str">
        <f t="shared" si="23"/>
        <v>Fuerte</v>
      </c>
      <c r="M163" s="426"/>
      <c r="N163" s="428"/>
      <c r="O163" s="479"/>
      <c r="P163" s="406" t="s">
        <v>510</v>
      </c>
      <c r="Q163" s="407" t="str">
        <f t="shared" si="13"/>
        <v/>
      </c>
      <c r="R163" s="407" t="str">
        <f t="shared" si="14"/>
        <v>Moderada</v>
      </c>
      <c r="S163" s="407" t="str">
        <f t="shared" si="15"/>
        <v/>
      </c>
      <c r="T163" s="408" t="str">
        <f t="shared" si="26"/>
        <v>Control fuerte pero si el riesgo residual lo requiere, en cada proceso involucrado se deben emprender acciones adicionales</v>
      </c>
      <c r="U163" s="409">
        <f t="shared" si="17"/>
        <v>2</v>
      </c>
      <c r="V163" s="425"/>
      <c r="W163" s="426"/>
      <c r="X163" s="411" t="str">
        <f t="shared" si="12"/>
        <v/>
      </c>
      <c r="Y163" s="427"/>
      <c r="Z163" s="428"/>
      <c r="AA163" s="412"/>
      <c r="AB163" s="412"/>
      <c r="AC163" s="412"/>
      <c r="AD163" s="412"/>
      <c r="AE163" s="412"/>
      <c r="AF163" s="412"/>
      <c r="AG163" s="412"/>
      <c r="AH163" s="412"/>
      <c r="AI163" s="412"/>
      <c r="AJ163" s="412"/>
      <c r="AK163" s="412"/>
      <c r="AL163" s="412"/>
      <c r="AM163" s="412"/>
      <c r="AN163" s="412"/>
      <c r="AO163" s="412"/>
    </row>
    <row r="164" spans="1:41" ht="38.25" x14ac:dyDescent="0.2">
      <c r="A164" s="480"/>
      <c r="B164" s="462" t="s">
        <v>666</v>
      </c>
      <c r="C164" s="399" t="s">
        <v>53</v>
      </c>
      <c r="D164" s="497">
        <v>15</v>
      </c>
      <c r="E164" s="497">
        <v>15</v>
      </c>
      <c r="F164" s="497">
        <v>15</v>
      </c>
      <c r="G164" s="497">
        <v>15</v>
      </c>
      <c r="H164" s="497">
        <v>15</v>
      </c>
      <c r="I164" s="497">
        <v>15</v>
      </c>
      <c r="J164" s="497">
        <v>10</v>
      </c>
      <c r="K164" s="419">
        <f t="shared" si="24"/>
        <v>100</v>
      </c>
      <c r="L164" s="420" t="str">
        <f t="shared" si="23"/>
        <v>Fuerte</v>
      </c>
      <c r="M164" s="421"/>
      <c r="N164" s="422"/>
      <c r="O164" s="423"/>
      <c r="P164" s="424" t="s">
        <v>510</v>
      </c>
      <c r="Q164" s="407" t="str">
        <f t="shared" si="13"/>
        <v/>
      </c>
      <c r="R164" s="407" t="str">
        <f t="shared" si="14"/>
        <v>Moderada</v>
      </c>
      <c r="S164" s="407" t="str">
        <f t="shared" si="15"/>
        <v/>
      </c>
      <c r="T164" s="408" t="str">
        <f t="shared" si="26"/>
        <v>Control fuerte pero si el riesgo residual lo requiere, en cada proceso involucrado se deben emprender acciones adicionales</v>
      </c>
      <c r="U164" s="409">
        <f t="shared" si="17"/>
        <v>2</v>
      </c>
      <c r="V164" s="425"/>
      <c r="W164" s="426"/>
      <c r="X164" s="411" t="str">
        <f t="shared" si="12"/>
        <v/>
      </c>
      <c r="Y164" s="427"/>
      <c r="Z164" s="428"/>
    </row>
    <row r="165" spans="1:41" ht="38.25" x14ac:dyDescent="0.2">
      <c r="A165" s="478"/>
      <c r="B165" s="398" t="s">
        <v>667</v>
      </c>
      <c r="C165" s="399" t="s">
        <v>53</v>
      </c>
      <c r="D165" s="400">
        <v>15</v>
      </c>
      <c r="E165" s="400">
        <v>15</v>
      </c>
      <c r="F165" s="400">
        <v>15</v>
      </c>
      <c r="G165" s="400">
        <v>15</v>
      </c>
      <c r="H165" s="400">
        <v>15</v>
      </c>
      <c r="I165" s="400">
        <v>15</v>
      </c>
      <c r="J165" s="400">
        <v>10</v>
      </c>
      <c r="K165" s="401">
        <f t="shared" si="24"/>
        <v>100</v>
      </c>
      <c r="L165" s="402" t="str">
        <f t="shared" si="23"/>
        <v>Fuerte</v>
      </c>
      <c r="M165" s="426"/>
      <c r="N165" s="428"/>
      <c r="O165" s="479"/>
      <c r="P165" s="406" t="s">
        <v>510</v>
      </c>
      <c r="Q165" s="407" t="str">
        <f t="shared" si="13"/>
        <v/>
      </c>
      <c r="R165" s="407" t="str">
        <f t="shared" si="14"/>
        <v>Moderada</v>
      </c>
      <c r="S165" s="407" t="str">
        <f t="shared" si="15"/>
        <v/>
      </c>
      <c r="T165" s="408" t="str">
        <f t="shared" si="26"/>
        <v>Control fuerte pero si el riesgo residual lo requiere, en cada proceso involucrado se deben emprender acciones adicionales</v>
      </c>
      <c r="U165" s="409">
        <f t="shared" si="17"/>
        <v>2</v>
      </c>
      <c r="V165" s="425"/>
      <c r="W165" s="426"/>
      <c r="X165" s="411" t="str">
        <f t="shared" si="12"/>
        <v/>
      </c>
      <c r="Y165" s="427"/>
      <c r="Z165" s="428"/>
      <c r="AA165" s="412"/>
      <c r="AB165" s="412"/>
      <c r="AC165" s="412"/>
      <c r="AD165" s="412"/>
      <c r="AE165" s="412"/>
      <c r="AF165" s="412"/>
      <c r="AG165" s="412"/>
      <c r="AH165" s="412"/>
      <c r="AI165" s="412"/>
      <c r="AJ165" s="412"/>
      <c r="AK165" s="412"/>
      <c r="AL165" s="412"/>
      <c r="AM165" s="412"/>
      <c r="AN165" s="412"/>
      <c r="AO165" s="412"/>
    </row>
    <row r="166" spans="1:41" s="412" customFormat="1" ht="38.25" x14ac:dyDescent="0.2">
      <c r="A166" s="464"/>
      <c r="B166" s="485" t="s">
        <v>668</v>
      </c>
      <c r="C166" s="399" t="s">
        <v>53</v>
      </c>
      <c r="D166" s="400">
        <v>15</v>
      </c>
      <c r="E166" s="400">
        <v>15</v>
      </c>
      <c r="F166" s="400">
        <v>15</v>
      </c>
      <c r="G166" s="400">
        <v>15</v>
      </c>
      <c r="H166" s="400">
        <v>15</v>
      </c>
      <c r="I166" s="400">
        <v>15</v>
      </c>
      <c r="J166" s="400">
        <v>10</v>
      </c>
      <c r="K166" s="401">
        <f t="shared" si="24"/>
        <v>100</v>
      </c>
      <c r="L166" s="402" t="str">
        <f t="shared" si="23"/>
        <v>Fuerte</v>
      </c>
      <c r="M166" s="426"/>
      <c r="N166" s="428"/>
      <c r="O166" s="479"/>
      <c r="P166" s="406" t="s">
        <v>510</v>
      </c>
      <c r="Q166" s="407" t="str">
        <f t="shared" si="13"/>
        <v/>
      </c>
      <c r="R166" s="407" t="str">
        <f t="shared" si="14"/>
        <v>Moderada</v>
      </c>
      <c r="S166" s="407" t="str">
        <f t="shared" si="15"/>
        <v/>
      </c>
      <c r="T166" s="408" t="str">
        <f t="shared" si="26"/>
        <v>Control fuerte pero si el riesgo residual lo requiere, en cada proceso involucrado se deben emprender acciones adicionales</v>
      </c>
      <c r="U166" s="409">
        <f t="shared" si="17"/>
        <v>2</v>
      </c>
      <c r="V166" s="425"/>
      <c r="W166" s="426"/>
      <c r="X166" s="411" t="str">
        <f t="shared" si="12"/>
        <v/>
      </c>
      <c r="Y166" s="427"/>
      <c r="Z166" s="428"/>
    </row>
    <row r="167" spans="1:41" s="412" customFormat="1" ht="38.25" x14ac:dyDescent="0.2">
      <c r="A167" s="416"/>
      <c r="B167" s="417" t="s">
        <v>669</v>
      </c>
      <c r="C167" s="399" t="s">
        <v>53</v>
      </c>
      <c r="D167" s="430">
        <v>15</v>
      </c>
      <c r="E167" s="430">
        <v>15</v>
      </c>
      <c r="F167" s="430">
        <v>15</v>
      </c>
      <c r="G167" s="430">
        <v>15</v>
      </c>
      <c r="H167" s="430">
        <v>15</v>
      </c>
      <c r="I167" s="430">
        <v>15</v>
      </c>
      <c r="J167" s="430">
        <v>10</v>
      </c>
      <c r="K167" s="419">
        <f t="shared" si="24"/>
        <v>100</v>
      </c>
      <c r="L167" s="420" t="str">
        <f t="shared" si="23"/>
        <v>Fuerte</v>
      </c>
      <c r="M167" s="421"/>
      <c r="N167" s="422"/>
      <c r="O167" s="431"/>
      <c r="P167" s="424" t="s">
        <v>510</v>
      </c>
      <c r="Q167" s="407" t="str">
        <f t="shared" si="13"/>
        <v/>
      </c>
      <c r="R167" s="407" t="str">
        <f t="shared" si="14"/>
        <v>Moderada</v>
      </c>
      <c r="S167" s="407" t="str">
        <f t="shared" si="15"/>
        <v/>
      </c>
      <c r="T167" s="408" t="str">
        <f t="shared" si="26"/>
        <v>Control fuerte pero si el riesgo residual lo requiere, en cada proceso involucrado se deben emprender acciones adicionales</v>
      </c>
      <c r="U167" s="409">
        <f t="shared" si="17"/>
        <v>2</v>
      </c>
      <c r="V167" s="465"/>
      <c r="W167" s="466"/>
      <c r="X167" s="411" t="str">
        <f t="shared" si="12"/>
        <v/>
      </c>
      <c r="Y167" s="411"/>
      <c r="Z167" s="467"/>
      <c r="AA167" s="361"/>
      <c r="AB167" s="361"/>
      <c r="AC167" s="361"/>
      <c r="AD167" s="361"/>
      <c r="AE167" s="361"/>
      <c r="AF167" s="361"/>
      <c r="AG167" s="361"/>
      <c r="AH167" s="361"/>
      <c r="AI167" s="361"/>
      <c r="AJ167" s="361"/>
      <c r="AK167" s="361"/>
      <c r="AL167" s="361"/>
      <c r="AM167" s="361"/>
      <c r="AN167" s="361"/>
      <c r="AO167" s="361"/>
    </row>
    <row r="168" spans="1:41" ht="15.75" x14ac:dyDescent="0.25">
      <c r="A168" s="432" t="s">
        <v>560</v>
      </c>
      <c r="B168" s="433"/>
      <c r="C168" s="399"/>
      <c r="D168" s="430"/>
      <c r="E168" s="430"/>
      <c r="F168" s="430"/>
      <c r="G168" s="430"/>
      <c r="H168" s="430"/>
      <c r="I168" s="430"/>
      <c r="J168" s="430"/>
      <c r="K168" s="419">
        <f t="shared" si="24"/>
        <v>0</v>
      </c>
      <c r="L168" s="420" t="str">
        <f t="shared" si="23"/>
        <v>Débil</v>
      </c>
      <c r="M168" s="421"/>
      <c r="N168" s="422"/>
      <c r="O168" s="423"/>
      <c r="P168" s="424"/>
      <c r="Q168" s="407"/>
      <c r="R168" s="407"/>
      <c r="S168" s="407"/>
      <c r="T168" s="408"/>
      <c r="U168" s="409" t="str">
        <f t="shared" si="17"/>
        <v/>
      </c>
      <c r="V168" s="410">
        <f>IFERROR(ROUND(AVERAGE(U168:U171),0),0)</f>
        <v>2</v>
      </c>
      <c r="W168" s="404">
        <f>IF(OR(S168="Débil",V168=0),0,IF(V168=1,1,IF(AND(Q168="Fuerte",V168=2),2,1)))</f>
        <v>1</v>
      </c>
      <c r="X168" s="411" t="str">
        <f t="shared" si="12"/>
        <v/>
      </c>
      <c r="Y168" s="410">
        <f>IFERROR(ROUND(AVERAGE(X168:X171),0),0)</f>
        <v>0</v>
      </c>
      <c r="Z168" s="404">
        <f>IF(OR(S168="Débil",Y168=0),0,IF(Y168=1,1,IF(AND(Q168="Fuerte",Y168=2),2,1)))</f>
        <v>0</v>
      </c>
      <c r="AB168" s="429"/>
      <c r="AC168" s="414"/>
      <c r="AD168" s="414"/>
      <c r="AE168" s="414"/>
      <c r="AF168" s="415"/>
      <c r="AG168" s="107"/>
      <c r="AH168" s="107"/>
      <c r="AI168" s="107"/>
      <c r="AJ168" s="414"/>
      <c r="AK168" s="414"/>
      <c r="AL168" s="414"/>
      <c r="AM168" s="415"/>
      <c r="AN168" s="107"/>
      <c r="AO168" s="468"/>
    </row>
    <row r="169" spans="1:41" ht="15.75" x14ac:dyDescent="0.2">
      <c r="A169" s="416"/>
      <c r="B169" s="433"/>
      <c r="C169" s="399"/>
      <c r="D169" s="430"/>
      <c r="E169" s="430"/>
      <c r="F169" s="430"/>
      <c r="G169" s="430"/>
      <c r="H169" s="430"/>
      <c r="I169" s="430"/>
      <c r="J169" s="430"/>
      <c r="K169" s="419">
        <f t="shared" si="24"/>
        <v>0</v>
      </c>
      <c r="L169" s="420" t="str">
        <f t="shared" si="23"/>
        <v>Débil</v>
      </c>
      <c r="M169" s="421"/>
      <c r="N169" s="422"/>
      <c r="O169" s="423"/>
      <c r="P169" s="424"/>
      <c r="Q169" s="407"/>
      <c r="R169" s="407"/>
      <c r="S169" s="407"/>
      <c r="T169" s="408"/>
      <c r="U169" s="409" t="str">
        <f t="shared" si="17"/>
        <v/>
      </c>
      <c r="V169" s="425"/>
      <c r="W169" s="426"/>
      <c r="X169" s="411" t="str">
        <f t="shared" si="12"/>
        <v/>
      </c>
      <c r="Y169" s="427"/>
      <c r="Z169" s="428"/>
      <c r="AB169" s="429"/>
      <c r="AC169" s="414"/>
      <c r="AD169" s="414"/>
      <c r="AE169" s="414"/>
      <c r="AF169" s="415"/>
      <c r="AG169" s="107"/>
      <c r="AH169" s="107"/>
      <c r="AI169" s="107"/>
      <c r="AJ169" s="414"/>
      <c r="AK169" s="414"/>
      <c r="AL169" s="414"/>
      <c r="AM169" s="415"/>
      <c r="AN169" s="107"/>
      <c r="AO169" s="468"/>
    </row>
    <row r="170" spans="1:41" ht="15.75" x14ac:dyDescent="0.2">
      <c r="A170" s="416"/>
      <c r="B170" s="433"/>
      <c r="C170" s="399"/>
      <c r="D170" s="430"/>
      <c r="E170" s="430"/>
      <c r="F170" s="430"/>
      <c r="G170" s="430"/>
      <c r="H170" s="430"/>
      <c r="I170" s="430"/>
      <c r="J170" s="430"/>
      <c r="K170" s="419">
        <f t="shared" si="24"/>
        <v>0</v>
      </c>
      <c r="L170" s="420" t="str">
        <f t="shared" si="23"/>
        <v>Débil</v>
      </c>
      <c r="M170" s="421"/>
      <c r="N170" s="422"/>
      <c r="O170" s="423"/>
      <c r="P170" s="424"/>
      <c r="Q170" s="407"/>
      <c r="R170" s="407"/>
      <c r="S170" s="407"/>
      <c r="T170" s="408"/>
      <c r="U170" s="409" t="str">
        <f t="shared" si="17"/>
        <v/>
      </c>
      <c r="V170" s="425"/>
      <c r="W170" s="426"/>
      <c r="X170" s="411" t="str">
        <f t="shared" si="12"/>
        <v/>
      </c>
      <c r="Y170" s="427"/>
      <c r="Z170" s="428"/>
      <c r="AB170" s="429"/>
      <c r="AC170" s="414"/>
      <c r="AD170" s="414"/>
      <c r="AE170" s="414"/>
      <c r="AF170" s="415"/>
      <c r="AG170" s="107"/>
      <c r="AH170" s="107"/>
      <c r="AI170" s="107"/>
      <c r="AJ170" s="414"/>
      <c r="AK170" s="414"/>
      <c r="AL170" s="414"/>
      <c r="AM170" s="415"/>
      <c r="AN170" s="107"/>
      <c r="AO170" s="468"/>
    </row>
    <row r="171" spans="1:41" ht="102" x14ac:dyDescent="0.2">
      <c r="A171" s="434" t="str">
        <f>'[4]2. MAPA DE RIESGOS '!C31</f>
        <v>20. Inadecuado Ambiente laboral en la SDM</v>
      </c>
      <c r="B171" s="435" t="s">
        <v>670</v>
      </c>
      <c r="C171" s="436" t="s">
        <v>53</v>
      </c>
      <c r="D171" s="437">
        <v>15</v>
      </c>
      <c r="E171" s="437">
        <v>15</v>
      </c>
      <c r="F171" s="437">
        <v>15</v>
      </c>
      <c r="G171" s="437">
        <v>15</v>
      </c>
      <c r="H171" s="437">
        <v>15</v>
      </c>
      <c r="I171" s="437">
        <v>15</v>
      </c>
      <c r="J171" s="437">
        <v>10</v>
      </c>
      <c r="K171" s="438">
        <f t="shared" si="24"/>
        <v>100</v>
      </c>
      <c r="L171" s="439" t="str">
        <f t="shared" si="23"/>
        <v>Fuerte</v>
      </c>
      <c r="M171" s="440">
        <f>ROUNDUP(AVERAGEIF(K171:K178,"&gt;0"),1)</f>
        <v>100</v>
      </c>
      <c r="N171" s="441" t="str">
        <f>IF(M171=100,"Fuerte",IF(M171&lt;50,"Débil","Moderada"))</f>
        <v>Fuerte</v>
      </c>
      <c r="O171" s="442"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443" t="s">
        <v>510</v>
      </c>
      <c r="Q171" s="444" t="str">
        <f t="shared" si="13"/>
        <v>Fuerte</v>
      </c>
      <c r="R171" s="444" t="str">
        <f t="shared" si="14"/>
        <v/>
      </c>
      <c r="S171" s="444" t="str">
        <f t="shared" si="15"/>
        <v/>
      </c>
      <c r="T171" s="445" t="str">
        <f t="shared" si="26"/>
        <v>Control fuerte pero si el riesgo residual lo requiere, en cada proceso involucrado se deben emprender acciones adicionales</v>
      </c>
      <c r="U171" s="446">
        <f t="shared" si="17"/>
        <v>2</v>
      </c>
      <c r="V171" s="447">
        <f>IFERROR(ROUND(AVERAGE(U171:U175),0),0)</f>
        <v>2</v>
      </c>
      <c r="W171" s="441">
        <f>IF(OR(S171="Débil",V171=0),0,IF(V171=1,1,IF(AND(Q171="Fuerte",V171=2),2,1)))</f>
        <v>2</v>
      </c>
      <c r="X171" s="411" t="str">
        <f t="shared" si="12"/>
        <v/>
      </c>
      <c r="Y171" s="447">
        <f>IFERROR(ROUND(AVERAGE(X171:X175),0),0)</f>
        <v>2</v>
      </c>
      <c r="Z171" s="441">
        <f>IF(OR(S171="Débil",Y171=0),0,IF(Y171=1,1,IF(AND(Q171="Fuerte",Y171=2),2,1)))</f>
        <v>2</v>
      </c>
    </row>
    <row r="172" spans="1:41" ht="38.25" x14ac:dyDescent="0.2">
      <c r="A172" s="449"/>
      <c r="B172" s="450" t="s">
        <v>671</v>
      </c>
      <c r="C172" s="436" t="s">
        <v>53</v>
      </c>
      <c r="D172" s="437">
        <v>15</v>
      </c>
      <c r="E172" s="437">
        <v>15</v>
      </c>
      <c r="F172" s="437">
        <v>15</v>
      </c>
      <c r="G172" s="437">
        <v>15</v>
      </c>
      <c r="H172" s="437">
        <v>15</v>
      </c>
      <c r="I172" s="437">
        <v>15</v>
      </c>
      <c r="J172" s="437">
        <v>10</v>
      </c>
      <c r="K172" s="438">
        <f t="shared" si="24"/>
        <v>100</v>
      </c>
      <c r="L172" s="439" t="str">
        <f t="shared" si="23"/>
        <v>Fuerte</v>
      </c>
      <c r="M172" s="451"/>
      <c r="N172" s="452"/>
      <c r="O172" s="453"/>
      <c r="P172" s="443" t="s">
        <v>510</v>
      </c>
      <c r="Q172" s="444" t="str">
        <f t="shared" si="13"/>
        <v/>
      </c>
      <c r="R172" s="444" t="str">
        <f t="shared" si="14"/>
        <v>Moderada</v>
      </c>
      <c r="S172" s="444" t="str">
        <f t="shared" si="15"/>
        <v/>
      </c>
      <c r="T172" s="445" t="str">
        <f t="shared" si="26"/>
        <v>Control fuerte pero si el riesgo residual lo requiere, en cada proceso involucrado se deben emprender acciones adicionales</v>
      </c>
      <c r="U172" s="446">
        <f t="shared" si="17"/>
        <v>2</v>
      </c>
      <c r="V172" s="454"/>
      <c r="W172" s="451"/>
      <c r="X172" s="411" t="str">
        <f t="shared" si="12"/>
        <v/>
      </c>
      <c r="Y172" s="455"/>
      <c r="Z172" s="452"/>
    </row>
    <row r="173" spans="1:41" s="412" customFormat="1" ht="38.25" x14ac:dyDescent="0.2">
      <c r="A173" s="449"/>
      <c r="B173" s="450" t="s">
        <v>672</v>
      </c>
      <c r="C173" s="436" t="s">
        <v>53</v>
      </c>
      <c r="D173" s="437">
        <v>15</v>
      </c>
      <c r="E173" s="437">
        <v>15</v>
      </c>
      <c r="F173" s="437">
        <v>15</v>
      </c>
      <c r="G173" s="437">
        <v>15</v>
      </c>
      <c r="H173" s="437">
        <v>15</v>
      </c>
      <c r="I173" s="437">
        <v>15</v>
      </c>
      <c r="J173" s="437">
        <v>10</v>
      </c>
      <c r="K173" s="438">
        <f t="shared" si="24"/>
        <v>100</v>
      </c>
      <c r="L173" s="439" t="str">
        <f t="shared" si="23"/>
        <v>Fuerte</v>
      </c>
      <c r="M173" s="451"/>
      <c r="N173" s="452"/>
      <c r="O173" s="453"/>
      <c r="P173" s="443" t="s">
        <v>510</v>
      </c>
      <c r="Q173" s="444" t="str">
        <f t="shared" si="13"/>
        <v/>
      </c>
      <c r="R173" s="444" t="str">
        <f t="shared" si="14"/>
        <v>Moderada</v>
      </c>
      <c r="S173" s="444" t="str">
        <f t="shared" si="15"/>
        <v/>
      </c>
      <c r="T173" s="445" t="str">
        <f t="shared" si="26"/>
        <v>Control fuerte pero si el riesgo residual lo requiere, en cada proceso involucrado se deben emprender acciones adicionales</v>
      </c>
      <c r="U173" s="446">
        <f t="shared" si="17"/>
        <v>2</v>
      </c>
      <c r="V173" s="454"/>
      <c r="W173" s="451"/>
      <c r="X173" s="411" t="str">
        <f t="shared" si="12"/>
        <v/>
      </c>
      <c r="Y173" s="455"/>
      <c r="Z173" s="452"/>
      <c r="AA173" s="361"/>
      <c r="AB173" s="361"/>
      <c r="AC173" s="361"/>
      <c r="AD173" s="361"/>
      <c r="AE173" s="361"/>
      <c r="AF173" s="361"/>
      <c r="AG173" s="361"/>
      <c r="AH173" s="361"/>
      <c r="AI173" s="361"/>
      <c r="AJ173" s="361"/>
      <c r="AK173" s="361"/>
      <c r="AL173" s="361"/>
      <c r="AM173" s="361"/>
      <c r="AN173" s="361"/>
      <c r="AO173" s="361"/>
    </row>
    <row r="174" spans="1:41" ht="38.25" x14ac:dyDescent="0.2">
      <c r="A174" s="449"/>
      <c r="B174" s="450" t="s">
        <v>673</v>
      </c>
      <c r="C174" s="436" t="s">
        <v>53</v>
      </c>
      <c r="D174" s="437">
        <v>15</v>
      </c>
      <c r="E174" s="437">
        <v>15</v>
      </c>
      <c r="F174" s="437">
        <v>15</v>
      </c>
      <c r="G174" s="437">
        <v>15</v>
      </c>
      <c r="H174" s="437">
        <v>15</v>
      </c>
      <c r="I174" s="437">
        <v>15</v>
      </c>
      <c r="J174" s="437">
        <v>10</v>
      </c>
      <c r="K174" s="438">
        <f t="shared" si="24"/>
        <v>100</v>
      </c>
      <c r="L174" s="439" t="str">
        <f t="shared" si="23"/>
        <v>Fuerte</v>
      </c>
      <c r="M174" s="451"/>
      <c r="N174" s="452"/>
      <c r="O174" s="453"/>
      <c r="P174" s="443" t="s">
        <v>510</v>
      </c>
      <c r="Q174" s="444" t="str">
        <f t="shared" si="13"/>
        <v/>
      </c>
      <c r="R174" s="444" t="str">
        <f t="shared" si="14"/>
        <v>Moderada</v>
      </c>
      <c r="S174" s="444" t="str">
        <f t="shared" si="15"/>
        <v/>
      </c>
      <c r="T174" s="445" t="str">
        <f t="shared" si="26"/>
        <v>Control fuerte pero si el riesgo residual lo requiere, en cada proceso involucrado se deben emprender acciones adicionales</v>
      </c>
      <c r="U174" s="446">
        <f t="shared" si="17"/>
        <v>2</v>
      </c>
      <c r="V174" s="454"/>
      <c r="W174" s="451"/>
      <c r="X174" s="411" t="str">
        <f t="shared" si="12"/>
        <v/>
      </c>
      <c r="Y174" s="455"/>
      <c r="Z174" s="452"/>
    </row>
    <row r="175" spans="1:41" ht="38.25" x14ac:dyDescent="0.2">
      <c r="A175" s="449"/>
      <c r="B175" s="450" t="s">
        <v>674</v>
      </c>
      <c r="C175" s="436" t="s">
        <v>91</v>
      </c>
      <c r="D175" s="437">
        <v>15</v>
      </c>
      <c r="E175" s="437">
        <v>15</v>
      </c>
      <c r="F175" s="437">
        <v>15</v>
      </c>
      <c r="G175" s="437">
        <v>15</v>
      </c>
      <c r="H175" s="437">
        <v>15</v>
      </c>
      <c r="I175" s="437">
        <v>15</v>
      </c>
      <c r="J175" s="437">
        <v>10</v>
      </c>
      <c r="K175" s="438">
        <f t="shared" si="24"/>
        <v>100</v>
      </c>
      <c r="L175" s="439" t="str">
        <f t="shared" si="23"/>
        <v>Fuerte</v>
      </c>
      <c r="M175" s="451"/>
      <c r="N175" s="452"/>
      <c r="O175" s="470"/>
      <c r="P175" s="443" t="s">
        <v>510</v>
      </c>
      <c r="Q175" s="444" t="str">
        <f t="shared" si="13"/>
        <v/>
      </c>
      <c r="R175" s="444" t="str">
        <f t="shared" si="14"/>
        <v>Moderada</v>
      </c>
      <c r="S175" s="444" t="str">
        <f t="shared" si="15"/>
        <v/>
      </c>
      <c r="T175" s="445" t="str">
        <f t="shared" si="26"/>
        <v>Control fuerte pero si el riesgo residual lo requiere, en cada proceso involucrado se deben emprender acciones adicionales</v>
      </c>
      <c r="U175" s="446" t="str">
        <f t="shared" si="17"/>
        <v/>
      </c>
      <c r="V175" s="457"/>
      <c r="W175" s="458"/>
      <c r="X175" s="411">
        <f t="shared" si="12"/>
        <v>2</v>
      </c>
      <c r="Y175" s="448"/>
      <c r="Z175" s="459"/>
    </row>
    <row r="176" spans="1:41" s="461" customFormat="1" ht="15.75" x14ac:dyDescent="0.25">
      <c r="A176" s="432" t="s">
        <v>560</v>
      </c>
      <c r="B176" s="460"/>
      <c r="C176" s="436"/>
      <c r="D176" s="437"/>
      <c r="E176" s="437"/>
      <c r="F176" s="437"/>
      <c r="G176" s="437"/>
      <c r="H176" s="437"/>
      <c r="I176" s="437"/>
      <c r="J176" s="437"/>
      <c r="K176" s="438">
        <f t="shared" si="24"/>
        <v>0</v>
      </c>
      <c r="L176" s="439" t="str">
        <f t="shared" si="23"/>
        <v>Débil</v>
      </c>
      <c r="M176" s="451"/>
      <c r="N176" s="452"/>
      <c r="O176" s="453"/>
      <c r="P176" s="443"/>
      <c r="Q176" s="444"/>
      <c r="R176" s="444"/>
      <c r="S176" s="444"/>
      <c r="T176" s="445"/>
      <c r="U176" s="446" t="str">
        <f t="shared" si="17"/>
        <v/>
      </c>
      <c r="V176" s="410">
        <f>IFERROR(ROUND(AVERAGE(U176:U179),0),0)</f>
        <v>2</v>
      </c>
      <c r="W176" s="404">
        <f>IF(OR(S176="Débil",V176=0),0,IF(V176=1,1,IF(AND(Q176="Fuerte",V176=2),2,1)))</f>
        <v>1</v>
      </c>
      <c r="X176" s="411" t="str">
        <f t="shared" si="12"/>
        <v/>
      </c>
      <c r="Y176" s="410">
        <f>IFERROR(ROUND(AVERAGE(X176:X179),0),0)</f>
        <v>0</v>
      </c>
      <c r="Z176" s="404">
        <f>IF(OR(S176="Débil",Y176=0),0,IF(Y176=1,1,IF(AND(Q176="Fuerte",Y176=2),2,1)))</f>
        <v>0</v>
      </c>
      <c r="AB176" s="471"/>
      <c r="AC176" s="472"/>
      <c r="AD176" s="472"/>
      <c r="AE176" s="472"/>
      <c r="AF176" s="473"/>
      <c r="AG176" s="136"/>
      <c r="AH176" s="136"/>
      <c r="AI176" s="136"/>
      <c r="AJ176" s="472"/>
      <c r="AK176" s="472"/>
      <c r="AL176" s="472"/>
      <c r="AM176" s="473"/>
      <c r="AN176" s="136"/>
      <c r="AO176" s="474"/>
    </row>
    <row r="177" spans="1:41" s="461" customFormat="1" ht="15.75" x14ac:dyDescent="0.2">
      <c r="A177" s="449"/>
      <c r="B177" s="460"/>
      <c r="C177" s="436"/>
      <c r="D177" s="437"/>
      <c r="E177" s="437"/>
      <c r="F177" s="437"/>
      <c r="G177" s="437"/>
      <c r="H177" s="437"/>
      <c r="I177" s="437"/>
      <c r="J177" s="437"/>
      <c r="K177" s="438">
        <f t="shared" si="24"/>
        <v>0</v>
      </c>
      <c r="L177" s="439" t="str">
        <f t="shared" si="23"/>
        <v>Débil</v>
      </c>
      <c r="M177" s="451"/>
      <c r="N177" s="452"/>
      <c r="O177" s="453"/>
      <c r="P177" s="443"/>
      <c r="Q177" s="444"/>
      <c r="R177" s="444"/>
      <c r="S177" s="444"/>
      <c r="T177" s="445"/>
      <c r="U177" s="446" t="str">
        <f t="shared" si="17"/>
        <v/>
      </c>
      <c r="V177" s="454"/>
      <c r="W177" s="451"/>
      <c r="X177" s="411" t="str">
        <f t="shared" si="12"/>
        <v/>
      </c>
      <c r="Y177" s="455"/>
      <c r="Z177" s="452"/>
      <c r="AB177" s="471"/>
      <c r="AC177" s="472"/>
      <c r="AD177" s="472"/>
      <c r="AE177" s="472"/>
      <c r="AF177" s="473"/>
      <c r="AG177" s="136"/>
      <c r="AH177" s="136"/>
      <c r="AI177" s="136"/>
      <c r="AJ177" s="472"/>
      <c r="AK177" s="472"/>
      <c r="AL177" s="472"/>
      <c r="AM177" s="473"/>
      <c r="AN177" s="136"/>
      <c r="AO177" s="474"/>
    </row>
    <row r="178" spans="1:41" s="461" customFormat="1" ht="15.75" x14ac:dyDescent="0.2">
      <c r="A178" s="449"/>
      <c r="B178" s="460"/>
      <c r="C178" s="436"/>
      <c r="D178" s="437"/>
      <c r="E178" s="437"/>
      <c r="F178" s="437"/>
      <c r="G178" s="437"/>
      <c r="H178" s="437"/>
      <c r="I178" s="437"/>
      <c r="J178" s="437"/>
      <c r="K178" s="438">
        <f t="shared" si="24"/>
        <v>0</v>
      </c>
      <c r="L178" s="439" t="str">
        <f t="shared" si="23"/>
        <v>Débil</v>
      </c>
      <c r="M178" s="451"/>
      <c r="N178" s="452"/>
      <c r="O178" s="453"/>
      <c r="P178" s="443"/>
      <c r="Q178" s="444"/>
      <c r="R178" s="444"/>
      <c r="S178" s="444"/>
      <c r="T178" s="445"/>
      <c r="U178" s="446" t="str">
        <f t="shared" si="17"/>
        <v/>
      </c>
      <c r="V178" s="454"/>
      <c r="W178" s="451"/>
      <c r="X178" s="411" t="str">
        <f t="shared" si="12"/>
        <v/>
      </c>
      <c r="Y178" s="455"/>
      <c r="Z178" s="452"/>
      <c r="AB178" s="471"/>
      <c r="AC178" s="472"/>
      <c r="AD178" s="472"/>
      <c r="AE178" s="472"/>
      <c r="AF178" s="473"/>
      <c r="AG178" s="136"/>
      <c r="AH178" s="136"/>
      <c r="AI178" s="136"/>
      <c r="AJ178" s="472"/>
      <c r="AK178" s="472"/>
      <c r="AL178" s="472"/>
      <c r="AM178" s="473"/>
      <c r="AN178" s="136"/>
      <c r="AO178" s="474"/>
    </row>
    <row r="179" spans="1:41" ht="102" x14ac:dyDescent="0.2">
      <c r="A179" s="397" t="str">
        <f>'[4]2. MAPA DE RIESGOS '!C32</f>
        <v>21. Contar con un Programa de Seguridad y Salud en el Trabajo inadecuado para las características y condiciones del entorno laboral institucional.</v>
      </c>
      <c r="B179" s="462" t="s">
        <v>675</v>
      </c>
      <c r="C179" s="399" t="s">
        <v>53</v>
      </c>
      <c r="D179" s="430">
        <v>15</v>
      </c>
      <c r="E179" s="430">
        <v>15</v>
      </c>
      <c r="F179" s="430">
        <v>15</v>
      </c>
      <c r="G179" s="430">
        <v>15</v>
      </c>
      <c r="H179" s="430">
        <v>15</v>
      </c>
      <c r="I179" s="430">
        <v>15</v>
      </c>
      <c r="J179" s="430">
        <v>10</v>
      </c>
      <c r="K179" s="419">
        <f t="shared" si="24"/>
        <v>100</v>
      </c>
      <c r="L179" s="420" t="str">
        <f t="shared" si="23"/>
        <v>Fuerte</v>
      </c>
      <c r="M179" s="463">
        <f>ROUNDUP(AVERAGEIF(K179:K189,"&gt;0"),1)</f>
        <v>100</v>
      </c>
      <c r="N179" s="404" t="str">
        <f>IF(M179=100,"Fuerte",IF(M179&lt;50,"Débil","Moderada"))</f>
        <v>Fuerte</v>
      </c>
      <c r="O179" s="405"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424" t="s">
        <v>510</v>
      </c>
      <c r="Q179" s="407" t="str">
        <f t="shared" si="13"/>
        <v>Fuerte</v>
      </c>
      <c r="R179" s="407" t="str">
        <f t="shared" si="14"/>
        <v/>
      </c>
      <c r="S179" s="407" t="str">
        <f t="shared" si="15"/>
        <v/>
      </c>
      <c r="T179" s="408" t="str">
        <f t="shared" si="26"/>
        <v>Control fuerte pero si el riesgo residual lo requiere, en cada proceso involucrado se deben emprender acciones adicionales</v>
      </c>
      <c r="U179" s="409">
        <f t="shared" si="17"/>
        <v>2</v>
      </c>
      <c r="V179" s="410">
        <f>IFERROR(ROUND(AVERAGE(U179:U186),0),0)</f>
        <v>2</v>
      </c>
      <c r="W179" s="404">
        <f>IF(OR(S179="Débil",V179=0),0,IF(V179=1,1,IF(AND(Q179="Fuerte",V179=2),2,1)))</f>
        <v>2</v>
      </c>
      <c r="X179" s="411" t="str">
        <f t="shared" si="12"/>
        <v/>
      </c>
      <c r="Y179" s="410">
        <f>IFERROR(ROUND(AVERAGE(X179:X186),0),0)</f>
        <v>2</v>
      </c>
      <c r="Z179" s="404">
        <f>IF(OR(S179="Débil",Y179=0),0,IF(Y179=1,1,IF(AND(Q179="Fuerte",Y179=2),2,1)))</f>
        <v>2</v>
      </c>
    </row>
    <row r="180" spans="1:41" ht="38.25" x14ac:dyDescent="0.2">
      <c r="A180" s="478"/>
      <c r="B180" s="462" t="s">
        <v>676</v>
      </c>
      <c r="C180" s="399" t="s">
        <v>53</v>
      </c>
      <c r="D180" s="430">
        <v>15</v>
      </c>
      <c r="E180" s="430">
        <v>15</v>
      </c>
      <c r="F180" s="430">
        <v>15</v>
      </c>
      <c r="G180" s="430">
        <v>15</v>
      </c>
      <c r="H180" s="430">
        <v>15</v>
      </c>
      <c r="I180" s="430">
        <v>15</v>
      </c>
      <c r="J180" s="430">
        <v>10</v>
      </c>
      <c r="K180" s="419">
        <f t="shared" si="24"/>
        <v>100</v>
      </c>
      <c r="L180" s="420" t="str">
        <f t="shared" si="23"/>
        <v>Fuerte</v>
      </c>
      <c r="M180" s="421"/>
      <c r="N180" s="422"/>
      <c r="O180" s="423"/>
      <c r="P180" s="424" t="s">
        <v>510</v>
      </c>
      <c r="Q180" s="407" t="str">
        <f t="shared" si="13"/>
        <v/>
      </c>
      <c r="R180" s="407" t="str">
        <f t="shared" si="14"/>
        <v>Moderada</v>
      </c>
      <c r="S180" s="407" t="str">
        <f t="shared" si="15"/>
        <v/>
      </c>
      <c r="T180" s="408" t="str">
        <f t="shared" si="26"/>
        <v>Control fuerte pero si el riesgo residual lo requiere, en cada proceso involucrado se deben emprender acciones adicionales</v>
      </c>
      <c r="U180" s="409">
        <f t="shared" si="17"/>
        <v>2</v>
      </c>
      <c r="V180" s="425"/>
      <c r="W180" s="426"/>
      <c r="X180" s="411" t="str">
        <f t="shared" si="12"/>
        <v/>
      </c>
      <c r="Y180" s="427"/>
      <c r="Z180" s="428"/>
    </row>
    <row r="181" spans="1:41" s="412" customFormat="1" ht="38.25" x14ac:dyDescent="0.2">
      <c r="A181" s="478"/>
      <c r="B181" s="462" t="s">
        <v>677</v>
      </c>
      <c r="C181" s="399" t="s">
        <v>53</v>
      </c>
      <c r="D181" s="430">
        <v>15</v>
      </c>
      <c r="E181" s="430">
        <v>15</v>
      </c>
      <c r="F181" s="430">
        <v>15</v>
      </c>
      <c r="G181" s="430">
        <v>15</v>
      </c>
      <c r="H181" s="430">
        <v>15</v>
      </c>
      <c r="I181" s="430">
        <v>15</v>
      </c>
      <c r="J181" s="430">
        <v>10</v>
      </c>
      <c r="K181" s="419">
        <f t="shared" si="24"/>
        <v>100</v>
      </c>
      <c r="L181" s="420" t="str">
        <f t="shared" si="23"/>
        <v>Fuerte</v>
      </c>
      <c r="M181" s="421"/>
      <c r="N181" s="422"/>
      <c r="O181" s="423"/>
      <c r="P181" s="424" t="s">
        <v>510</v>
      </c>
      <c r="Q181" s="407" t="str">
        <f t="shared" si="13"/>
        <v/>
      </c>
      <c r="R181" s="407" t="str">
        <f t="shared" si="14"/>
        <v>Moderada</v>
      </c>
      <c r="S181" s="407" t="str">
        <f t="shared" si="15"/>
        <v/>
      </c>
      <c r="T181" s="408" t="str">
        <f t="shared" si="26"/>
        <v>Control fuerte pero si el riesgo residual lo requiere, en cada proceso involucrado se deben emprender acciones adicionales</v>
      </c>
      <c r="U181" s="409">
        <f t="shared" si="17"/>
        <v>2</v>
      </c>
      <c r="V181" s="425"/>
      <c r="W181" s="426"/>
      <c r="X181" s="411" t="str">
        <f t="shared" si="12"/>
        <v/>
      </c>
      <c r="Y181" s="427"/>
      <c r="Z181" s="428"/>
      <c r="AA181" s="361"/>
      <c r="AB181" s="361"/>
      <c r="AC181" s="361"/>
      <c r="AD181" s="361"/>
      <c r="AE181" s="361"/>
      <c r="AF181" s="361"/>
      <c r="AG181" s="361"/>
      <c r="AH181" s="361"/>
      <c r="AI181" s="361"/>
      <c r="AJ181" s="361"/>
      <c r="AK181" s="361"/>
      <c r="AL181" s="361"/>
      <c r="AM181" s="361"/>
      <c r="AN181" s="361"/>
      <c r="AO181" s="361"/>
    </row>
    <row r="182" spans="1:41" s="412" customFormat="1" ht="38.25" x14ac:dyDescent="0.2">
      <c r="A182" s="478"/>
      <c r="B182" s="462" t="s">
        <v>678</v>
      </c>
      <c r="C182" s="399" t="s">
        <v>53</v>
      </c>
      <c r="D182" s="430">
        <v>15</v>
      </c>
      <c r="E182" s="430">
        <v>15</v>
      </c>
      <c r="F182" s="430">
        <v>15</v>
      </c>
      <c r="G182" s="430">
        <v>15</v>
      </c>
      <c r="H182" s="430">
        <v>15</v>
      </c>
      <c r="I182" s="430">
        <v>15</v>
      </c>
      <c r="J182" s="430">
        <v>10</v>
      </c>
      <c r="K182" s="419">
        <f t="shared" si="24"/>
        <v>100</v>
      </c>
      <c r="L182" s="420" t="str">
        <f t="shared" si="23"/>
        <v>Fuerte</v>
      </c>
      <c r="M182" s="421"/>
      <c r="N182" s="422"/>
      <c r="O182" s="423"/>
      <c r="P182" s="424" t="s">
        <v>510</v>
      </c>
      <c r="Q182" s="407" t="str">
        <f t="shared" si="13"/>
        <v/>
      </c>
      <c r="R182" s="407" t="str">
        <f t="shared" si="14"/>
        <v>Moderada</v>
      </c>
      <c r="S182" s="407" t="str">
        <f t="shared" si="15"/>
        <v/>
      </c>
      <c r="T182" s="408" t="str">
        <f t="shared" si="26"/>
        <v>Control fuerte pero si el riesgo residual lo requiere, en cada proceso involucrado se deben emprender acciones adicionales</v>
      </c>
      <c r="U182" s="409">
        <f t="shared" si="17"/>
        <v>2</v>
      </c>
      <c r="V182" s="425"/>
      <c r="W182" s="426"/>
      <c r="X182" s="411" t="str">
        <f t="shared" si="12"/>
        <v/>
      </c>
      <c r="Y182" s="427"/>
      <c r="Z182" s="428"/>
      <c r="AA182" s="361"/>
      <c r="AB182" s="361"/>
      <c r="AC182" s="361"/>
      <c r="AD182" s="361"/>
      <c r="AE182" s="361"/>
      <c r="AF182" s="361"/>
      <c r="AG182" s="361"/>
      <c r="AH182" s="361"/>
      <c r="AI182" s="361"/>
      <c r="AJ182" s="361"/>
      <c r="AK182" s="361"/>
      <c r="AL182" s="361"/>
      <c r="AM182" s="361"/>
      <c r="AN182" s="361"/>
      <c r="AO182" s="361"/>
    </row>
    <row r="183" spans="1:41" ht="38.25" x14ac:dyDescent="0.2">
      <c r="A183" s="464"/>
      <c r="B183" s="417" t="s">
        <v>679</v>
      </c>
      <c r="C183" s="399" t="s">
        <v>53</v>
      </c>
      <c r="D183" s="430">
        <v>15</v>
      </c>
      <c r="E183" s="430">
        <v>15</v>
      </c>
      <c r="F183" s="430">
        <v>15</v>
      </c>
      <c r="G183" s="430">
        <v>15</v>
      </c>
      <c r="H183" s="430">
        <v>15</v>
      </c>
      <c r="I183" s="430">
        <v>15</v>
      </c>
      <c r="J183" s="430">
        <v>10</v>
      </c>
      <c r="K183" s="419">
        <f t="shared" si="24"/>
        <v>100</v>
      </c>
      <c r="L183" s="420" t="str">
        <f t="shared" si="23"/>
        <v>Fuerte</v>
      </c>
      <c r="M183" s="421"/>
      <c r="N183" s="422"/>
      <c r="O183" s="423"/>
      <c r="P183" s="424" t="s">
        <v>510</v>
      </c>
      <c r="Q183" s="407" t="str">
        <f t="shared" si="13"/>
        <v/>
      </c>
      <c r="R183" s="407" t="str">
        <f t="shared" si="14"/>
        <v>Moderada</v>
      </c>
      <c r="S183" s="407" t="str">
        <f t="shared" si="15"/>
        <v/>
      </c>
      <c r="T183" s="408" t="str">
        <f t="shared" si="26"/>
        <v>Control fuerte pero si el riesgo residual lo requiere, en cada proceso involucrado se deben emprender acciones adicionales</v>
      </c>
      <c r="U183" s="409">
        <f t="shared" si="17"/>
        <v>2</v>
      </c>
      <c r="V183" s="425"/>
      <c r="W183" s="426"/>
      <c r="X183" s="411" t="str">
        <f t="shared" si="12"/>
        <v/>
      </c>
      <c r="Y183" s="427"/>
      <c r="Z183" s="428"/>
    </row>
    <row r="184" spans="1:41" ht="38.25" x14ac:dyDescent="0.2">
      <c r="A184" s="464"/>
      <c r="B184" s="417" t="s">
        <v>680</v>
      </c>
      <c r="C184" s="399" t="s">
        <v>53</v>
      </c>
      <c r="D184" s="430">
        <v>15</v>
      </c>
      <c r="E184" s="430">
        <v>15</v>
      </c>
      <c r="F184" s="430">
        <v>15</v>
      </c>
      <c r="G184" s="430">
        <v>15</v>
      </c>
      <c r="H184" s="430">
        <v>15</v>
      </c>
      <c r="I184" s="430">
        <v>15</v>
      </c>
      <c r="J184" s="430">
        <v>10</v>
      </c>
      <c r="K184" s="419">
        <f t="shared" si="24"/>
        <v>100</v>
      </c>
      <c r="L184" s="420" t="str">
        <f t="shared" si="23"/>
        <v>Fuerte</v>
      </c>
      <c r="M184" s="421"/>
      <c r="N184" s="422"/>
      <c r="O184" s="423"/>
      <c r="P184" s="424" t="s">
        <v>510</v>
      </c>
      <c r="Q184" s="407" t="str">
        <f t="shared" si="13"/>
        <v/>
      </c>
      <c r="R184" s="407" t="str">
        <f t="shared" si="14"/>
        <v>Moderada</v>
      </c>
      <c r="S184" s="407" t="str">
        <f t="shared" si="15"/>
        <v/>
      </c>
      <c r="T184" s="408" t="str">
        <f t="shared" si="26"/>
        <v>Control fuerte pero si el riesgo residual lo requiere, en cada proceso involucrado se deben emprender acciones adicionales</v>
      </c>
      <c r="U184" s="409">
        <f t="shared" si="17"/>
        <v>2</v>
      </c>
      <c r="V184" s="425"/>
      <c r="W184" s="426"/>
      <c r="X184" s="411" t="str">
        <f t="shared" ref="X184:X193" si="27">IF(C184="Detectivo",IF(L184="Fuerte",2,IF(L184="Moderado",1,"")),"")</f>
        <v/>
      </c>
      <c r="Y184" s="427"/>
      <c r="Z184" s="428"/>
    </row>
    <row r="185" spans="1:41" ht="38.25" x14ac:dyDescent="0.2">
      <c r="A185" s="464"/>
      <c r="B185" s="483" t="s">
        <v>681</v>
      </c>
      <c r="C185" s="399" t="s">
        <v>91</v>
      </c>
      <c r="D185" s="484">
        <v>15</v>
      </c>
      <c r="E185" s="484">
        <v>15</v>
      </c>
      <c r="F185" s="484">
        <v>15</v>
      </c>
      <c r="G185" s="484">
        <v>15</v>
      </c>
      <c r="H185" s="484">
        <v>15</v>
      </c>
      <c r="I185" s="484">
        <v>15</v>
      </c>
      <c r="J185" s="484">
        <v>10</v>
      </c>
      <c r="K185" s="401">
        <f t="shared" si="24"/>
        <v>100</v>
      </c>
      <c r="L185" s="402" t="str">
        <f t="shared" si="23"/>
        <v>Fuerte</v>
      </c>
      <c r="M185" s="426"/>
      <c r="N185" s="428"/>
      <c r="O185" s="479"/>
      <c r="P185" s="406" t="s">
        <v>510</v>
      </c>
      <c r="Q185" s="407" t="str">
        <f t="shared" si="13"/>
        <v/>
      </c>
      <c r="R185" s="407" t="str">
        <f t="shared" si="14"/>
        <v>Moderada</v>
      </c>
      <c r="S185" s="407" t="str">
        <f t="shared" si="15"/>
        <v/>
      </c>
      <c r="T185" s="408" t="str">
        <f t="shared" si="26"/>
        <v>Control fuerte pero si el riesgo residual lo requiere, en cada proceso involucrado se deben emprender acciones adicionales</v>
      </c>
      <c r="U185" s="409" t="str">
        <f t="shared" si="17"/>
        <v/>
      </c>
      <c r="V185" s="425"/>
      <c r="W185" s="426"/>
      <c r="X185" s="411">
        <f t="shared" si="27"/>
        <v>2</v>
      </c>
      <c r="Y185" s="427"/>
      <c r="Z185" s="428"/>
      <c r="AA185" s="412"/>
      <c r="AB185" s="412"/>
      <c r="AC185" s="412"/>
      <c r="AD185" s="412"/>
      <c r="AE185" s="412"/>
      <c r="AF185" s="412"/>
      <c r="AG185" s="412"/>
      <c r="AH185" s="412"/>
      <c r="AI185" s="412"/>
      <c r="AJ185" s="412"/>
      <c r="AK185" s="412"/>
      <c r="AL185" s="412"/>
      <c r="AM185" s="412"/>
      <c r="AN185" s="412"/>
      <c r="AO185" s="412"/>
    </row>
    <row r="186" spans="1:41" ht="38.25" x14ac:dyDescent="0.2">
      <c r="A186" s="464"/>
      <c r="B186" s="417" t="s">
        <v>682</v>
      </c>
      <c r="C186" s="399" t="s">
        <v>91</v>
      </c>
      <c r="D186" s="430">
        <v>15</v>
      </c>
      <c r="E186" s="430">
        <v>15</v>
      </c>
      <c r="F186" s="430">
        <v>15</v>
      </c>
      <c r="G186" s="430">
        <v>15</v>
      </c>
      <c r="H186" s="430">
        <v>15</v>
      </c>
      <c r="I186" s="430">
        <v>15</v>
      </c>
      <c r="J186" s="430">
        <v>10</v>
      </c>
      <c r="K186" s="419">
        <f t="shared" si="24"/>
        <v>100</v>
      </c>
      <c r="L186" s="420" t="str">
        <f t="shared" si="23"/>
        <v>Fuerte</v>
      </c>
      <c r="M186" s="421"/>
      <c r="N186" s="422"/>
      <c r="O186" s="431"/>
      <c r="P186" s="424" t="s">
        <v>510</v>
      </c>
      <c r="Q186" s="407" t="str">
        <f t="shared" si="13"/>
        <v/>
      </c>
      <c r="R186" s="407" t="str">
        <f t="shared" si="14"/>
        <v>Moderada</v>
      </c>
      <c r="S186" s="407" t="str">
        <f t="shared" si="15"/>
        <v/>
      </c>
      <c r="T186" s="408" t="str">
        <f t="shared" si="26"/>
        <v>Control fuerte pero si el riesgo residual lo requiere, en cada proceso involucrado se deben emprender acciones adicionales</v>
      </c>
      <c r="U186" s="409" t="str">
        <f t="shared" si="17"/>
        <v/>
      </c>
      <c r="V186" s="465"/>
      <c r="W186" s="466"/>
      <c r="X186" s="411">
        <f t="shared" si="27"/>
        <v>2</v>
      </c>
      <c r="Y186" s="411"/>
      <c r="Z186" s="467"/>
    </row>
    <row r="187" spans="1:41" ht="15.75" x14ac:dyDescent="0.25">
      <c r="A187" s="432" t="s">
        <v>560</v>
      </c>
      <c r="B187" s="433"/>
      <c r="C187" s="399"/>
      <c r="D187" s="430"/>
      <c r="E187" s="430"/>
      <c r="F187" s="430"/>
      <c r="G187" s="430"/>
      <c r="H187" s="430"/>
      <c r="I187" s="430"/>
      <c r="J187" s="430"/>
      <c r="K187" s="419">
        <f t="shared" si="24"/>
        <v>0</v>
      </c>
      <c r="L187" s="420" t="str">
        <f t="shared" si="23"/>
        <v>Débil</v>
      </c>
      <c r="M187" s="421"/>
      <c r="N187" s="422"/>
      <c r="O187" s="423"/>
      <c r="P187" s="424"/>
      <c r="Q187" s="407"/>
      <c r="R187" s="407"/>
      <c r="S187" s="407"/>
      <c r="T187" s="408"/>
      <c r="U187" s="409" t="str">
        <f t="shared" si="17"/>
        <v/>
      </c>
      <c r="V187" s="410">
        <f>IFERROR(ROUND(AVERAGE(U187:U189),0),0)</f>
        <v>0</v>
      </c>
      <c r="W187" s="404">
        <f>IF(OR(S187="Débil",V187=0),0,IF(V187=1,1,IF(AND(Q187="Fuerte",V187=2),2,1)))</f>
        <v>0</v>
      </c>
      <c r="X187" s="411" t="str">
        <f t="shared" si="27"/>
        <v/>
      </c>
      <c r="Y187" s="410">
        <f>IFERROR(ROUND(AVERAGE(X187:X189),0),0)</f>
        <v>0</v>
      </c>
      <c r="Z187" s="404">
        <f>IF(OR(S187="Débil",Y187=0),0,IF(Y187=1,1,IF(AND(Q187="Fuerte",Y187=2),2,1)))</f>
        <v>0</v>
      </c>
      <c r="AB187" s="429"/>
      <c r="AC187" s="414"/>
      <c r="AD187" s="414"/>
      <c r="AE187" s="414"/>
      <c r="AF187" s="415"/>
      <c r="AG187" s="107"/>
      <c r="AH187" s="107"/>
      <c r="AI187" s="107"/>
      <c r="AJ187" s="414"/>
      <c r="AK187" s="414"/>
      <c r="AL187" s="414"/>
      <c r="AM187" s="415"/>
      <c r="AN187" s="107"/>
      <c r="AO187" s="468"/>
    </row>
    <row r="188" spans="1:41" ht="15.75" x14ac:dyDescent="0.2">
      <c r="A188" s="416"/>
      <c r="B188" s="433"/>
      <c r="C188" s="399"/>
      <c r="D188" s="430"/>
      <c r="E188" s="430"/>
      <c r="F188" s="430"/>
      <c r="G188" s="430"/>
      <c r="H188" s="430"/>
      <c r="I188" s="430"/>
      <c r="J188" s="430"/>
      <c r="K188" s="419">
        <f t="shared" si="24"/>
        <v>0</v>
      </c>
      <c r="L188" s="420" t="str">
        <f t="shared" si="23"/>
        <v>Débil</v>
      </c>
      <c r="M188" s="421"/>
      <c r="N188" s="422"/>
      <c r="O188" s="423"/>
      <c r="P188" s="424"/>
      <c r="Q188" s="407"/>
      <c r="R188" s="407"/>
      <c r="S188" s="407"/>
      <c r="T188" s="408"/>
      <c r="U188" s="409" t="str">
        <f t="shared" si="17"/>
        <v/>
      </c>
      <c r="V188" s="425"/>
      <c r="W188" s="426"/>
      <c r="X188" s="411" t="str">
        <f t="shared" si="27"/>
        <v/>
      </c>
      <c r="Y188" s="427"/>
      <c r="Z188" s="428"/>
      <c r="AB188" s="429"/>
      <c r="AC188" s="414"/>
      <c r="AD188" s="414"/>
      <c r="AE188" s="414"/>
      <c r="AF188" s="415"/>
      <c r="AG188" s="107"/>
      <c r="AH188" s="107"/>
      <c r="AI188" s="107"/>
      <c r="AJ188" s="414"/>
      <c r="AK188" s="414"/>
      <c r="AL188" s="414"/>
      <c r="AM188" s="415"/>
      <c r="AN188" s="107"/>
      <c r="AO188" s="468"/>
    </row>
    <row r="189" spans="1:41" ht="15.75" x14ac:dyDescent="0.2">
      <c r="A189" s="416"/>
      <c r="B189" s="433"/>
      <c r="C189" s="399"/>
      <c r="D189" s="430"/>
      <c r="E189" s="430"/>
      <c r="F189" s="430"/>
      <c r="G189" s="430"/>
      <c r="H189" s="430"/>
      <c r="I189" s="430"/>
      <c r="J189" s="430"/>
      <c r="K189" s="419">
        <f t="shared" si="24"/>
        <v>0</v>
      </c>
      <c r="L189" s="420" t="str">
        <f t="shared" si="23"/>
        <v>Débil</v>
      </c>
      <c r="M189" s="421"/>
      <c r="N189" s="422"/>
      <c r="O189" s="423"/>
      <c r="P189" s="424"/>
      <c r="Q189" s="407"/>
      <c r="R189" s="407"/>
      <c r="S189" s="407"/>
      <c r="T189" s="408"/>
      <c r="U189" s="409" t="str">
        <f t="shared" si="17"/>
        <v/>
      </c>
      <c r="V189" s="425"/>
      <c r="W189" s="426"/>
      <c r="X189" s="411" t="str">
        <f t="shared" si="27"/>
        <v/>
      </c>
      <c r="Y189" s="427"/>
      <c r="Z189" s="428"/>
      <c r="AB189" s="429"/>
      <c r="AC189" s="414"/>
      <c r="AD189" s="414"/>
      <c r="AE189" s="414"/>
      <c r="AF189" s="415"/>
      <c r="AG189" s="107"/>
      <c r="AH189" s="107"/>
      <c r="AI189" s="107"/>
      <c r="AJ189" s="414"/>
      <c r="AK189" s="414"/>
      <c r="AL189" s="414"/>
      <c r="AM189" s="415"/>
      <c r="AN189" s="107"/>
      <c r="AO189" s="468"/>
    </row>
    <row r="190" spans="1:41" ht="15.75" x14ac:dyDescent="0.25">
      <c r="A190" s="432" t="s">
        <v>560</v>
      </c>
      <c r="B190" s="433"/>
      <c r="C190" s="399"/>
      <c r="D190" s="430"/>
      <c r="E190" s="430"/>
      <c r="F190" s="430"/>
      <c r="G190" s="430"/>
      <c r="H190" s="430"/>
      <c r="I190" s="430"/>
      <c r="J190" s="430"/>
      <c r="K190" s="419">
        <f t="shared" si="24"/>
        <v>0</v>
      </c>
      <c r="L190" s="420" t="str">
        <f t="shared" si="23"/>
        <v>Débil</v>
      </c>
      <c r="M190" s="421"/>
      <c r="N190" s="422"/>
      <c r="O190" s="423"/>
      <c r="P190" s="424"/>
      <c r="Q190" s="407"/>
      <c r="R190" s="407"/>
      <c r="S190" s="407"/>
      <c r="T190" s="408"/>
      <c r="U190" s="409" t="str">
        <f t="shared" si="17"/>
        <v/>
      </c>
      <c r="V190" s="410">
        <f>IFERROR(ROUND(AVERAGE(U190:U192),0),0)</f>
        <v>0</v>
      </c>
      <c r="W190" s="404">
        <f>IF(OR(S190="Débil",V190=0),0,IF(V190=1,1,IF(AND(Q190="Fuerte",V190=2),2,1)))</f>
        <v>0</v>
      </c>
      <c r="X190" s="411" t="str">
        <f t="shared" si="27"/>
        <v/>
      </c>
      <c r="Y190" s="410">
        <f>IFERROR(ROUND(AVERAGE(X190:X192),0),0)</f>
        <v>0</v>
      </c>
      <c r="Z190" s="404">
        <f>IF(OR(S190="Débil",Y190=0),0,IF(Y190=1,1,IF(AND(Q190="Fuerte",Y190=2),2,1)))</f>
        <v>0</v>
      </c>
      <c r="AB190" s="429"/>
      <c r="AC190" s="414"/>
      <c r="AD190" s="414"/>
      <c r="AE190" s="414"/>
      <c r="AF190" s="415"/>
      <c r="AG190" s="107"/>
      <c r="AH190" s="107"/>
      <c r="AI190" s="107"/>
      <c r="AJ190" s="414"/>
      <c r="AK190" s="414"/>
      <c r="AL190" s="414"/>
      <c r="AM190" s="415"/>
      <c r="AN190" s="107"/>
      <c r="AO190" s="468"/>
    </row>
    <row r="191" spans="1:41" ht="15.75" x14ac:dyDescent="0.2">
      <c r="A191" s="416"/>
      <c r="B191" s="433"/>
      <c r="C191" s="399"/>
      <c r="D191" s="430"/>
      <c r="E191" s="430"/>
      <c r="F191" s="430"/>
      <c r="G191" s="430"/>
      <c r="H191" s="430"/>
      <c r="I191" s="430"/>
      <c r="J191" s="430"/>
      <c r="K191" s="419">
        <f t="shared" si="24"/>
        <v>0</v>
      </c>
      <c r="L191" s="420" t="str">
        <f t="shared" si="23"/>
        <v>Débil</v>
      </c>
      <c r="M191" s="421"/>
      <c r="N191" s="422"/>
      <c r="O191" s="423"/>
      <c r="P191" s="424"/>
      <c r="Q191" s="407"/>
      <c r="R191" s="407"/>
      <c r="S191" s="407"/>
      <c r="T191" s="408"/>
      <c r="U191" s="409" t="str">
        <f t="shared" si="17"/>
        <v/>
      </c>
      <c r="V191" s="425"/>
      <c r="W191" s="426"/>
      <c r="X191" s="411" t="str">
        <f t="shared" si="27"/>
        <v/>
      </c>
      <c r="Y191" s="427"/>
      <c r="Z191" s="428"/>
      <c r="AB191" s="429"/>
      <c r="AC191" s="414"/>
      <c r="AD191" s="414"/>
      <c r="AE191" s="414"/>
      <c r="AF191" s="415"/>
      <c r="AG191" s="107"/>
      <c r="AH191" s="107"/>
      <c r="AI191" s="107"/>
      <c r="AJ191" s="414"/>
      <c r="AK191" s="414"/>
      <c r="AL191" s="414"/>
      <c r="AM191" s="415"/>
      <c r="AN191" s="107"/>
      <c r="AO191" s="468"/>
    </row>
    <row r="192" spans="1:41" ht="15.75" x14ac:dyDescent="0.2">
      <c r="A192" s="416"/>
      <c r="B192" s="433"/>
      <c r="C192" s="399"/>
      <c r="D192" s="430"/>
      <c r="E192" s="430"/>
      <c r="F192" s="430"/>
      <c r="G192" s="430"/>
      <c r="H192" s="430"/>
      <c r="I192" s="430"/>
      <c r="J192" s="430"/>
      <c r="K192" s="419">
        <f t="shared" si="24"/>
        <v>0</v>
      </c>
      <c r="L192" s="420" t="str">
        <f t="shared" si="23"/>
        <v>Débil</v>
      </c>
      <c r="M192" s="421"/>
      <c r="N192" s="422"/>
      <c r="O192" s="423"/>
      <c r="P192" s="424"/>
      <c r="Q192" s="407"/>
      <c r="R192" s="407"/>
      <c r="S192" s="407"/>
      <c r="T192" s="408"/>
      <c r="U192" s="409" t="str">
        <f t="shared" si="17"/>
        <v/>
      </c>
      <c r="V192" s="425"/>
      <c r="W192" s="426"/>
      <c r="X192" s="411" t="str">
        <f t="shared" si="27"/>
        <v/>
      </c>
      <c r="Y192" s="427"/>
      <c r="Z192" s="428"/>
      <c r="AB192" s="429"/>
      <c r="AC192" s="414"/>
      <c r="AD192" s="414"/>
      <c r="AE192" s="414"/>
      <c r="AF192" s="415"/>
      <c r="AG192" s="107"/>
      <c r="AH192" s="107"/>
      <c r="AI192" s="107"/>
      <c r="AJ192" s="414"/>
      <c r="AK192" s="414"/>
      <c r="AL192" s="414"/>
      <c r="AM192" s="415"/>
      <c r="AN192" s="107"/>
      <c r="AO192" s="468"/>
    </row>
    <row r="193" spans="1:41" s="461" customFormat="1" ht="15.75" x14ac:dyDescent="0.2">
      <c r="A193" s="449"/>
      <c r="B193" s="460"/>
      <c r="C193" s="436"/>
      <c r="D193" s="437"/>
      <c r="E193" s="437"/>
      <c r="F193" s="437"/>
      <c r="G193" s="437"/>
      <c r="H193" s="437"/>
      <c r="I193" s="437"/>
      <c r="J193" s="437"/>
      <c r="K193" s="438">
        <f t="shared" si="24"/>
        <v>0</v>
      </c>
      <c r="L193" s="439" t="str">
        <f t="shared" si="23"/>
        <v>Débil</v>
      </c>
      <c r="M193" s="451"/>
      <c r="N193" s="452"/>
      <c r="O193" s="453"/>
      <c r="P193" s="443"/>
      <c r="Q193" s="444"/>
      <c r="R193" s="444"/>
      <c r="S193" s="444"/>
      <c r="T193" s="445"/>
      <c r="U193" s="446" t="str">
        <f t="shared" si="17"/>
        <v/>
      </c>
      <c r="V193" s="454"/>
      <c r="W193" s="451"/>
      <c r="X193" s="411" t="str">
        <f t="shared" si="27"/>
        <v/>
      </c>
      <c r="Y193" s="455"/>
      <c r="Z193" s="452"/>
      <c r="AB193" s="471"/>
      <c r="AC193" s="472"/>
      <c r="AD193" s="472"/>
      <c r="AE193" s="472"/>
      <c r="AF193" s="473"/>
      <c r="AG193" s="136"/>
      <c r="AH193" s="136"/>
      <c r="AI193" s="136"/>
      <c r="AJ193" s="472"/>
      <c r="AK193" s="472"/>
      <c r="AL193" s="472"/>
      <c r="AM193" s="473"/>
      <c r="AN193" s="136"/>
      <c r="AO193" s="474"/>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zoomScaleNormal="100" workbookViewId="0">
      <selection activeCell="C4" sqref="C4"/>
    </sheetView>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1" customFormat="1" ht="3" customHeight="1" thickBot="1" x14ac:dyDescent="0.3"/>
    <row r="2" spans="2:17" s="1" customFormat="1" ht="38.25" customHeight="1" thickBot="1" x14ac:dyDescent="0.3">
      <c r="B2" s="12"/>
      <c r="C2" s="766" t="s">
        <v>69</v>
      </c>
      <c r="D2" s="767"/>
      <c r="E2" s="767"/>
      <c r="F2" s="768"/>
      <c r="I2" s="21" t="s">
        <v>2</v>
      </c>
      <c r="J2" s="771" t="s">
        <v>70</v>
      </c>
      <c r="K2" s="771"/>
      <c r="L2" s="771"/>
      <c r="M2" s="771"/>
      <c r="N2" s="772"/>
      <c r="P2" s="769" t="s">
        <v>64</v>
      </c>
      <c r="Q2" s="770"/>
    </row>
    <row r="3" spans="2:17" ht="72" customHeight="1" thickBot="1" x14ac:dyDescent="0.3">
      <c r="B3" s="12"/>
      <c r="C3" s="19" t="s">
        <v>9</v>
      </c>
      <c r="D3" s="14" t="s">
        <v>10</v>
      </c>
      <c r="E3" s="13" t="s">
        <v>11</v>
      </c>
      <c r="F3" s="15" t="s">
        <v>12</v>
      </c>
      <c r="I3" s="23" t="s">
        <v>4</v>
      </c>
      <c r="J3" s="773" t="s">
        <v>5</v>
      </c>
      <c r="K3" s="774"/>
      <c r="L3" s="775" t="s">
        <v>74</v>
      </c>
      <c r="M3" s="776"/>
      <c r="N3" s="777"/>
      <c r="P3" s="22" t="s">
        <v>65</v>
      </c>
      <c r="Q3" s="30" t="s">
        <v>104</v>
      </c>
    </row>
    <row r="4" spans="2:17" ht="112.5" customHeight="1" thickBot="1" x14ac:dyDescent="0.3">
      <c r="B4" s="85" t="s">
        <v>37</v>
      </c>
      <c r="C4" s="86" t="s">
        <v>127</v>
      </c>
      <c r="D4" s="90" t="s">
        <v>45</v>
      </c>
      <c r="E4" s="93" t="s">
        <v>49</v>
      </c>
      <c r="F4" s="96" t="s">
        <v>52</v>
      </c>
      <c r="I4" s="25" t="s">
        <v>25</v>
      </c>
      <c r="J4" s="751" t="s">
        <v>29</v>
      </c>
      <c r="K4" s="752"/>
      <c r="L4" s="753" t="s">
        <v>75</v>
      </c>
      <c r="M4" s="754"/>
      <c r="N4" s="755"/>
      <c r="P4" s="24" t="s">
        <v>66</v>
      </c>
      <c r="Q4" s="31" t="s">
        <v>71</v>
      </c>
    </row>
    <row r="5" spans="2:17" ht="138" customHeight="1" thickBot="1" x14ac:dyDescent="0.3">
      <c r="B5" s="83" t="s">
        <v>38</v>
      </c>
      <c r="C5" s="87"/>
      <c r="D5" s="91" t="s">
        <v>103</v>
      </c>
      <c r="E5" s="94" t="s">
        <v>103</v>
      </c>
      <c r="F5" s="97" t="s">
        <v>128</v>
      </c>
      <c r="I5" s="27" t="s">
        <v>26</v>
      </c>
      <c r="J5" s="756" t="s">
        <v>30</v>
      </c>
      <c r="K5" s="757"/>
      <c r="L5" s="758" t="s">
        <v>76</v>
      </c>
      <c r="M5" s="759"/>
      <c r="N5" s="760"/>
      <c r="P5" s="26" t="s">
        <v>67</v>
      </c>
      <c r="Q5" s="32" t="s">
        <v>72</v>
      </c>
    </row>
    <row r="6" spans="2:17" ht="137.25" customHeight="1" thickBot="1" x14ac:dyDescent="0.3">
      <c r="B6" s="16" t="s">
        <v>31</v>
      </c>
      <c r="C6" s="88" t="s">
        <v>39</v>
      </c>
      <c r="D6" s="91" t="s">
        <v>42</v>
      </c>
      <c r="E6" s="94" t="s">
        <v>46</v>
      </c>
      <c r="F6" s="98" t="s">
        <v>50</v>
      </c>
      <c r="I6" s="29" t="s">
        <v>27</v>
      </c>
      <c r="J6" s="761" t="s">
        <v>30</v>
      </c>
      <c r="K6" s="762"/>
      <c r="L6" s="763" t="s">
        <v>77</v>
      </c>
      <c r="M6" s="764"/>
      <c r="N6" s="765"/>
      <c r="P6" s="28" t="s">
        <v>68</v>
      </c>
      <c r="Q6" s="32" t="s">
        <v>73</v>
      </c>
    </row>
    <row r="7" spans="2:17" ht="126" customHeight="1" x14ac:dyDescent="0.25">
      <c r="B7" s="16" t="s">
        <v>0</v>
      </c>
      <c r="C7" s="88" t="s">
        <v>40</v>
      </c>
      <c r="D7" s="91" t="s">
        <v>43</v>
      </c>
      <c r="E7" s="94" t="s">
        <v>47</v>
      </c>
      <c r="F7" s="99" t="s">
        <v>51</v>
      </c>
    </row>
    <row r="8" spans="2:17" ht="92.25" customHeight="1" thickBot="1" x14ac:dyDescent="0.3">
      <c r="B8" s="17" t="s">
        <v>1</v>
      </c>
      <c r="C8" s="89" t="s">
        <v>41</v>
      </c>
      <c r="D8" s="92" t="s">
        <v>44</v>
      </c>
      <c r="E8" s="95" t="s">
        <v>48</v>
      </c>
      <c r="F8" s="100" t="s">
        <v>32</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Blanca Ofir Murillo Solarte</cp:lastModifiedBy>
  <cp:lastPrinted>2018-08-02T19:42:06Z</cp:lastPrinted>
  <dcterms:created xsi:type="dcterms:W3CDTF">2011-07-26T19:10:29Z</dcterms:created>
  <dcterms:modified xsi:type="dcterms:W3CDTF">2019-05-14T22:04:39Z</dcterms:modified>
</cp:coreProperties>
</file>