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rfil jdarias\Desktop\RIESGOS\SEGUIMIENTO 2018\"/>
    </mc:Choice>
  </mc:AlternateContent>
  <bookViews>
    <workbookView xWindow="0" yWindow="0" windowWidth="28800" windowHeight="11730" tabRatio="677" firstSheet="2" activeTab="2"/>
  </bookViews>
  <sheets>
    <sheet name="0. CONTROL DE CAMBIOS" sheetId="25" r:id="rId1"/>
    <sheet name="1.POLÍTICA" sheetId="27" r:id="rId2"/>
    <sheet name="2. MAPA DE RIESGOS " sheetId="20" r:id="rId3"/>
    <sheet name="3.DETERMINACIÓN DE PROBABILIDAD" sheetId="28" r:id="rId4"/>
    <sheet name="4. IMPACTO CORRUPCIÓN_GESTIÓN" sheetId="22" r:id="rId5"/>
    <sheet name="5. MATRIZ CALIFICACIÓN" sheetId="4" r:id="rId6"/>
    <sheet name="EVALUACIÓN DE LOS CONTROLES  " sheetId="24" state="hidden" r:id="rId7"/>
    <sheet name="6. EVALUACIÓN CONTROLES AG.2018" sheetId="32" r:id="rId8"/>
    <sheet name="7.OPCIONES DE MANEJO DEL RIESGO" sheetId="7" r:id="rId9"/>
    <sheet name="PANORAMA DE RIESGOS" sheetId="29" state="hidden" r:id="rId10"/>
  </sheets>
  <externalReferences>
    <externalReference r:id="rId11"/>
  </externalReferences>
  <definedNames>
    <definedName name="_xlnm._FilterDatabase" localSheetId="2" hidden="1">'2. MAPA DE RIESGOS '!$A$11:$EQ$32</definedName>
    <definedName name="_xlnm._FilterDatabase" localSheetId="7" hidden="1">'6. EVALUACIÓN CONTROLES AG.2018'!$A$2:$Z$190</definedName>
    <definedName name="_xlnm.Print_Area" localSheetId="1">'1.POLÍTICA'!$A$1:$C$15</definedName>
    <definedName name="_xlnm.Print_Area" localSheetId="2">'2. MAPA DE RIESGOS '!$A$1:$EQ$26</definedName>
    <definedName name="_xlnm.Print_Area" localSheetId="3">'3.DETERMINACIÓN DE PROBABILIDAD'!$A$1:$D$7</definedName>
    <definedName name="_xlnm.Print_Area" localSheetId="4">'4. IMPACTO CORRUPCIÓN_GESTIÓN'!$A$1:$BA$84</definedName>
    <definedName name="_xlnm.Print_Area" localSheetId="5">'5. MATRIZ CALIFICACIÓN'!$B$1:$J$106</definedName>
    <definedName name="_xlnm.Print_Area" localSheetId="7">'6. EVALUACIÓN CONTROLES AG.2018'!$A$1:$AA$190</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V83" i="32" l="1"/>
  <c r="Y83" i="32"/>
  <c r="U85" i="32"/>
  <c r="R83" i="32"/>
  <c r="M83" i="32"/>
  <c r="Q21" i="20" l="1"/>
  <c r="X98" i="32" l="1"/>
  <c r="Q98" i="32"/>
  <c r="Q99" i="32"/>
  <c r="K98" i="32"/>
  <c r="L98" i="32" s="1"/>
  <c r="T98" i="32" s="1"/>
  <c r="R98" i="32" l="1"/>
  <c r="S98" i="32" s="1"/>
  <c r="O21" i="20"/>
  <c r="X25" i="32" l="1"/>
  <c r="X26" i="32"/>
  <c r="Y25" i="32" s="1"/>
  <c r="Z25" i="32" s="1"/>
  <c r="X27" i="32"/>
  <c r="X28" i="32"/>
  <c r="X29" i="32"/>
  <c r="X30" i="32"/>
  <c r="X35" i="32"/>
  <c r="X36" i="32"/>
  <c r="X37" i="32"/>
  <c r="X38" i="32"/>
  <c r="X39" i="32"/>
  <c r="X40" i="32"/>
  <c r="X41" i="32"/>
  <c r="X44" i="32"/>
  <c r="X45" i="32"/>
  <c r="X46" i="32"/>
  <c r="X47" i="32"/>
  <c r="X48" i="32"/>
  <c r="X49" i="32"/>
  <c r="X50" i="32"/>
  <c r="X51" i="32"/>
  <c r="X53" i="32"/>
  <c r="X55" i="32"/>
  <c r="X56" i="32"/>
  <c r="X57" i="32"/>
  <c r="X58" i="32"/>
  <c r="X59" i="32"/>
  <c r="X60" i="32"/>
  <c r="X61" i="32"/>
  <c r="X62" i="32"/>
  <c r="X63" i="32"/>
  <c r="X64" i="32"/>
  <c r="X65" i="32"/>
  <c r="X67" i="32"/>
  <c r="X69" i="32"/>
  <c r="X70" i="32"/>
  <c r="X71" i="32"/>
  <c r="X72" i="32"/>
  <c r="X73" i="32"/>
  <c r="X74" i="32"/>
  <c r="X75" i="32"/>
  <c r="X78" i="32"/>
  <c r="X79" i="32"/>
  <c r="X80" i="32"/>
  <c r="X81" i="32"/>
  <c r="X82" i="32"/>
  <c r="X83" i="32"/>
  <c r="X84" i="32"/>
  <c r="X85" i="32"/>
  <c r="X86" i="32"/>
  <c r="X89" i="32"/>
  <c r="X90" i="32"/>
  <c r="Y90" i="32" s="1"/>
  <c r="Z90" i="32" s="1"/>
  <c r="X91" i="32"/>
  <c r="X92" i="32"/>
  <c r="X93" i="32"/>
  <c r="X94" i="32"/>
  <c r="X95" i="32"/>
  <c r="X99" i="32"/>
  <c r="Y98" i="32" s="1"/>
  <c r="Z98" i="32" s="1"/>
  <c r="X100" i="32"/>
  <c r="X101" i="32"/>
  <c r="X102" i="32"/>
  <c r="X103" i="32"/>
  <c r="X104" i="32"/>
  <c r="X107" i="32"/>
  <c r="X108" i="32"/>
  <c r="X109" i="32"/>
  <c r="X110" i="32"/>
  <c r="X111" i="32"/>
  <c r="X112" i="32"/>
  <c r="X114" i="32"/>
  <c r="X115" i="32"/>
  <c r="Y115" i="32" s="1"/>
  <c r="Z115" i="32" s="1"/>
  <c r="X116" i="32"/>
  <c r="X117" i="32"/>
  <c r="X118" i="32"/>
  <c r="X119" i="32"/>
  <c r="X120" i="32"/>
  <c r="X122" i="32"/>
  <c r="X123" i="32"/>
  <c r="Y122" i="32" s="1"/>
  <c r="Z122" i="32" s="1"/>
  <c r="X124" i="32"/>
  <c r="X125" i="32"/>
  <c r="X126" i="32"/>
  <c r="X127" i="32"/>
  <c r="X128" i="32"/>
  <c r="X129" i="32"/>
  <c r="X130" i="32"/>
  <c r="X131" i="32"/>
  <c r="X132" i="32"/>
  <c r="X134" i="32"/>
  <c r="X135" i="32"/>
  <c r="X137" i="32"/>
  <c r="X138" i="32"/>
  <c r="X139" i="32"/>
  <c r="X140" i="32"/>
  <c r="X141" i="32"/>
  <c r="X142" i="32"/>
  <c r="X143" i="32"/>
  <c r="X144" i="32"/>
  <c r="X145" i="32"/>
  <c r="X146" i="32"/>
  <c r="X147" i="32"/>
  <c r="X148" i="32"/>
  <c r="X149" i="32"/>
  <c r="X150" i="32"/>
  <c r="X151" i="32"/>
  <c r="X152" i="32"/>
  <c r="X154" i="32"/>
  <c r="X155" i="32"/>
  <c r="X156" i="32"/>
  <c r="X157" i="32"/>
  <c r="X158" i="32"/>
  <c r="X159" i="32"/>
  <c r="X160" i="32"/>
  <c r="X161" i="32"/>
  <c r="X162" i="32"/>
  <c r="X165" i="32"/>
  <c r="X166" i="32"/>
  <c r="X167" i="32"/>
  <c r="Y165" i="32" s="1"/>
  <c r="Z165" i="32" s="1"/>
  <c r="X168" i="32"/>
  <c r="X169" i="32"/>
  <c r="X170" i="32"/>
  <c r="X171" i="32"/>
  <c r="X172" i="32"/>
  <c r="X173" i="32"/>
  <c r="X174" i="32"/>
  <c r="X175" i="32"/>
  <c r="X176" i="32"/>
  <c r="X177" i="32"/>
  <c r="X178" i="32"/>
  <c r="X179" i="32"/>
  <c r="X180" i="32"/>
  <c r="X181" i="32"/>
  <c r="X182" i="32"/>
  <c r="X184" i="32"/>
  <c r="X185" i="32"/>
  <c r="Y184" i="32" s="1"/>
  <c r="Z184" i="32" s="1"/>
  <c r="X186" i="32"/>
  <c r="X187" i="32"/>
  <c r="X188" i="32"/>
  <c r="X189" i="32"/>
  <c r="X191" i="32"/>
  <c r="X192" i="32"/>
  <c r="X193" i="32"/>
  <c r="X19" i="32"/>
  <c r="X20" i="32"/>
  <c r="X21" i="32"/>
  <c r="U191" i="32"/>
  <c r="U192" i="32"/>
  <c r="U193" i="32"/>
  <c r="U184" i="32"/>
  <c r="U185" i="32"/>
  <c r="U186" i="32"/>
  <c r="U176" i="32"/>
  <c r="U177" i="32"/>
  <c r="U178" i="32"/>
  <c r="U169" i="32"/>
  <c r="U170" i="32"/>
  <c r="U171" i="32"/>
  <c r="U165" i="32"/>
  <c r="U166" i="32"/>
  <c r="U167" i="32"/>
  <c r="U154" i="32"/>
  <c r="U155" i="32"/>
  <c r="U156" i="32"/>
  <c r="U146" i="32"/>
  <c r="U147" i="32"/>
  <c r="U148" i="32"/>
  <c r="U137" i="32"/>
  <c r="U138" i="32"/>
  <c r="U139" i="32"/>
  <c r="U122" i="32"/>
  <c r="U123" i="32"/>
  <c r="U124" i="32"/>
  <c r="U115" i="32"/>
  <c r="U116" i="32"/>
  <c r="U107" i="32"/>
  <c r="U108" i="32"/>
  <c r="U109" i="32"/>
  <c r="U98" i="32"/>
  <c r="U99" i="32"/>
  <c r="U100" i="32"/>
  <c r="U90" i="32"/>
  <c r="U91" i="32"/>
  <c r="U80" i="32"/>
  <c r="U81" i="32"/>
  <c r="U82" i="32"/>
  <c r="U69" i="32"/>
  <c r="U70" i="32"/>
  <c r="U71" i="32"/>
  <c r="U55" i="32"/>
  <c r="U56" i="32"/>
  <c r="U57" i="32"/>
  <c r="U44" i="32"/>
  <c r="U45" i="32"/>
  <c r="U46" i="32"/>
  <c r="U36" i="32"/>
  <c r="U37" i="32"/>
  <c r="U38" i="32"/>
  <c r="U25" i="32"/>
  <c r="U26" i="32"/>
  <c r="U27" i="32"/>
  <c r="U19" i="32"/>
  <c r="U20" i="32"/>
  <c r="U21" i="32"/>
  <c r="Y44" i="32"/>
  <c r="Z44" i="32" s="1"/>
  <c r="Y36" i="32"/>
  <c r="Z36" i="32" s="1"/>
  <c r="X10" i="32"/>
  <c r="Y10" i="32" s="1"/>
  <c r="Z10" i="32" s="1"/>
  <c r="X11" i="32"/>
  <c r="X12" i="32"/>
  <c r="X13" i="32"/>
  <c r="V10" i="32"/>
  <c r="W10" i="32" s="1"/>
  <c r="U10" i="32"/>
  <c r="U11" i="32"/>
  <c r="U12" i="32"/>
  <c r="U13" i="32"/>
  <c r="K10" i="32"/>
  <c r="L10" i="32"/>
  <c r="K11" i="32"/>
  <c r="L11" i="32" s="1"/>
  <c r="Y176" i="32" l="1"/>
  <c r="Z176" i="32" s="1"/>
  <c r="Y55" i="32"/>
  <c r="Z55" i="32" s="1"/>
  <c r="Y69" i="32"/>
  <c r="Z69" i="32" s="1"/>
  <c r="Y191" i="32"/>
  <c r="Z191" i="32" s="1"/>
  <c r="V191" i="32"/>
  <c r="W191" i="32" s="1"/>
  <c r="Y107" i="32"/>
  <c r="Z107" i="32" s="1"/>
  <c r="Y80" i="32"/>
  <c r="Z80" i="32" s="1"/>
  <c r="Y154" i="32"/>
  <c r="Z154" i="32" s="1"/>
  <c r="Y146" i="32"/>
  <c r="Z146" i="32" s="1"/>
  <c r="Y137" i="32"/>
  <c r="Z137" i="32" s="1"/>
  <c r="U9" i="32"/>
  <c r="R114" i="32"/>
  <c r="R89" i="32" l="1"/>
  <c r="K191" i="32" l="1"/>
  <c r="L191" i="32" s="1"/>
  <c r="K192" i="32"/>
  <c r="L192" i="32" s="1"/>
  <c r="K193" i="32"/>
  <c r="L193" i="32" s="1"/>
  <c r="K184" i="32"/>
  <c r="L184" i="32" s="1"/>
  <c r="K185" i="32"/>
  <c r="L185" i="32" s="1"/>
  <c r="K186" i="32"/>
  <c r="L186" i="32" s="1"/>
  <c r="K176" i="32"/>
  <c r="L176" i="32"/>
  <c r="K177" i="32"/>
  <c r="L177" i="32" s="1"/>
  <c r="K178" i="32"/>
  <c r="L178" i="32" s="1"/>
  <c r="K169" i="32"/>
  <c r="L169" i="32" s="1"/>
  <c r="K170" i="32"/>
  <c r="L170" i="32"/>
  <c r="K171" i="32"/>
  <c r="L171" i="32"/>
  <c r="K165" i="32"/>
  <c r="L165" i="32" s="1"/>
  <c r="K166" i="32"/>
  <c r="L166" i="32" s="1"/>
  <c r="K167" i="32"/>
  <c r="L167" i="32" s="1"/>
  <c r="K154" i="32"/>
  <c r="L154" i="32"/>
  <c r="K155" i="32"/>
  <c r="L155" i="32" s="1"/>
  <c r="K156" i="32"/>
  <c r="L156" i="32"/>
  <c r="K146" i="32"/>
  <c r="L146" i="32" s="1"/>
  <c r="K147" i="32"/>
  <c r="L147" i="32" s="1"/>
  <c r="K148" i="32"/>
  <c r="L148" i="32" s="1"/>
  <c r="K129" i="32"/>
  <c r="L129" i="32" s="1"/>
  <c r="K130" i="32"/>
  <c r="L130" i="32" s="1"/>
  <c r="K131" i="32"/>
  <c r="L131" i="32" s="1"/>
  <c r="K132" i="32"/>
  <c r="L132" i="32" s="1"/>
  <c r="K133" i="32"/>
  <c r="L133" i="32" s="1"/>
  <c r="K134" i="32"/>
  <c r="L134" i="32" s="1"/>
  <c r="K135" i="32"/>
  <c r="L135" i="32" s="1"/>
  <c r="K136" i="32"/>
  <c r="L136" i="32"/>
  <c r="X136" i="32" s="1"/>
  <c r="K137" i="32"/>
  <c r="L137" i="32" s="1"/>
  <c r="K138" i="32"/>
  <c r="L138" i="32"/>
  <c r="K139" i="32"/>
  <c r="L139" i="32" s="1"/>
  <c r="K122" i="32"/>
  <c r="L122" i="32"/>
  <c r="K123" i="32"/>
  <c r="L123" i="32"/>
  <c r="K124" i="32"/>
  <c r="L124" i="32" s="1"/>
  <c r="K114" i="32"/>
  <c r="K115" i="32"/>
  <c r="L115" i="32" s="1"/>
  <c r="K116" i="32"/>
  <c r="L116" i="32" s="1"/>
  <c r="K107" i="32"/>
  <c r="L107" i="32" s="1"/>
  <c r="K108" i="32"/>
  <c r="L108" i="32" s="1"/>
  <c r="K109" i="32"/>
  <c r="L109" i="32" s="1"/>
  <c r="K99" i="32"/>
  <c r="L99" i="32" s="1"/>
  <c r="K100" i="32"/>
  <c r="L100" i="32" s="1"/>
  <c r="K89" i="32"/>
  <c r="L89" i="32" s="1"/>
  <c r="K90" i="32"/>
  <c r="L90" i="32" s="1"/>
  <c r="K91" i="32"/>
  <c r="L91" i="32" s="1"/>
  <c r="K73" i="32"/>
  <c r="L73" i="32" s="1"/>
  <c r="K74" i="32"/>
  <c r="L74" i="32" s="1"/>
  <c r="K75" i="32"/>
  <c r="L75" i="32" s="1"/>
  <c r="K76" i="32"/>
  <c r="L76" i="32" s="1"/>
  <c r="X76" i="32" s="1"/>
  <c r="K77" i="32"/>
  <c r="L77" i="32" s="1"/>
  <c r="K78" i="32"/>
  <c r="L78" i="32" s="1"/>
  <c r="K79" i="32"/>
  <c r="L79" i="32" s="1"/>
  <c r="U79" i="32" s="1"/>
  <c r="K80" i="32"/>
  <c r="L80" i="32" s="1"/>
  <c r="K81" i="32"/>
  <c r="L81" i="32"/>
  <c r="K82" i="32"/>
  <c r="L82" i="32" s="1"/>
  <c r="K67" i="32"/>
  <c r="L67" i="32" s="1"/>
  <c r="K68" i="32"/>
  <c r="L68" i="32" s="1"/>
  <c r="X68" i="32" s="1"/>
  <c r="K69" i="32"/>
  <c r="L69" i="32" s="1"/>
  <c r="K70" i="32"/>
  <c r="L70" i="32"/>
  <c r="K71" i="32"/>
  <c r="L71" i="32"/>
  <c r="K63" i="32"/>
  <c r="L63" i="32" s="1"/>
  <c r="K55" i="32"/>
  <c r="L55" i="32"/>
  <c r="K56" i="32"/>
  <c r="L56" i="32" s="1"/>
  <c r="K57" i="32"/>
  <c r="L57" i="32" s="1"/>
  <c r="K44" i="32"/>
  <c r="L44" i="32" s="1"/>
  <c r="K45" i="32"/>
  <c r="L45" i="32"/>
  <c r="K46" i="32"/>
  <c r="L46" i="32" s="1"/>
  <c r="K36" i="32"/>
  <c r="L36" i="32" s="1"/>
  <c r="K37" i="32"/>
  <c r="L37" i="32" s="1"/>
  <c r="K38" i="32"/>
  <c r="L38" i="32" s="1"/>
  <c r="K25" i="32"/>
  <c r="L25" i="32" s="1"/>
  <c r="K26" i="32"/>
  <c r="L26" i="32"/>
  <c r="K27" i="32"/>
  <c r="L27" i="32" s="1"/>
  <c r="K19" i="32"/>
  <c r="L19" i="32" s="1"/>
  <c r="K20" i="32"/>
  <c r="L20" i="32" s="1"/>
  <c r="K21" i="32"/>
  <c r="L21" i="32" s="1"/>
  <c r="K12" i="32"/>
  <c r="K13" i="32"/>
  <c r="L13" i="32" s="1"/>
  <c r="A149" i="32"/>
  <c r="K149" i="32"/>
  <c r="L149" i="32" s="1"/>
  <c r="K150" i="32"/>
  <c r="L150" i="32" s="1"/>
  <c r="Q150" i="32"/>
  <c r="K151" i="32"/>
  <c r="L151" i="32" s="1"/>
  <c r="Q151" i="32"/>
  <c r="R151" i="32"/>
  <c r="A47" i="32"/>
  <c r="K47" i="32"/>
  <c r="L47" i="32" s="1"/>
  <c r="K48" i="32"/>
  <c r="L48" i="32" s="1"/>
  <c r="Q48" i="32"/>
  <c r="R48" i="32"/>
  <c r="S48" i="32"/>
  <c r="K49" i="32"/>
  <c r="L49" i="32" s="1"/>
  <c r="Q49" i="32"/>
  <c r="R49" i="32" s="1"/>
  <c r="S49" i="32" s="1"/>
  <c r="A58" i="32"/>
  <c r="K58" i="32"/>
  <c r="L58" i="32" s="1"/>
  <c r="K59" i="32"/>
  <c r="L59" i="32" s="1"/>
  <c r="Q59" i="32"/>
  <c r="R59" i="32"/>
  <c r="K60" i="32"/>
  <c r="L60" i="32" s="1"/>
  <c r="Q60" i="32"/>
  <c r="R60" i="32" s="1"/>
  <c r="U190" i="32"/>
  <c r="Q190" i="32"/>
  <c r="K190" i="32"/>
  <c r="L190" i="32" s="1"/>
  <c r="X190" i="32" s="1"/>
  <c r="Q189" i="32"/>
  <c r="K189" i="32"/>
  <c r="L189" i="32" s="1"/>
  <c r="Q188" i="32"/>
  <c r="K188" i="32"/>
  <c r="L188" i="32" s="1"/>
  <c r="K187" i="32"/>
  <c r="A187" i="32"/>
  <c r="U183" i="32"/>
  <c r="Q183" i="32"/>
  <c r="K183" i="32"/>
  <c r="L183" i="32" s="1"/>
  <c r="X183" i="32" s="1"/>
  <c r="Q182" i="32"/>
  <c r="L182" i="32"/>
  <c r="K182" i="32"/>
  <c r="Q181" i="32"/>
  <c r="L181" i="32"/>
  <c r="K181" i="32"/>
  <c r="Q180" i="32"/>
  <c r="L180" i="32"/>
  <c r="K180" i="32"/>
  <c r="K179" i="32"/>
  <c r="M179" i="32" s="1"/>
  <c r="A179" i="32"/>
  <c r="Q175" i="32"/>
  <c r="K175" i="32"/>
  <c r="L175" i="32" s="1"/>
  <c r="Q174" i="32"/>
  <c r="K174" i="32"/>
  <c r="L174" i="32" s="1"/>
  <c r="Q173" i="32"/>
  <c r="K173" i="32"/>
  <c r="L173" i="32" s="1"/>
  <c r="K172" i="32"/>
  <c r="A172" i="32"/>
  <c r="Y168" i="32"/>
  <c r="K168" i="32"/>
  <c r="M168" i="32" s="1"/>
  <c r="A168" i="32"/>
  <c r="U164" i="32"/>
  <c r="Q164" i="32"/>
  <c r="K164" i="32"/>
  <c r="L164" i="32" s="1"/>
  <c r="X164" i="32" s="1"/>
  <c r="U163" i="32"/>
  <c r="Q163" i="32"/>
  <c r="L163" i="32"/>
  <c r="X163" i="32" s="1"/>
  <c r="K163" i="32"/>
  <c r="Q162" i="32"/>
  <c r="K162" i="32"/>
  <c r="L162" i="32" s="1"/>
  <c r="Q161" i="32"/>
  <c r="K161" i="32"/>
  <c r="L161" i="32" s="1"/>
  <c r="Q160" i="32"/>
  <c r="K160" i="32"/>
  <c r="L160" i="32" s="1"/>
  <c r="Q159" i="32"/>
  <c r="L159" i="32"/>
  <c r="K159" i="32"/>
  <c r="Q158" i="32"/>
  <c r="K158" i="32"/>
  <c r="L158" i="32" s="1"/>
  <c r="K157" i="32"/>
  <c r="M157" i="32" s="1"/>
  <c r="A157" i="32"/>
  <c r="U153" i="32"/>
  <c r="Q153" i="32"/>
  <c r="L153" i="32"/>
  <c r="X153" i="32" s="1"/>
  <c r="K153" i="32"/>
  <c r="Q152" i="32"/>
  <c r="K152" i="32"/>
  <c r="L152" i="32" s="1"/>
  <c r="Q145" i="32"/>
  <c r="K145" i="32"/>
  <c r="L145" i="32" s="1"/>
  <c r="Q144" i="32"/>
  <c r="K144" i="32"/>
  <c r="L144" i="32" s="1"/>
  <c r="Q143" i="32"/>
  <c r="K143" i="32"/>
  <c r="L143" i="32" s="1"/>
  <c r="Q142" i="32"/>
  <c r="K142" i="32"/>
  <c r="L142" i="32" s="1"/>
  <c r="Q141" i="32"/>
  <c r="K141" i="32"/>
  <c r="L141" i="32" s="1"/>
  <c r="Y140" i="32"/>
  <c r="K140" i="32"/>
  <c r="M140" i="32" s="1"/>
  <c r="A140" i="32"/>
  <c r="U136" i="32"/>
  <c r="R136" i="32"/>
  <c r="Q135" i="32"/>
  <c r="R135" i="32" s="1"/>
  <c r="S135" i="32" s="1"/>
  <c r="Q134" i="32"/>
  <c r="R134" i="32" s="1"/>
  <c r="S134" i="32" s="1"/>
  <c r="U133" i="32"/>
  <c r="Q133" i="32"/>
  <c r="R133" i="32" s="1"/>
  <c r="Q132" i="32"/>
  <c r="Q131" i="32"/>
  <c r="R130" i="32"/>
  <c r="S130" i="32" s="1"/>
  <c r="Q130" i="32"/>
  <c r="Q129" i="32"/>
  <c r="R129" i="32" s="1"/>
  <c r="Q128" i="32"/>
  <c r="K128" i="32"/>
  <c r="L128" i="32" s="1"/>
  <c r="Q127" i="32"/>
  <c r="K127" i="32"/>
  <c r="L127" i="32" s="1"/>
  <c r="Q126" i="32"/>
  <c r="R126" i="32" s="1"/>
  <c r="S126" i="32" s="1"/>
  <c r="K126" i="32"/>
  <c r="L126" i="32" s="1"/>
  <c r="U126" i="32" s="1"/>
  <c r="K125" i="32"/>
  <c r="L125" i="32" s="1"/>
  <c r="A125" i="32"/>
  <c r="U121" i="32"/>
  <c r="Q121" i="32"/>
  <c r="K121" i="32"/>
  <c r="L121" i="32" s="1"/>
  <c r="X121" i="32" s="1"/>
  <c r="Q120" i="32"/>
  <c r="K120" i="32"/>
  <c r="L120" i="32" s="1"/>
  <c r="Q119" i="32"/>
  <c r="R119" i="32" s="1"/>
  <c r="S119" i="32" s="1"/>
  <c r="K119" i="32"/>
  <c r="L119" i="32" s="1"/>
  <c r="U119" i="32" s="1"/>
  <c r="R118" i="32"/>
  <c r="S118" i="32" s="1"/>
  <c r="Q118" i="32"/>
  <c r="K118" i="32"/>
  <c r="L118" i="32" s="1"/>
  <c r="K117" i="32"/>
  <c r="L117" i="32" s="1"/>
  <c r="A117" i="32"/>
  <c r="U113" i="32"/>
  <c r="Q113" i="32"/>
  <c r="K113" i="32"/>
  <c r="L113" i="32" s="1"/>
  <c r="X113" i="32" s="1"/>
  <c r="Q112" i="32"/>
  <c r="R112" i="32" s="1"/>
  <c r="S112" i="32" s="1"/>
  <c r="K112" i="32"/>
  <c r="L112" i="32" s="1"/>
  <c r="U112" i="32" s="1"/>
  <c r="Q111" i="32"/>
  <c r="R111" i="32" s="1"/>
  <c r="S111" i="32" s="1"/>
  <c r="K111" i="32"/>
  <c r="L111" i="32" s="1"/>
  <c r="K110" i="32"/>
  <c r="A110" i="32"/>
  <c r="U106" i="32"/>
  <c r="Q106" i="32"/>
  <c r="K106" i="32"/>
  <c r="L106" i="32" s="1"/>
  <c r="X106" i="32" s="1"/>
  <c r="U105" i="32"/>
  <c r="Q105" i="32"/>
  <c r="R105" i="32" s="1"/>
  <c r="S105" i="32" s="1"/>
  <c r="K105" i="32"/>
  <c r="L105" i="32" s="1"/>
  <c r="X105" i="32" s="1"/>
  <c r="Q104" i="32"/>
  <c r="R104" i="32" s="1"/>
  <c r="S104" i="32" s="1"/>
  <c r="K104" i="32"/>
  <c r="L104" i="32" s="1"/>
  <c r="Q103" i="32"/>
  <c r="R103" i="32" s="1"/>
  <c r="S103" i="32" s="1"/>
  <c r="K103" i="32"/>
  <c r="L103" i="32" s="1"/>
  <c r="Q102" i="32"/>
  <c r="K102" i="32"/>
  <c r="L102" i="32" s="1"/>
  <c r="U102" i="32" s="1"/>
  <c r="K101" i="32"/>
  <c r="L101" i="32" s="1"/>
  <c r="A101" i="32"/>
  <c r="U97" i="32"/>
  <c r="Q97" i="32"/>
  <c r="R97" i="32" s="1"/>
  <c r="S97" i="32" s="1"/>
  <c r="K97" i="32"/>
  <c r="L97" i="32" s="1"/>
  <c r="X97" i="32" s="1"/>
  <c r="U96" i="32"/>
  <c r="Q96" i="32"/>
  <c r="R96" i="32" s="1"/>
  <c r="S96" i="32" s="1"/>
  <c r="K96" i="32"/>
  <c r="L96" i="32" s="1"/>
  <c r="X96" i="32" s="1"/>
  <c r="R95" i="32"/>
  <c r="Q95" i="32"/>
  <c r="L95" i="32"/>
  <c r="U95" i="32" s="1"/>
  <c r="K95" i="32"/>
  <c r="Q94" i="32"/>
  <c r="K94" i="32"/>
  <c r="L94" i="32" s="1"/>
  <c r="Q93" i="32"/>
  <c r="R93" i="32" s="1"/>
  <c r="K93" i="32"/>
  <c r="L93" i="32" s="1"/>
  <c r="U93" i="32" s="1"/>
  <c r="K92" i="32"/>
  <c r="A92" i="32"/>
  <c r="U88" i="32"/>
  <c r="Q88" i="32"/>
  <c r="K88" i="32"/>
  <c r="L88" i="32" s="1"/>
  <c r="X88" i="32" s="1"/>
  <c r="U87" i="32"/>
  <c r="R87" i="32"/>
  <c r="Q87" i="32"/>
  <c r="K87" i="32"/>
  <c r="L87" i="32" s="1"/>
  <c r="X87" i="32" s="1"/>
  <c r="Q86" i="32"/>
  <c r="R86" i="32" s="1"/>
  <c r="S86" i="32" s="1"/>
  <c r="K86" i="32"/>
  <c r="L86" i="32" s="1"/>
  <c r="U86" i="32" s="1"/>
  <c r="R85" i="32"/>
  <c r="S85" i="32" s="1"/>
  <c r="Q85" i="32"/>
  <c r="K85" i="32"/>
  <c r="L85" i="32" s="1"/>
  <c r="Q84" i="32"/>
  <c r="R84" i="32" s="1"/>
  <c r="S84" i="32" s="1"/>
  <c r="K84" i="32"/>
  <c r="L84" i="32" s="1"/>
  <c r="U84" i="32" s="1"/>
  <c r="K83" i="32"/>
  <c r="A83" i="32"/>
  <c r="Q79" i="32"/>
  <c r="R79" i="32" s="1"/>
  <c r="Q78" i="32"/>
  <c r="R78" i="32" s="1"/>
  <c r="S78" i="32" s="1"/>
  <c r="U77" i="32"/>
  <c r="Q77" i="32"/>
  <c r="R77" i="32" s="1"/>
  <c r="S77" i="32" s="1"/>
  <c r="U76" i="32"/>
  <c r="Q76" i="32"/>
  <c r="R76" i="32" s="1"/>
  <c r="Q75" i="32"/>
  <c r="Q74" i="32"/>
  <c r="Q73" i="32"/>
  <c r="K72" i="32"/>
  <c r="M72" i="32" s="1"/>
  <c r="A72" i="32"/>
  <c r="U68" i="32"/>
  <c r="R68" i="32"/>
  <c r="Q68" i="32"/>
  <c r="Q67" i="32"/>
  <c r="R67" i="32" s="1"/>
  <c r="S67" i="32" s="1"/>
  <c r="U66" i="32"/>
  <c r="Q66" i="32"/>
  <c r="R66" i="32" s="1"/>
  <c r="S66" i="32" s="1"/>
  <c r="K66" i="32"/>
  <c r="L66" i="32" s="1"/>
  <c r="X66" i="32" s="1"/>
  <c r="Q65" i="32"/>
  <c r="R65" i="32" s="1"/>
  <c r="S65" i="32" s="1"/>
  <c r="K65" i="32"/>
  <c r="L65" i="32" s="1"/>
  <c r="T65" i="32" s="1"/>
  <c r="R64" i="32"/>
  <c r="S64" i="32" s="1"/>
  <c r="Q64" i="32"/>
  <c r="K64" i="32"/>
  <c r="L64" i="32" s="1"/>
  <c r="Q63" i="32"/>
  <c r="R63" i="32" s="1"/>
  <c r="S63" i="32" s="1"/>
  <c r="Q62" i="32"/>
  <c r="R62" i="32" s="1"/>
  <c r="K62" i="32"/>
  <c r="L62" i="32" s="1"/>
  <c r="Q61" i="32"/>
  <c r="K61" i="32"/>
  <c r="L61" i="32" s="1"/>
  <c r="U54" i="32"/>
  <c r="Q54" i="32"/>
  <c r="R54" i="32" s="1"/>
  <c r="S54" i="32" s="1"/>
  <c r="K54" i="32"/>
  <c r="L54" i="32" s="1"/>
  <c r="X54" i="32" s="1"/>
  <c r="Q53" i="32"/>
  <c r="K53" i="32"/>
  <c r="L53" i="32" s="1"/>
  <c r="U52" i="32"/>
  <c r="Q52" i="32"/>
  <c r="R52" i="32" s="1"/>
  <c r="S52" i="32" s="1"/>
  <c r="K52" i="32"/>
  <c r="L52" i="32" s="1"/>
  <c r="Q51" i="32"/>
  <c r="R51" i="32" s="1"/>
  <c r="S51" i="32" s="1"/>
  <c r="K51" i="32"/>
  <c r="L51" i="32" s="1"/>
  <c r="Q50" i="32"/>
  <c r="R50" i="32" s="1"/>
  <c r="K50" i="32"/>
  <c r="L50" i="32" s="1"/>
  <c r="U43" i="32"/>
  <c r="Q43" i="32"/>
  <c r="R43" i="32" s="1"/>
  <c r="S43" i="32" s="1"/>
  <c r="K43" i="32"/>
  <c r="L43" i="32" s="1"/>
  <c r="X43" i="32" s="1"/>
  <c r="U42" i="32"/>
  <c r="Q42" i="32"/>
  <c r="K42" i="32"/>
  <c r="L42" i="32" s="1"/>
  <c r="X42" i="32" s="1"/>
  <c r="Q41" i="32"/>
  <c r="R41" i="32" s="1"/>
  <c r="S41" i="32" s="1"/>
  <c r="K41" i="32"/>
  <c r="L41" i="32" s="1"/>
  <c r="T41" i="32" s="1"/>
  <c r="Q40" i="32"/>
  <c r="R40" i="32" s="1"/>
  <c r="S40" i="32" s="1"/>
  <c r="K40" i="32"/>
  <c r="K39" i="32"/>
  <c r="M39" i="32" s="1"/>
  <c r="A39" i="32"/>
  <c r="Q35" i="32"/>
  <c r="R35" i="32" s="1"/>
  <c r="S35" i="32" s="1"/>
  <c r="K35" i="32"/>
  <c r="L35" i="32" s="1"/>
  <c r="T35" i="32" s="1"/>
  <c r="U34" i="32"/>
  <c r="Q34" i="32"/>
  <c r="R34" i="32" s="1"/>
  <c r="S34" i="32" s="1"/>
  <c r="K34" i="32"/>
  <c r="L34" i="32" s="1"/>
  <c r="X34" i="32" s="1"/>
  <c r="U33" i="32"/>
  <c r="Q33" i="32"/>
  <c r="R33" i="32" s="1"/>
  <c r="S33" i="32" s="1"/>
  <c r="K33" i="32"/>
  <c r="L33" i="32" s="1"/>
  <c r="X33" i="32" s="1"/>
  <c r="U32" i="32"/>
  <c r="Q32" i="32"/>
  <c r="R32" i="32" s="1"/>
  <c r="S32" i="32" s="1"/>
  <c r="K32" i="32"/>
  <c r="L32" i="32" s="1"/>
  <c r="X32" i="32" s="1"/>
  <c r="U31" i="32"/>
  <c r="R31" i="32"/>
  <c r="S31" i="32" s="1"/>
  <c r="Q31" i="32"/>
  <c r="K31" i="32"/>
  <c r="L31" i="32" s="1"/>
  <c r="X31" i="32" s="1"/>
  <c r="Q30" i="32"/>
  <c r="R30" i="32" s="1"/>
  <c r="S30" i="32" s="1"/>
  <c r="K30" i="32"/>
  <c r="L30" i="32" s="1"/>
  <c r="T30" i="32" s="1"/>
  <c r="Q29" i="32"/>
  <c r="R29" i="32" s="1"/>
  <c r="S29" i="32" s="1"/>
  <c r="K29" i="32"/>
  <c r="L29" i="32" s="1"/>
  <c r="T29" i="32" s="1"/>
  <c r="K28" i="32"/>
  <c r="L28" i="32" s="1"/>
  <c r="A28" i="32"/>
  <c r="U24" i="32"/>
  <c r="Q24" i="32"/>
  <c r="R24" i="32" s="1"/>
  <c r="S24" i="32" s="1"/>
  <c r="K24" i="32"/>
  <c r="L24" i="32" s="1"/>
  <c r="X24" i="32" s="1"/>
  <c r="X23" i="32"/>
  <c r="Q23" i="32"/>
  <c r="R23" i="32" s="1"/>
  <c r="S23" i="32" s="1"/>
  <c r="K23" i="32"/>
  <c r="L23" i="32" s="1"/>
  <c r="X22" i="32"/>
  <c r="Y19" i="32" s="1"/>
  <c r="Z19" i="32" s="1"/>
  <c r="K22" i="32"/>
  <c r="L22" i="32" s="1"/>
  <c r="A22" i="32"/>
  <c r="X18" i="32"/>
  <c r="Q18" i="32"/>
  <c r="R18" i="32" s="1"/>
  <c r="S18" i="32" s="1"/>
  <c r="K18" i="32"/>
  <c r="L18" i="32" s="1"/>
  <c r="T18" i="32" s="1"/>
  <c r="X17" i="32"/>
  <c r="Q17" i="32"/>
  <c r="R17" i="32" s="1"/>
  <c r="S17" i="32" s="1"/>
  <c r="L17" i="32"/>
  <c r="T17" i="32" s="1"/>
  <c r="K17" i="32"/>
  <c r="X16" i="32"/>
  <c r="Q16" i="32"/>
  <c r="R16" i="32" s="1"/>
  <c r="S16" i="32" s="1"/>
  <c r="K16" i="32"/>
  <c r="L16" i="32" s="1"/>
  <c r="X15" i="32"/>
  <c r="Q15" i="32"/>
  <c r="R15" i="32" s="1"/>
  <c r="S15" i="32" s="1"/>
  <c r="K15" i="32"/>
  <c r="L15" i="32" s="1"/>
  <c r="T15" i="32" s="1"/>
  <c r="X14" i="32"/>
  <c r="K14" i="32"/>
  <c r="L14" i="32" s="1"/>
  <c r="A14" i="32"/>
  <c r="Q9" i="32"/>
  <c r="K9" i="32"/>
  <c r="L9" i="32" s="1"/>
  <c r="X9" i="32" s="1"/>
  <c r="X8" i="32"/>
  <c r="Q8" i="32"/>
  <c r="R8" i="32" s="1"/>
  <c r="K8" i="32"/>
  <c r="L8" i="32" s="1"/>
  <c r="X7" i="32"/>
  <c r="Q7" i="32"/>
  <c r="K7" i="32"/>
  <c r="L7" i="32" s="1"/>
  <c r="X6" i="32"/>
  <c r="Q6" i="32"/>
  <c r="K6" i="32"/>
  <c r="L6" i="32" s="1"/>
  <c r="X5" i="32"/>
  <c r="K5" i="32"/>
  <c r="A5" i="32"/>
  <c r="L39" i="32" l="1"/>
  <c r="U39" i="32" s="1"/>
  <c r="V36" i="32" s="1"/>
  <c r="W36" i="32" s="1"/>
  <c r="T52" i="32"/>
  <c r="X52" i="32"/>
  <c r="M172" i="32"/>
  <c r="M187" i="32"/>
  <c r="L12" i="32"/>
  <c r="M10" i="32"/>
  <c r="M92" i="32"/>
  <c r="L110" i="32"/>
  <c r="M110" i="32"/>
  <c r="T77" i="32"/>
  <c r="X77" i="32"/>
  <c r="T133" i="32"/>
  <c r="X133" i="32"/>
  <c r="L5" i="32"/>
  <c r="M5" i="32"/>
  <c r="T113" i="32"/>
  <c r="U130" i="32"/>
  <c r="T130" i="32"/>
  <c r="U127" i="32"/>
  <c r="T127" i="32"/>
  <c r="T149" i="32"/>
  <c r="U149" i="32"/>
  <c r="V146" i="32" s="1"/>
  <c r="W146" i="32" s="1"/>
  <c r="T106" i="32"/>
  <c r="U67" i="32"/>
  <c r="T67" i="32"/>
  <c r="U120" i="32"/>
  <c r="T120" i="32"/>
  <c r="T73" i="32"/>
  <c r="U73" i="32"/>
  <c r="M125" i="32"/>
  <c r="Y5" i="32"/>
  <c r="S133" i="32"/>
  <c r="U89" i="32"/>
  <c r="T89" i="32"/>
  <c r="Y149" i="32"/>
  <c r="M47" i="32"/>
  <c r="M149" i="32"/>
  <c r="N149" i="32" s="1"/>
  <c r="Q149" i="32" s="1"/>
  <c r="R121" i="32"/>
  <c r="S121" i="32" s="1"/>
  <c r="R128" i="32"/>
  <c r="S128" i="32" s="1"/>
  <c r="S60" i="32"/>
  <c r="M58" i="32"/>
  <c r="L72" i="32"/>
  <c r="U72" i="32" s="1"/>
  <c r="V69" i="32" s="1"/>
  <c r="W69" i="32" s="1"/>
  <c r="S151" i="32"/>
  <c r="S87" i="32"/>
  <c r="M28" i="32"/>
  <c r="Y14" i="32"/>
  <c r="Y172" i="32"/>
  <c r="M14" i="32"/>
  <c r="M101" i="32"/>
  <c r="Y22" i="32"/>
  <c r="S68" i="32"/>
  <c r="S93" i="32"/>
  <c r="S95" i="32"/>
  <c r="R102" i="32"/>
  <c r="S102" i="32" s="1"/>
  <c r="R132" i="32"/>
  <c r="S132" i="32" s="1"/>
  <c r="S59" i="32"/>
  <c r="R150" i="32"/>
  <c r="S150" i="32" s="1"/>
  <c r="M22" i="32"/>
  <c r="M117" i="32"/>
  <c r="L114" i="32"/>
  <c r="N83" i="32"/>
  <c r="Q83" i="32" s="1"/>
  <c r="U129" i="32"/>
  <c r="T129" i="32"/>
  <c r="U131" i="32"/>
  <c r="T131" i="32"/>
  <c r="T76" i="32"/>
  <c r="Y72" i="32"/>
  <c r="Y58" i="32"/>
  <c r="T68" i="32"/>
  <c r="N58" i="32"/>
  <c r="Q58" i="32" s="1"/>
  <c r="R58" i="32" s="1"/>
  <c r="S58" i="32" s="1"/>
  <c r="U63" i="32"/>
  <c r="T63" i="32"/>
  <c r="T150" i="32"/>
  <c r="U150" i="32"/>
  <c r="R149" i="32"/>
  <c r="S149" i="32" s="1"/>
  <c r="T151" i="32"/>
  <c r="U151" i="32"/>
  <c r="O149" i="32"/>
  <c r="T48" i="32"/>
  <c r="U48" i="32"/>
  <c r="T47" i="32"/>
  <c r="U47" i="32"/>
  <c r="V44" i="32" s="1"/>
  <c r="W44" i="32" s="1"/>
  <c r="T49" i="32"/>
  <c r="U49" i="32"/>
  <c r="T59" i="32"/>
  <c r="U59" i="32"/>
  <c r="T60" i="32"/>
  <c r="U60" i="32"/>
  <c r="T58" i="32"/>
  <c r="U58" i="32"/>
  <c r="V55" i="32" s="1"/>
  <c r="W55" i="32" s="1"/>
  <c r="O58" i="32"/>
  <c r="U78" i="32"/>
  <c r="T78" i="32"/>
  <c r="T16" i="32"/>
  <c r="U16" i="32"/>
  <c r="T23" i="32"/>
  <c r="U23" i="32"/>
  <c r="U74" i="32"/>
  <c r="T74" i="32"/>
  <c r="T88" i="32"/>
  <c r="T97" i="32"/>
  <c r="T7" i="32"/>
  <c r="U7" i="32"/>
  <c r="T8" i="32"/>
  <c r="U8" i="32"/>
  <c r="T64" i="32"/>
  <c r="U64" i="32"/>
  <c r="U103" i="32"/>
  <c r="T103" i="32"/>
  <c r="Y117" i="32"/>
  <c r="T121" i="32"/>
  <c r="U128" i="32"/>
  <c r="T128" i="32"/>
  <c r="U94" i="32"/>
  <c r="T94" i="32"/>
  <c r="T96" i="32"/>
  <c r="T6" i="32"/>
  <c r="U6" i="32"/>
  <c r="T85" i="32"/>
  <c r="U104" i="32"/>
  <c r="T104" i="32"/>
  <c r="U111" i="32"/>
  <c r="T111" i="32"/>
  <c r="U118" i="32"/>
  <c r="T118" i="32"/>
  <c r="U15" i="32"/>
  <c r="U30" i="32"/>
  <c r="T79" i="32"/>
  <c r="R88" i="32"/>
  <c r="S88" i="32" s="1"/>
  <c r="R94" i="32"/>
  <c r="S94" i="32" s="1"/>
  <c r="T95" i="32"/>
  <c r="T102" i="32"/>
  <c r="Y110" i="32"/>
  <c r="S8" i="32"/>
  <c r="R7" i="32"/>
  <c r="S7" i="32" s="1"/>
  <c r="U18" i="32"/>
  <c r="U29" i="32"/>
  <c r="R106" i="32"/>
  <c r="S106" i="32" s="1"/>
  <c r="R113" i="32"/>
  <c r="S113" i="32" s="1"/>
  <c r="R120" i="32"/>
  <c r="S120" i="32" s="1"/>
  <c r="R127" i="32"/>
  <c r="S127" i="32" s="1"/>
  <c r="R131" i="32"/>
  <c r="S131" i="32" s="1"/>
  <c r="S62" i="32"/>
  <c r="R6" i="32"/>
  <c r="S6" i="32" s="1"/>
  <c r="U17" i="32"/>
  <c r="O28" i="32"/>
  <c r="U65" i="32"/>
  <c r="O72" i="32"/>
  <c r="T86" i="32"/>
  <c r="R9" i="32"/>
  <c r="S9" i="32" s="1"/>
  <c r="S79" i="32"/>
  <c r="Y92" i="32"/>
  <c r="T105" i="32"/>
  <c r="T112" i="32"/>
  <c r="T119" i="32"/>
  <c r="T126" i="32"/>
  <c r="T61" i="32"/>
  <c r="U61" i="32"/>
  <c r="U5" i="32"/>
  <c r="T5" i="32"/>
  <c r="O39" i="32"/>
  <c r="N39" i="32"/>
  <c r="Q39" i="32" s="1"/>
  <c r="T42" i="32"/>
  <c r="T54" i="32"/>
  <c r="T50" i="32"/>
  <c r="U50" i="32"/>
  <c r="T43" i="32"/>
  <c r="U14" i="32"/>
  <c r="T14" i="32"/>
  <c r="T62" i="32"/>
  <c r="U62" i="32"/>
  <c r="U28" i="32"/>
  <c r="V25" i="32" s="1"/>
  <c r="W25" i="32" s="1"/>
  <c r="T28" i="32"/>
  <c r="Y28" i="32"/>
  <c r="T51" i="32"/>
  <c r="U51" i="32"/>
  <c r="T53" i="32"/>
  <c r="U53" i="32"/>
  <c r="U22" i="32"/>
  <c r="V19" i="32" s="1"/>
  <c r="W19" i="32" s="1"/>
  <c r="T22" i="32"/>
  <c r="S50" i="32"/>
  <c r="N28" i="32"/>
  <c r="Q28" i="32" s="1"/>
  <c r="T9" i="32"/>
  <c r="T24" i="32"/>
  <c r="T31" i="32"/>
  <c r="T32" i="32"/>
  <c r="T33" i="32"/>
  <c r="T34" i="32"/>
  <c r="U35" i="32"/>
  <c r="T84" i="32"/>
  <c r="T135" i="32"/>
  <c r="U135" i="32"/>
  <c r="U173" i="32"/>
  <c r="T173" i="32"/>
  <c r="U175" i="32"/>
  <c r="T175" i="32"/>
  <c r="U182" i="32"/>
  <c r="T182" i="32"/>
  <c r="L187" i="32"/>
  <c r="T39" i="32"/>
  <c r="L40" i="32"/>
  <c r="R42" i="32"/>
  <c r="S42" i="32" s="1"/>
  <c r="R53" i="32"/>
  <c r="S53" i="32" s="1"/>
  <c r="L83" i="32"/>
  <c r="T93" i="32"/>
  <c r="U110" i="32"/>
  <c r="T110" i="32"/>
  <c r="L140" i="32"/>
  <c r="U101" i="32"/>
  <c r="V101" i="32" s="1"/>
  <c r="T101" i="32"/>
  <c r="T132" i="32"/>
  <c r="U132" i="32"/>
  <c r="U180" i="32"/>
  <c r="T180" i="32"/>
  <c r="U189" i="32"/>
  <c r="T189" i="32"/>
  <c r="T66" i="32"/>
  <c r="Y125" i="32"/>
  <c r="U142" i="32"/>
  <c r="T142" i="32"/>
  <c r="U144" i="32"/>
  <c r="T144" i="32"/>
  <c r="T153" i="32"/>
  <c r="U158" i="32"/>
  <c r="T158" i="32"/>
  <c r="U160" i="32"/>
  <c r="T160" i="32"/>
  <c r="U162" i="32"/>
  <c r="T162" i="32"/>
  <c r="T164" i="32"/>
  <c r="T134" i="32"/>
  <c r="U134" i="32"/>
  <c r="L172" i="32"/>
  <c r="U41" i="32"/>
  <c r="R61" i="32"/>
  <c r="S61" i="32" s="1"/>
  <c r="T87" i="32"/>
  <c r="Y101" i="32"/>
  <c r="U117" i="32"/>
  <c r="T117" i="32"/>
  <c r="U174" i="32"/>
  <c r="T174" i="32"/>
  <c r="L179" i="32"/>
  <c r="U181" i="32"/>
  <c r="T181" i="32"/>
  <c r="Y179" i="32"/>
  <c r="T183" i="32"/>
  <c r="U188" i="32"/>
  <c r="T188" i="32"/>
  <c r="Y187" i="32"/>
  <c r="T190" i="32"/>
  <c r="Y47" i="32"/>
  <c r="U125" i="32"/>
  <c r="V122" i="32" s="1"/>
  <c r="W122" i="32" s="1"/>
  <c r="T125" i="32"/>
  <c r="T136" i="32"/>
  <c r="S76" i="32"/>
  <c r="L92" i="32"/>
  <c r="U141" i="32"/>
  <c r="T141" i="32"/>
  <c r="U143" i="32"/>
  <c r="T143" i="32"/>
  <c r="U145" i="32"/>
  <c r="T145" i="32"/>
  <c r="U152" i="32"/>
  <c r="T152" i="32"/>
  <c r="L157" i="32"/>
  <c r="U159" i="32"/>
  <c r="T159" i="32"/>
  <c r="U161" i="32"/>
  <c r="T161" i="32"/>
  <c r="Y157" i="32"/>
  <c r="T163" i="32"/>
  <c r="L168" i="32"/>
  <c r="S129" i="32"/>
  <c r="R141" i="32"/>
  <c r="S141" i="32" s="1"/>
  <c r="R142" i="32"/>
  <c r="S142" i="32" s="1"/>
  <c r="R143" i="32"/>
  <c r="S143" i="32" s="1"/>
  <c r="R144" i="32"/>
  <c r="S144" i="32" s="1"/>
  <c r="R145" i="32"/>
  <c r="S145" i="32" s="1"/>
  <c r="R152" i="32"/>
  <c r="S152" i="32" s="1"/>
  <c r="R153" i="32"/>
  <c r="S153" i="32" s="1"/>
  <c r="R158" i="32"/>
  <c r="S158" i="32" s="1"/>
  <c r="R159" i="32"/>
  <c r="S159" i="32" s="1"/>
  <c r="R160" i="32"/>
  <c r="S160" i="32" s="1"/>
  <c r="R161" i="32"/>
  <c r="S161" i="32" s="1"/>
  <c r="R162" i="32"/>
  <c r="S162" i="32" s="1"/>
  <c r="R163" i="32"/>
  <c r="S163" i="32" s="1"/>
  <c r="R164" i="32"/>
  <c r="S164" i="32" s="1"/>
  <c r="R173" i="32"/>
  <c r="S173" i="32" s="1"/>
  <c r="R174" i="32"/>
  <c r="S174" i="32" s="1"/>
  <c r="R175" i="32"/>
  <c r="S175" i="32" s="1"/>
  <c r="R180" i="32"/>
  <c r="S180" i="32" s="1"/>
  <c r="R181" i="32"/>
  <c r="S181" i="32" s="1"/>
  <c r="R182" i="32"/>
  <c r="S182" i="32" s="1"/>
  <c r="R183" i="32"/>
  <c r="S183" i="32" s="1"/>
  <c r="R188" i="32"/>
  <c r="S188" i="32" s="1"/>
  <c r="R189" i="32"/>
  <c r="S189" i="32" s="1"/>
  <c r="R190" i="32"/>
  <c r="S190" i="32" s="1"/>
  <c r="R73" i="32"/>
  <c r="S73" i="32" s="1"/>
  <c r="R74" i="32"/>
  <c r="S74" i="32" s="1"/>
  <c r="R75" i="32"/>
  <c r="S75" i="32" s="1"/>
  <c r="V110" i="32" l="1"/>
  <c r="V107" i="32"/>
  <c r="W107" i="32" s="1"/>
  <c r="V5" i="32"/>
  <c r="V117" i="32"/>
  <c r="V115" i="32"/>
  <c r="W115" i="32" s="1"/>
  <c r="U114" i="32"/>
  <c r="T114" i="32"/>
  <c r="T72" i="32"/>
  <c r="N47" i="32"/>
  <c r="Q47" i="32" s="1"/>
  <c r="R47" i="32" s="1"/>
  <c r="S47" i="32" s="1"/>
  <c r="O47" i="32"/>
  <c r="V22" i="32"/>
  <c r="O83" i="32"/>
  <c r="N72" i="32"/>
  <c r="Q72" i="32" s="1"/>
  <c r="R72" i="32" s="1"/>
  <c r="S72" i="32" s="1"/>
  <c r="V58" i="32"/>
  <c r="W58" i="32" s="1"/>
  <c r="AH11" i="32" s="1"/>
  <c r="Z149" i="32"/>
  <c r="AI20" i="32" s="1"/>
  <c r="V149" i="32"/>
  <c r="W149" i="32" s="1"/>
  <c r="AH20" i="32" s="1"/>
  <c r="Z47" i="32"/>
  <c r="AI10" i="32" s="1"/>
  <c r="V47" i="32"/>
  <c r="Z58" i="32"/>
  <c r="AI11" i="32" s="1"/>
  <c r="V28" i="32"/>
  <c r="V14" i="32"/>
  <c r="Y39" i="32"/>
  <c r="O92" i="32"/>
  <c r="N92" i="32"/>
  <c r="Q92" i="32" s="1"/>
  <c r="O117" i="32"/>
  <c r="N117" i="32"/>
  <c r="Q117" i="32" s="1"/>
  <c r="U92" i="32"/>
  <c r="T92" i="32"/>
  <c r="U172" i="32"/>
  <c r="V172" i="32" s="1"/>
  <c r="T172" i="32"/>
  <c r="O140" i="32"/>
  <c r="N140" i="32"/>
  <c r="Q140" i="32" s="1"/>
  <c r="O5" i="32"/>
  <c r="N5" i="32"/>
  <c r="Q5" i="32" s="1"/>
  <c r="S83" i="32"/>
  <c r="T40" i="32"/>
  <c r="U40" i="32"/>
  <c r="V39" i="32" s="1"/>
  <c r="O101" i="32"/>
  <c r="N101" i="32"/>
  <c r="Q101" i="32" s="1"/>
  <c r="R39" i="32"/>
  <c r="S39" i="32" s="1"/>
  <c r="U168" i="32"/>
  <c r="T168" i="32"/>
  <c r="U157" i="32"/>
  <c r="T157" i="32"/>
  <c r="V125" i="32"/>
  <c r="U187" i="32"/>
  <c r="T187" i="32"/>
  <c r="O110" i="32"/>
  <c r="N110" i="32"/>
  <c r="Q110" i="32" s="1"/>
  <c r="O172" i="32"/>
  <c r="N172" i="32"/>
  <c r="Q172" i="32" s="1"/>
  <c r="O157" i="32"/>
  <c r="N157" i="32"/>
  <c r="Q157" i="32" s="1"/>
  <c r="O187" i="32"/>
  <c r="N187" i="32"/>
  <c r="Q187" i="32" s="1"/>
  <c r="O168" i="32"/>
  <c r="N168" i="32"/>
  <c r="Q168" i="32" s="1"/>
  <c r="R28" i="32"/>
  <c r="S28" i="32" s="1"/>
  <c r="U179" i="32"/>
  <c r="T179" i="32"/>
  <c r="U83" i="32"/>
  <c r="T83" i="32"/>
  <c r="N22" i="32"/>
  <c r="Q22" i="32" s="1"/>
  <c r="O22" i="32"/>
  <c r="O179" i="32"/>
  <c r="N179" i="32"/>
  <c r="Q179" i="32" s="1"/>
  <c r="U75" i="32"/>
  <c r="V72" i="32" s="1"/>
  <c r="T75" i="32"/>
  <c r="O125" i="32"/>
  <c r="N125" i="32"/>
  <c r="Q125" i="32" s="1"/>
  <c r="U140" i="32"/>
  <c r="T140" i="32"/>
  <c r="O14" i="32"/>
  <c r="N14" i="32"/>
  <c r="Q14" i="32" s="1"/>
  <c r="V140" i="32" l="1"/>
  <c r="V137" i="32"/>
  <c r="W137" i="32" s="1"/>
  <c r="V168" i="32"/>
  <c r="V165" i="32"/>
  <c r="W165" i="32" s="1"/>
  <c r="V187" i="32"/>
  <c r="V184" i="32"/>
  <c r="W184" i="32" s="1"/>
  <c r="W83" i="32"/>
  <c r="AH13" i="32" s="1"/>
  <c r="V80" i="32"/>
  <c r="W80" i="32" s="1"/>
  <c r="V179" i="32"/>
  <c r="V176" i="32"/>
  <c r="W176" i="32" s="1"/>
  <c r="V157" i="32"/>
  <c r="V154" i="32"/>
  <c r="W154" i="32" s="1"/>
  <c r="V92" i="32"/>
  <c r="V90" i="32"/>
  <c r="W90" i="32" s="1"/>
  <c r="W47" i="32"/>
  <c r="AH10" i="32" s="1"/>
  <c r="Z28" i="32"/>
  <c r="AI8" i="32" s="1"/>
  <c r="W28" i="32"/>
  <c r="AH8" i="32" s="1"/>
  <c r="W39" i="32"/>
  <c r="AH9" i="32" s="1"/>
  <c r="Z39" i="32"/>
  <c r="AI9" i="32" s="1"/>
  <c r="Z83" i="32"/>
  <c r="AI13" i="32" s="1"/>
  <c r="Z72" i="32"/>
  <c r="AI12" i="32" s="1"/>
  <c r="W72" i="32"/>
  <c r="AH12" i="32" s="1"/>
  <c r="R125" i="32"/>
  <c r="S125" i="32" s="1"/>
  <c r="R172" i="32"/>
  <c r="S172" i="32" s="1"/>
  <c r="R22" i="32"/>
  <c r="S22" i="32" s="1"/>
  <c r="R101" i="32"/>
  <c r="S101" i="32" s="1"/>
  <c r="R5" i="32"/>
  <c r="S5" i="32" s="1"/>
  <c r="R110" i="32"/>
  <c r="S110" i="32" s="1"/>
  <c r="R140" i="32"/>
  <c r="S140" i="32" s="1"/>
  <c r="R14" i="32"/>
  <c r="S14" i="32" s="1"/>
  <c r="R117" i="32"/>
  <c r="S117" i="32" s="1"/>
  <c r="R179" i="32"/>
  <c r="S179" i="32" s="1"/>
  <c r="R187" i="32"/>
  <c r="S187" i="32" s="1"/>
  <c r="R92" i="32"/>
  <c r="S92" i="32" s="1"/>
  <c r="R157" i="32"/>
  <c r="S157" i="32" s="1"/>
  <c r="R168" i="32"/>
  <c r="S168" i="32" s="1"/>
  <c r="W5" i="32" l="1"/>
  <c r="AH5" i="32" s="1"/>
  <c r="Z5" i="32"/>
  <c r="Z179" i="32"/>
  <c r="AI24" i="32" s="1"/>
  <c r="W179" i="32"/>
  <c r="AH24" i="32" s="1"/>
  <c r="Z101" i="32"/>
  <c r="AI15" i="32" s="1"/>
  <c r="W101" i="32"/>
  <c r="AH15" i="32" s="1"/>
  <c r="Z22" i="32"/>
  <c r="AI7" i="32" s="1"/>
  <c r="W22" i="32"/>
  <c r="Z168" i="32"/>
  <c r="AI22" i="32" s="1"/>
  <c r="W168" i="32"/>
  <c r="AH22" i="32" s="1"/>
  <c r="W14" i="32"/>
  <c r="AH6" i="32" s="1"/>
  <c r="Z14" i="32"/>
  <c r="AI6" i="32" s="1"/>
  <c r="Z172" i="32"/>
  <c r="AI23" i="32" s="1"/>
  <c r="W172" i="32"/>
  <c r="AH23" i="32" s="1"/>
  <c r="Z117" i="32"/>
  <c r="AI17" i="32" s="1"/>
  <c r="W117" i="32"/>
  <c r="AH17" i="32" s="1"/>
  <c r="Z125" i="32"/>
  <c r="AI18" i="32" s="1"/>
  <c r="W125" i="32"/>
  <c r="AH18" i="32" s="1"/>
  <c r="Z92" i="32"/>
  <c r="AI14" i="32" s="1"/>
  <c r="W92" i="32"/>
  <c r="AH14" i="32" s="1"/>
  <c r="Z187" i="32"/>
  <c r="AI25" i="32" s="1"/>
  <c r="W187" i="32"/>
  <c r="AH25" i="32" s="1"/>
  <c r="Z140" i="32"/>
  <c r="AI19" i="32" s="1"/>
  <c r="W140" i="32"/>
  <c r="AH19" i="32" s="1"/>
  <c r="Z110" i="32"/>
  <c r="AI16" i="32" s="1"/>
  <c r="W110" i="32"/>
  <c r="AH16" i="32" s="1"/>
  <c r="Z157" i="32"/>
  <c r="AI21" i="32" s="1"/>
  <c r="W157" i="32"/>
  <c r="AH21" i="32" s="1"/>
  <c r="AI5" i="32" l="1"/>
  <c r="AH7" i="32"/>
  <c r="I32" i="20"/>
  <c r="AD25" i="32" s="1"/>
  <c r="AE25" i="32" s="1"/>
  <c r="AK25" i="32" s="1"/>
  <c r="AL25" i="32" s="1"/>
  <c r="Q32" i="20" s="1"/>
  <c r="O32" i="20" s="1"/>
  <c r="H32" i="20"/>
  <c r="AC25" i="32" s="1"/>
  <c r="I31" i="20"/>
  <c r="AD24" i="32" s="1"/>
  <c r="H31" i="20"/>
  <c r="AC24" i="32" s="1"/>
  <c r="AJ24" i="32" s="1"/>
  <c r="P31" i="20" s="1"/>
  <c r="I30" i="20"/>
  <c r="AD23" i="32" s="1"/>
  <c r="AE23" i="32" s="1"/>
  <c r="AK23" i="32" s="1"/>
  <c r="AL23" i="32" s="1"/>
  <c r="Q30" i="20" s="1"/>
  <c r="O30" i="20" s="1"/>
  <c r="H30" i="20"/>
  <c r="AC23" i="32" s="1"/>
  <c r="I29" i="20"/>
  <c r="AD22" i="32" s="1"/>
  <c r="AE22" i="32" s="1"/>
  <c r="AK22" i="32" s="1"/>
  <c r="AL22" i="32" s="1"/>
  <c r="Q29" i="20" s="1"/>
  <c r="O29" i="20" s="1"/>
  <c r="H29" i="20"/>
  <c r="AC22" i="32" s="1"/>
  <c r="I28" i="20"/>
  <c r="AD21" i="32" s="1"/>
  <c r="AE21" i="32" s="1"/>
  <c r="AK21" i="32" s="1"/>
  <c r="AL21" i="32" s="1"/>
  <c r="Q28" i="20" s="1"/>
  <c r="O28" i="20" s="1"/>
  <c r="H28" i="20"/>
  <c r="AC21" i="32" s="1"/>
  <c r="I27" i="20"/>
  <c r="AD20" i="32" s="1"/>
  <c r="AE20" i="32" s="1"/>
  <c r="AK20" i="32" s="1"/>
  <c r="AL20" i="32" s="1"/>
  <c r="Q27" i="20" s="1"/>
  <c r="O27" i="20" s="1"/>
  <c r="H27" i="20"/>
  <c r="AC20" i="32" s="1"/>
  <c r="I26" i="20"/>
  <c r="AD19" i="32" s="1"/>
  <c r="AE19" i="32" s="1"/>
  <c r="AK19" i="32" s="1"/>
  <c r="AL19" i="32" s="1"/>
  <c r="Q26" i="20" s="1"/>
  <c r="O26" i="20" s="1"/>
  <c r="H26" i="20"/>
  <c r="AC19" i="32" s="1"/>
  <c r="T25" i="20"/>
  <c r="I25" i="20"/>
  <c r="AD18" i="32" s="1"/>
  <c r="AE18" i="32" s="1"/>
  <c r="AK18" i="32" s="1"/>
  <c r="AL18" i="32" s="1"/>
  <c r="Q25" i="20" s="1"/>
  <c r="O25" i="20" s="1"/>
  <c r="H25" i="20"/>
  <c r="AC18" i="32" s="1"/>
  <c r="AJ18" i="32" s="1"/>
  <c r="P25" i="20" s="1"/>
  <c r="I24" i="20"/>
  <c r="AD17" i="32" s="1"/>
  <c r="AE17" i="32" s="1"/>
  <c r="AK17" i="32" s="1"/>
  <c r="AL17" i="32" s="1"/>
  <c r="Q24" i="20" s="1"/>
  <c r="O24" i="20" s="1"/>
  <c r="H24" i="20"/>
  <c r="I23" i="20"/>
  <c r="AD16" i="32" s="1"/>
  <c r="H23" i="20"/>
  <c r="AC16" i="32" s="1"/>
  <c r="I22" i="20"/>
  <c r="AD15" i="32" s="1"/>
  <c r="AE15" i="32" s="1"/>
  <c r="AK15" i="32" s="1"/>
  <c r="AL15" i="32" s="1"/>
  <c r="Q22" i="20" s="1"/>
  <c r="O22" i="20" s="1"/>
  <c r="H22" i="20"/>
  <c r="AC15" i="32" s="1"/>
  <c r="T21" i="20"/>
  <c r="I21" i="20"/>
  <c r="AD14" i="32" s="1"/>
  <c r="AE14" i="32" s="1"/>
  <c r="AL14" i="32" s="1"/>
  <c r="H21" i="20"/>
  <c r="AC14" i="32" s="1"/>
  <c r="T20" i="20"/>
  <c r="I20" i="20"/>
  <c r="AD13" i="32" s="1"/>
  <c r="H20" i="20"/>
  <c r="AC13" i="32" s="1"/>
  <c r="AJ13" i="32" s="1"/>
  <c r="P20" i="20" s="1"/>
  <c r="T19" i="20"/>
  <c r="I19" i="20"/>
  <c r="AD12" i="32" s="1"/>
  <c r="AE12" i="32" s="1"/>
  <c r="AK12" i="32" s="1"/>
  <c r="AL12" i="32" s="1"/>
  <c r="Q19" i="20" s="1"/>
  <c r="O19" i="20" s="1"/>
  <c r="H19" i="20"/>
  <c r="AC12" i="32" s="1"/>
  <c r="T18" i="20"/>
  <c r="I18" i="20"/>
  <c r="AD11" i="32" s="1"/>
  <c r="AE11" i="32" s="1"/>
  <c r="AK11" i="32" s="1"/>
  <c r="AL11" i="32" s="1"/>
  <c r="Q18" i="20" s="1"/>
  <c r="O18" i="20" s="1"/>
  <c r="H18" i="20"/>
  <c r="AC11" i="32" s="1"/>
  <c r="T17" i="20"/>
  <c r="I17" i="20"/>
  <c r="AD10" i="32" s="1"/>
  <c r="AE10" i="32" s="1"/>
  <c r="AK10" i="32" s="1"/>
  <c r="AL10" i="32" s="1"/>
  <c r="Q17" i="20" s="1"/>
  <c r="O17" i="20" s="1"/>
  <c r="H17" i="20"/>
  <c r="AC10" i="32" s="1"/>
  <c r="I16" i="20"/>
  <c r="AD9" i="32" s="1"/>
  <c r="AE9" i="32" s="1"/>
  <c r="AK9" i="32" s="1"/>
  <c r="AL9" i="32" s="1"/>
  <c r="Q16" i="20" s="1"/>
  <c r="O16" i="20" s="1"/>
  <c r="H16" i="20"/>
  <c r="AC9" i="32" s="1"/>
  <c r="I15" i="20"/>
  <c r="AD8" i="32" s="1"/>
  <c r="AE8" i="32" s="1"/>
  <c r="AK8" i="32" s="1"/>
  <c r="AL8" i="32" s="1"/>
  <c r="Q15" i="20" s="1"/>
  <c r="O15" i="20" s="1"/>
  <c r="H15" i="20"/>
  <c r="AC8" i="32" s="1"/>
  <c r="I14" i="20"/>
  <c r="AD7" i="32" s="1"/>
  <c r="AE7" i="32" s="1"/>
  <c r="AK7" i="32" s="1"/>
  <c r="AL7" i="32" s="1"/>
  <c r="Q14" i="20" s="1"/>
  <c r="O14" i="20" s="1"/>
  <c r="H14" i="20"/>
  <c r="AC7" i="32" s="1"/>
  <c r="I13" i="20"/>
  <c r="AD6" i="32" s="1"/>
  <c r="AE6" i="32" s="1"/>
  <c r="AK6" i="32" s="1"/>
  <c r="AL6" i="32" s="1"/>
  <c r="Q13" i="20" s="1"/>
  <c r="O13" i="20" s="1"/>
  <c r="H13" i="20"/>
  <c r="AC6" i="32" s="1"/>
  <c r="I12" i="20"/>
  <c r="AD5" i="32" s="1"/>
  <c r="AE5" i="32" s="1"/>
  <c r="H12" i="20"/>
  <c r="AC5" i="32" s="1"/>
  <c r="AJ5" i="32" s="1"/>
  <c r="P12" i="20" s="1"/>
  <c r="N20" i="20" l="1"/>
  <c r="N31" i="20"/>
  <c r="N25" i="20"/>
  <c r="R25" i="20"/>
  <c r="N12" i="20"/>
  <c r="AF6" i="32"/>
  <c r="AG6" i="32" s="1"/>
  <c r="AF19" i="32"/>
  <c r="AG19" i="32" s="1"/>
  <c r="AF21" i="32"/>
  <c r="AG21" i="32" s="1"/>
  <c r="AF23" i="32"/>
  <c r="AG23" i="32" s="1"/>
  <c r="AF25" i="32"/>
  <c r="AG25" i="32" s="1"/>
  <c r="AF22" i="32"/>
  <c r="AG22" i="32" s="1"/>
  <c r="AM18" i="32"/>
  <c r="AF16" i="32"/>
  <c r="AG16" i="32" s="1"/>
  <c r="AE16" i="32"/>
  <c r="AK16" i="32" s="1"/>
  <c r="AL16" i="32" s="1"/>
  <c r="Q23" i="20" s="1"/>
  <c r="O23" i="20" s="1"/>
  <c r="AJ11" i="32"/>
  <c r="P18" i="20" s="1"/>
  <c r="AF11" i="32"/>
  <c r="AG11" i="32" s="1"/>
  <c r="AF15" i="32"/>
  <c r="AG15" i="32" s="1"/>
  <c r="J24" i="20"/>
  <c r="K24" i="20" s="1"/>
  <c r="AC17" i="32"/>
  <c r="AJ19" i="32"/>
  <c r="AJ6" i="32"/>
  <c r="AJ10" i="32"/>
  <c r="AF10" i="32"/>
  <c r="AG10" i="32" s="1"/>
  <c r="AJ22" i="32"/>
  <c r="AJ23" i="32"/>
  <c r="AK5" i="32"/>
  <c r="AL5" i="32" s="1"/>
  <c r="AF12" i="32"/>
  <c r="AG12" i="32" s="1"/>
  <c r="AJ12" i="32"/>
  <c r="AF14" i="32"/>
  <c r="AG14" i="32" s="1"/>
  <c r="AJ16" i="32"/>
  <c r="P23" i="20" s="1"/>
  <c r="AF18" i="32"/>
  <c r="AG18" i="32" s="1"/>
  <c r="AJ15" i="32"/>
  <c r="AJ14" i="32"/>
  <c r="AF7" i="32"/>
  <c r="AG7" i="32" s="1"/>
  <c r="AF20" i="32"/>
  <c r="AG20" i="32" s="1"/>
  <c r="AJ20" i="32"/>
  <c r="AJ25" i="32"/>
  <c r="AJ21" i="32"/>
  <c r="AF8" i="32"/>
  <c r="AG8" i="32" s="1"/>
  <c r="AJ8" i="32"/>
  <c r="AF5" i="32"/>
  <c r="AG5" i="32" s="1"/>
  <c r="AF24" i="32"/>
  <c r="AG24" i="32" s="1"/>
  <c r="AE24" i="32"/>
  <c r="AK24" i="32" s="1"/>
  <c r="AL24" i="32" s="1"/>
  <c r="AJ7" i="32"/>
  <c r="AF9" i="32"/>
  <c r="AG9" i="32" s="1"/>
  <c r="AJ9" i="32"/>
  <c r="AM11" i="32"/>
  <c r="AF13" i="32"/>
  <c r="AG13" i="32" s="1"/>
  <c r="AE13" i="32"/>
  <c r="AK13" i="32" s="1"/>
  <c r="AL13" i="32" s="1"/>
  <c r="J19" i="20"/>
  <c r="K19" i="20" s="1"/>
  <c r="J25" i="20"/>
  <c r="K25" i="20" s="1"/>
  <c r="J26" i="20"/>
  <c r="K26" i="20" s="1"/>
  <c r="J28" i="20"/>
  <c r="K28" i="20" s="1"/>
  <c r="J30" i="20"/>
  <c r="K30" i="20" s="1"/>
  <c r="J32" i="20"/>
  <c r="K32" i="20" s="1"/>
  <c r="J23" i="20"/>
  <c r="K23" i="20" s="1"/>
  <c r="J12" i="20"/>
  <c r="K12" i="20" s="1"/>
  <c r="J16" i="20"/>
  <c r="K16" i="20" s="1"/>
  <c r="J18" i="20"/>
  <c r="K18" i="20" s="1"/>
  <c r="J20" i="20"/>
  <c r="K20" i="20" s="1"/>
  <c r="J14" i="20"/>
  <c r="K14" i="20" s="1"/>
  <c r="J17" i="20"/>
  <c r="K17" i="20" s="1"/>
  <c r="J27" i="20"/>
  <c r="K27" i="20" s="1"/>
  <c r="J22" i="20"/>
  <c r="K22" i="20" s="1"/>
  <c r="J29" i="20"/>
  <c r="K29" i="20" s="1"/>
  <c r="J15" i="20"/>
  <c r="K15" i="20" s="1"/>
  <c r="J13" i="20"/>
  <c r="K13" i="20" s="1"/>
  <c r="J21" i="20"/>
  <c r="K21" i="20" s="1"/>
  <c r="J31" i="20"/>
  <c r="K31" i="20" s="1"/>
  <c r="AM25" i="32" l="1"/>
  <c r="P32" i="20"/>
  <c r="AM6" i="32"/>
  <c r="P13" i="20"/>
  <c r="AM21" i="32"/>
  <c r="AN21" i="32" s="1"/>
  <c r="S28" i="20" s="1"/>
  <c r="T28" i="20" s="1"/>
  <c r="P28" i="20"/>
  <c r="AM7" i="32"/>
  <c r="P14" i="20"/>
  <c r="AM20" i="32"/>
  <c r="AN20" i="32" s="1"/>
  <c r="S27" i="20" s="1"/>
  <c r="T27" i="20" s="1"/>
  <c r="P27" i="20"/>
  <c r="AM12" i="32"/>
  <c r="P19" i="20"/>
  <c r="AM19" i="32"/>
  <c r="AN19" i="32" s="1"/>
  <c r="S26" i="20" s="1"/>
  <c r="T26" i="20" s="1"/>
  <c r="P26" i="20"/>
  <c r="AM9" i="32"/>
  <c r="P16" i="20"/>
  <c r="N23" i="20"/>
  <c r="R23" i="20"/>
  <c r="AM10" i="32"/>
  <c r="P17" i="20"/>
  <c r="AM24" i="32"/>
  <c r="Q31" i="20"/>
  <c r="AM5" i="32"/>
  <c r="Q12" i="20"/>
  <c r="AM13" i="32"/>
  <c r="AN13" i="32" s="1"/>
  <c r="S20" i="20" s="1"/>
  <c r="Q20" i="20"/>
  <c r="AM14" i="32"/>
  <c r="P21" i="20"/>
  <c r="AM23" i="32"/>
  <c r="AN23" i="32" s="1"/>
  <c r="S30" i="20" s="1"/>
  <c r="T30" i="20" s="1"/>
  <c r="P30" i="20"/>
  <c r="AM8" i="32"/>
  <c r="P15" i="20"/>
  <c r="AM15" i="32"/>
  <c r="AN15" i="32" s="1"/>
  <c r="S22" i="20" s="1"/>
  <c r="T22" i="20" s="1"/>
  <c r="P22" i="20"/>
  <c r="AM22" i="32"/>
  <c r="P29" i="20"/>
  <c r="N18" i="20"/>
  <c r="R18" i="20"/>
  <c r="AN10" i="32"/>
  <c r="S17" i="20" s="1"/>
  <c r="AN25" i="32"/>
  <c r="S32" i="20" s="1"/>
  <c r="T32" i="20" s="1"/>
  <c r="AN22" i="32"/>
  <c r="S29" i="20" s="1"/>
  <c r="AN6" i="32"/>
  <c r="S13" i="20" s="1"/>
  <c r="AN14" i="32"/>
  <c r="S21" i="20" s="1"/>
  <c r="AN7" i="32"/>
  <c r="S14" i="20" s="1"/>
  <c r="AN11" i="32"/>
  <c r="S18" i="20" s="1"/>
  <c r="AN12" i="32"/>
  <c r="S19" i="20" s="1"/>
  <c r="AN24" i="32"/>
  <c r="S31" i="20" s="1"/>
  <c r="T31" i="20" s="1"/>
  <c r="AN8" i="32"/>
  <c r="S15" i="20" s="1"/>
  <c r="T15" i="20" s="1"/>
  <c r="AM16" i="32"/>
  <c r="AN16" i="32" s="1"/>
  <c r="S23" i="20" s="1"/>
  <c r="T23" i="20" s="1"/>
  <c r="AF17" i="32"/>
  <c r="AG17" i="32" s="1"/>
  <c r="AJ17" i="32"/>
  <c r="AN5" i="32"/>
  <c r="S12" i="20" s="1"/>
  <c r="T12" i="20" s="1"/>
  <c r="AN9" i="32"/>
  <c r="S16" i="20" s="1"/>
  <c r="T16" i="20" s="1"/>
  <c r="AN18" i="32"/>
  <c r="S25" i="20" s="1"/>
  <c r="T14" i="20"/>
  <c r="T29" i="20"/>
  <c r="T13" i="20"/>
  <c r="O26" i="22"/>
  <c r="P26" i="22"/>
  <c r="M26" i="22"/>
  <c r="N26" i="22"/>
  <c r="AG26" i="22"/>
  <c r="AH26" i="22"/>
  <c r="AE26" i="22"/>
  <c r="AF26" i="22"/>
  <c r="N15" i="20" l="1"/>
  <c r="R15" i="20"/>
  <c r="O12" i="20"/>
  <c r="R12" i="20"/>
  <c r="N16" i="20"/>
  <c r="R16" i="20"/>
  <c r="R14" i="20"/>
  <c r="N14" i="20"/>
  <c r="AM17" i="32"/>
  <c r="P24" i="20"/>
  <c r="R30" i="20"/>
  <c r="N30" i="20"/>
  <c r="O31" i="20"/>
  <c r="R31" i="20"/>
  <c r="N26" i="20"/>
  <c r="R26" i="20"/>
  <c r="N28" i="20"/>
  <c r="R28" i="20"/>
  <c r="N29" i="20"/>
  <c r="R29" i="20"/>
  <c r="N21" i="20"/>
  <c r="R21" i="20"/>
  <c r="N17" i="20"/>
  <c r="R17" i="20"/>
  <c r="N19" i="20"/>
  <c r="R19" i="20"/>
  <c r="N13" i="20"/>
  <c r="R13" i="20"/>
  <c r="N22" i="20"/>
  <c r="R22" i="20"/>
  <c r="O20" i="20"/>
  <c r="R20" i="20"/>
  <c r="N27" i="20"/>
  <c r="R27" i="20"/>
  <c r="R32" i="20"/>
  <c r="N32" i="20"/>
  <c r="AN17" i="32"/>
  <c r="S24" i="20" s="1"/>
  <c r="T24" i="20" s="1"/>
  <c r="I28" i="29"/>
  <c r="H28" i="29"/>
  <c r="G28" i="29"/>
  <c r="E28" i="29"/>
  <c r="D28" i="29"/>
  <c r="C28" i="29"/>
  <c r="B28" i="29"/>
  <c r="J27" i="29"/>
  <c r="F27" i="29"/>
  <c r="J26" i="29"/>
  <c r="F26" i="29"/>
  <c r="J24" i="29"/>
  <c r="F24" i="29"/>
  <c r="J23" i="29"/>
  <c r="F23" i="29"/>
  <c r="J22" i="29"/>
  <c r="F22" i="29"/>
  <c r="J21" i="29"/>
  <c r="F21" i="29"/>
  <c r="J20" i="29"/>
  <c r="F20" i="29"/>
  <c r="J18" i="29"/>
  <c r="F18" i="29"/>
  <c r="J17" i="29"/>
  <c r="F17" i="29"/>
  <c r="J16" i="29"/>
  <c r="F16" i="29"/>
  <c r="J15" i="29"/>
  <c r="F15" i="29"/>
  <c r="J14" i="29"/>
  <c r="F14" i="29"/>
  <c r="J12" i="29"/>
  <c r="F12" i="29"/>
  <c r="J11" i="29"/>
  <c r="F11" i="29"/>
  <c r="J10" i="29"/>
  <c r="F10" i="29"/>
  <c r="N54" i="24"/>
  <c r="L54" i="24"/>
  <c r="K54" i="24"/>
  <c r="N53" i="24"/>
  <c r="L53" i="24"/>
  <c r="K53" i="24"/>
  <c r="N52" i="24"/>
  <c r="L52" i="24"/>
  <c r="K52" i="24"/>
  <c r="N51" i="24"/>
  <c r="L51" i="24"/>
  <c r="K51" i="24"/>
  <c r="N50" i="24"/>
  <c r="L50" i="24"/>
  <c r="K50" i="24"/>
  <c r="N49" i="24"/>
  <c r="L49" i="24"/>
  <c r="M49" i="24" s="1"/>
  <c r="K49" i="24"/>
  <c r="N48" i="24"/>
  <c r="L48" i="24"/>
  <c r="K48" i="24"/>
  <c r="N47" i="24"/>
  <c r="L47" i="24"/>
  <c r="K47" i="24"/>
  <c r="N46" i="24"/>
  <c r="L46" i="24"/>
  <c r="K46" i="24"/>
  <c r="N45" i="24"/>
  <c r="L45" i="24"/>
  <c r="K45" i="24"/>
  <c r="N44" i="24"/>
  <c r="O43" i="24" s="1"/>
  <c r="L44" i="24"/>
  <c r="K44" i="24"/>
  <c r="N43" i="24"/>
  <c r="L43" i="24"/>
  <c r="M43" i="24" s="1"/>
  <c r="K43" i="24"/>
  <c r="N42" i="24"/>
  <c r="L42" i="24"/>
  <c r="K42" i="24"/>
  <c r="N41" i="24"/>
  <c r="L41" i="24"/>
  <c r="K41" i="24"/>
  <c r="N40" i="24"/>
  <c r="L40" i="24"/>
  <c r="K40" i="24"/>
  <c r="N39" i="24"/>
  <c r="L39" i="24"/>
  <c r="K39" i="24"/>
  <c r="N38" i="24"/>
  <c r="L38" i="24"/>
  <c r="K38" i="24"/>
  <c r="N37" i="24"/>
  <c r="L37" i="24"/>
  <c r="M37" i="24" s="1"/>
  <c r="K37" i="24"/>
  <c r="N36" i="24"/>
  <c r="L36" i="24"/>
  <c r="K36" i="24"/>
  <c r="N35" i="24"/>
  <c r="L35" i="24"/>
  <c r="K35" i="24"/>
  <c r="N34" i="24"/>
  <c r="L34" i="24"/>
  <c r="K34" i="24"/>
  <c r="N33" i="24"/>
  <c r="L33" i="24"/>
  <c r="K33" i="24"/>
  <c r="N32" i="24"/>
  <c r="L32" i="24"/>
  <c r="K32" i="24"/>
  <c r="N31" i="24"/>
  <c r="O31" i="24" s="1"/>
  <c r="L31" i="24"/>
  <c r="M31" i="24" s="1"/>
  <c r="K31" i="24"/>
  <c r="N30" i="24"/>
  <c r="L30" i="24"/>
  <c r="K30" i="24"/>
  <c r="N29" i="24"/>
  <c r="L29" i="24"/>
  <c r="K29" i="24"/>
  <c r="N28" i="24"/>
  <c r="L28" i="24"/>
  <c r="K28" i="24"/>
  <c r="N27" i="24"/>
  <c r="L27" i="24"/>
  <c r="K27" i="24"/>
  <c r="N26" i="24"/>
  <c r="L26" i="24"/>
  <c r="K26" i="24"/>
  <c r="N25" i="24"/>
  <c r="L25" i="24"/>
  <c r="M25" i="24" s="1"/>
  <c r="K25" i="24"/>
  <c r="N24" i="24"/>
  <c r="L24" i="24"/>
  <c r="K24" i="24"/>
  <c r="N23" i="24"/>
  <c r="L23" i="24"/>
  <c r="K23" i="24"/>
  <c r="N22" i="24"/>
  <c r="L22" i="24"/>
  <c r="K22" i="24"/>
  <c r="N21" i="24"/>
  <c r="L21" i="24"/>
  <c r="K21" i="24"/>
  <c r="N20" i="24"/>
  <c r="L20" i="24"/>
  <c r="K20" i="24"/>
  <c r="N19" i="24"/>
  <c r="O19" i="24" s="1"/>
  <c r="L19" i="24"/>
  <c r="K19" i="24"/>
  <c r="N18" i="24"/>
  <c r="L18" i="24"/>
  <c r="K18" i="24"/>
  <c r="N17" i="24"/>
  <c r="L17" i="24"/>
  <c r="K17" i="24"/>
  <c r="N16" i="24"/>
  <c r="L16" i="24"/>
  <c r="M16" i="24" s="1"/>
  <c r="K16" i="24"/>
  <c r="N15" i="24"/>
  <c r="L15" i="24"/>
  <c r="K15" i="24"/>
  <c r="N14" i="24"/>
  <c r="L14" i="24"/>
  <c r="K14" i="24"/>
  <c r="N13" i="24"/>
  <c r="O13" i="24" s="1"/>
  <c r="L13" i="24"/>
  <c r="M13" i="24" s="1"/>
  <c r="K13" i="24"/>
  <c r="N12" i="24"/>
  <c r="L12" i="24"/>
  <c r="K12" i="24"/>
  <c r="N11" i="24"/>
  <c r="L11" i="24"/>
  <c r="K11" i="24"/>
  <c r="N10" i="24"/>
  <c r="L10" i="24"/>
  <c r="K10" i="24"/>
  <c r="AT26" i="22"/>
  <c r="AS26" i="22"/>
  <c r="AS27" i="22" s="1"/>
  <c r="AR26" i="22"/>
  <c r="AQ26" i="22"/>
  <c r="AQ27" i="22" s="1"/>
  <c r="AP26" i="22"/>
  <c r="AO26" i="22"/>
  <c r="AO27" i="22" s="1"/>
  <c r="AN26" i="22"/>
  <c r="AM26" i="22"/>
  <c r="AM27" i="22" s="1"/>
  <c r="AL26" i="22"/>
  <c r="AK26" i="22"/>
  <c r="AK27" i="22" s="1"/>
  <c r="AJ26" i="22"/>
  <c r="AI26" i="22"/>
  <c r="AI27" i="22" s="1"/>
  <c r="AG27" i="22"/>
  <c r="AE27" i="22"/>
  <c r="AD26" i="22"/>
  <c r="AC26" i="22"/>
  <c r="AC27" i="22" s="1"/>
  <c r="AB26" i="22"/>
  <c r="AA26" i="22"/>
  <c r="AA27" i="22" s="1"/>
  <c r="Z26" i="22"/>
  <c r="Y26" i="22"/>
  <c r="Y27" i="22" s="1"/>
  <c r="X26" i="22"/>
  <c r="W26" i="22"/>
  <c r="W27" i="22" s="1"/>
  <c r="V26" i="22"/>
  <c r="U26" i="22"/>
  <c r="U27" i="22" s="1"/>
  <c r="T26" i="22"/>
  <c r="S26" i="22"/>
  <c r="S27" i="22" s="1"/>
  <c r="R26" i="22"/>
  <c r="Q26" i="22"/>
  <c r="Q27" i="22" s="1"/>
  <c r="O27" i="22"/>
  <c r="M27" i="22"/>
  <c r="L26" i="22"/>
  <c r="K26" i="22"/>
  <c r="K27" i="22" s="1"/>
  <c r="J26" i="22"/>
  <c r="I26" i="22"/>
  <c r="I27" i="22" s="1"/>
  <c r="H26" i="22"/>
  <c r="G26" i="22"/>
  <c r="G27" i="22" s="1"/>
  <c r="F26" i="22"/>
  <c r="E26" i="22"/>
  <c r="E27" i="22" s="1"/>
  <c r="N24" i="20" l="1"/>
  <c r="R24" i="20"/>
  <c r="O49" i="24"/>
  <c r="M52" i="24"/>
  <c r="M22" i="24"/>
  <c r="O37" i="24"/>
  <c r="M40" i="24"/>
  <c r="M10" i="24"/>
  <c r="O25" i="24"/>
  <c r="M28" i="24"/>
  <c r="J28" i="29"/>
  <c r="M46" i="24"/>
  <c r="M19" i="24"/>
  <c r="M34" i="24"/>
  <c r="O10" i="24"/>
  <c r="O22" i="24"/>
  <c r="O34" i="24"/>
  <c r="O46" i="24"/>
  <c r="F28" i="29"/>
  <c r="O16" i="24"/>
  <c r="O28" i="24"/>
  <c r="O40" i="24"/>
  <c r="O52" i="24"/>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6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6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comments5.xml><?xml version="1.0" encoding="utf-8"?>
<comments xmlns="http://schemas.openxmlformats.org/spreadsheetml/2006/main">
  <authors>
    <author>Blanca Ofir Murillo Solarte</author>
  </authors>
  <commentList>
    <comment ref="Q7" authorId="0" shapeId="0">
      <text>
        <r>
          <rPr>
            <b/>
            <sz val="9"/>
            <color indexed="81"/>
            <rFont val="Tahoma"/>
            <family val="2"/>
          </rPr>
          <t>Relacione los riesgos por proceso que se hayan materializado</t>
        </r>
        <r>
          <rPr>
            <sz val="9"/>
            <color indexed="81"/>
            <rFont val="Tahoma"/>
            <family val="2"/>
          </rPr>
          <t xml:space="preserve">
</t>
        </r>
      </text>
    </comment>
    <comment ref="R7" authorId="0" shapeId="0">
      <text>
        <r>
          <rPr>
            <b/>
            <sz val="9"/>
            <color indexed="81"/>
            <rFont val="Tahoma"/>
            <family val="2"/>
          </rPr>
          <t>Relacione los riesgos de corrupción que se hayan materializado</t>
        </r>
        <r>
          <rPr>
            <sz val="9"/>
            <color indexed="81"/>
            <rFont val="Tahoma"/>
            <family val="2"/>
          </rPr>
          <t xml:space="preserve">
</t>
        </r>
      </text>
    </comment>
    <comment ref="K8" authorId="0" shapeId="0">
      <text>
        <r>
          <rPr>
            <b/>
            <sz val="9"/>
            <color indexed="81"/>
            <rFont val="Tahoma"/>
            <family val="2"/>
          </rPr>
          <t xml:space="preserve">Relacione los riesgos por proceso cuyo riesgo residual se ubique en la zona moderada </t>
        </r>
        <r>
          <rPr>
            <sz val="9"/>
            <color indexed="81"/>
            <rFont val="Tahoma"/>
            <family val="2"/>
          </rPr>
          <t xml:space="preserve">
</t>
        </r>
      </text>
    </comment>
    <comment ref="L8" authorId="0" shapeId="0">
      <text>
        <r>
          <rPr>
            <b/>
            <sz val="9"/>
            <color indexed="81"/>
            <rFont val="Tahoma"/>
            <family val="2"/>
          </rPr>
          <t xml:space="preserve">Relacione los riesgos de corrupción cuyo riesgo residual se ubique en la zona moderada </t>
        </r>
        <r>
          <rPr>
            <sz val="9"/>
            <color indexed="81"/>
            <rFont val="Tahoma"/>
            <family val="2"/>
          </rPr>
          <t xml:space="preserve">
</t>
        </r>
      </text>
    </comment>
    <comment ref="M8" authorId="0" shapeId="0">
      <text>
        <r>
          <rPr>
            <b/>
            <sz val="9"/>
            <color indexed="81"/>
            <rFont val="Tahoma"/>
            <family val="2"/>
          </rPr>
          <t xml:space="preserve">Relacione los riesgos por proceso cuyo riesgo residual se ubique en la zona Alta </t>
        </r>
        <r>
          <rPr>
            <sz val="9"/>
            <color indexed="81"/>
            <rFont val="Tahoma"/>
            <family val="2"/>
          </rPr>
          <t xml:space="preserve">
</t>
        </r>
      </text>
    </comment>
    <comment ref="N8" authorId="0" shapeId="0">
      <text>
        <r>
          <rPr>
            <b/>
            <sz val="9"/>
            <color indexed="81"/>
            <rFont val="Tahoma"/>
            <family val="2"/>
          </rPr>
          <t>Relacione los riesgos de corrupción cuyo riesgo residual se ubique en la zona Alta</t>
        </r>
        <r>
          <rPr>
            <sz val="9"/>
            <color indexed="81"/>
            <rFont val="Tahoma"/>
            <family val="2"/>
          </rPr>
          <t xml:space="preserve">
</t>
        </r>
      </text>
    </comment>
    <comment ref="O8" authorId="0" shapeId="0">
      <text>
        <r>
          <rPr>
            <b/>
            <sz val="9"/>
            <color indexed="81"/>
            <rFont val="Tahoma"/>
            <family val="2"/>
          </rPr>
          <t>Relacione los riesgos por proceso cuyo riesgo residual se ubique en la zona Extrema</t>
        </r>
        <r>
          <rPr>
            <sz val="9"/>
            <color indexed="81"/>
            <rFont val="Tahoma"/>
            <family val="2"/>
          </rPr>
          <t xml:space="preserve">
</t>
        </r>
      </text>
    </comment>
    <comment ref="P8" authorId="0" shapeId="0">
      <text>
        <r>
          <rPr>
            <b/>
            <sz val="9"/>
            <color indexed="81"/>
            <rFont val="Tahoma"/>
            <family val="2"/>
          </rPr>
          <t>Relacione los riesgos de corrupción cuyo riesgo residual se ubique en la zona Extrema</t>
        </r>
        <r>
          <rPr>
            <sz val="9"/>
            <color indexed="81"/>
            <rFont val="Tahoma"/>
            <family val="2"/>
          </rPr>
          <t xml:space="preserve">
</t>
        </r>
      </text>
    </comment>
  </commentList>
</comments>
</file>

<file path=xl/sharedStrings.xml><?xml version="1.0" encoding="utf-8"?>
<sst xmlns="http://schemas.openxmlformats.org/spreadsheetml/2006/main" count="1827" uniqueCount="988">
  <si>
    <t>PROBABILIDAD</t>
  </si>
  <si>
    <t>IMPACTO</t>
  </si>
  <si>
    <t>ZONA DE RIESGO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</si>
  <si>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</si>
  <si>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</si>
  <si>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</si>
  <si>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</si>
  <si>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</si>
  <si>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</si>
  <si>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</si>
  <si>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</si>
  <si>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</si>
  <si>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</si>
  <si>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</si>
  <si>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</si>
  <si>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</si>
  <si>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</si>
  <si>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</si>
  <si>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</si>
  <si>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</si>
  <si>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</si>
  <si>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</si>
  <si>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</si>
  <si>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</si>
  <si>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</si>
  <si>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CASI SEGURO (5)</t>
  </si>
  <si>
    <t>NO</t>
  </si>
  <si>
    <t>DESCRIPCIÓN  (FACTIBILIDAD)</t>
  </si>
  <si>
    <t>MODERADA</t>
  </si>
  <si>
    <t>ALTA</t>
  </si>
  <si>
    <t>EXTREMA</t>
  </si>
  <si>
    <t xml:space="preserve">TABLA DE PROBABILIDAD </t>
  </si>
  <si>
    <t>* Asumir el riesgo
* Reducir el riesgo</t>
  </si>
  <si>
    <t>* Reducir el riesgo
* Evitar el riesgo
* Compartir o transferir el riesgo</t>
  </si>
  <si>
    <t xml:space="preserve"> </t>
  </si>
  <si>
    <t>PUNTAJE</t>
  </si>
  <si>
    <t>CATASTROFICO</t>
  </si>
  <si>
    <t>IDENTIFICACIÓN DEL RIESGO</t>
  </si>
  <si>
    <t>ACCIONES ASOCIADAS AL CONTROL</t>
  </si>
  <si>
    <t>FECHA</t>
  </si>
  <si>
    <t>RARA VEZ</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</si>
  <si>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</si>
  <si>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</si>
  <si>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</si>
  <si>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</si>
  <si>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</si>
  <si>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</si>
  <si>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</si>
  <si>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</si>
  <si>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</si>
  <si>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</si>
  <si>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</si>
  <si>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</si>
  <si>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</si>
  <si>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</si>
  <si>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</si>
  <si>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</si>
  <si>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</si>
  <si>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</si>
  <si>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Nº</t>
  </si>
  <si>
    <t>RESPUESTA</t>
  </si>
  <si>
    <t>¿Generar pérdida de recursos económicos?</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</si>
  <si>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</si>
  <si>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Criterios para la evaluación</t>
  </si>
  <si>
    <t>Preventivo</t>
  </si>
  <si>
    <t>Correctivo</t>
  </si>
  <si>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</si>
  <si>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</si>
  <si>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</si>
  <si>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</si>
  <si>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</si>
  <si>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</si>
  <si>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</si>
  <si>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</si>
  <si>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ACCIONES ADELANTADAS</t>
  </si>
  <si>
    <t>CONTROL DE CAMBIOS</t>
  </si>
  <si>
    <t>VERSIÓN</t>
  </si>
  <si>
    <t>RIESGO 1</t>
  </si>
  <si>
    <t>RIESGO 2</t>
  </si>
  <si>
    <t xml:space="preserve">TOTAL RESPUESTAS </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</si>
  <si>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</si>
  <si>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</si>
  <si>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</si>
  <si>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</si>
  <si>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</si>
  <si>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</si>
  <si>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REPORTE MONITOREO Y REVISIÓN-ABRIL</t>
  </si>
  <si>
    <t xml:space="preserve">REPORTE MONITOREO Y REVISIÓN-AGOSTO </t>
  </si>
  <si>
    <t>REPORTE MONITOREO Y REVISIÓN-DICIEMBRE</t>
  </si>
  <si>
    <t>CAUSA(S) RAÍZ</t>
  </si>
  <si>
    <t>ESTABLECIMIENTO DEL CONTEXTO</t>
  </si>
  <si>
    <t>MONITOREO Y REVISIÓN</t>
  </si>
  <si>
    <t>ABRIL</t>
  </si>
  <si>
    <t>AGOSTO</t>
  </si>
  <si>
    <t>DICIEMBRE</t>
  </si>
  <si>
    <t xml:space="preserve">SEGUIMIENTO OFICINA DE CONTROL INTERNO </t>
  </si>
  <si>
    <t>CONCEPTO</t>
  </si>
  <si>
    <t>INSIGNIFICANTE (1)</t>
  </si>
  <si>
    <t xml:space="preserve">RARO (1) </t>
  </si>
  <si>
    <t xml:space="preserve">IMPROBABLE (2) </t>
  </si>
  <si>
    <t>MENOR 
(2)</t>
  </si>
  <si>
    <t>MAYOR 
(4)</t>
  </si>
  <si>
    <t>40
ALTA</t>
  </si>
  <si>
    <t>30
ALTA</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</si>
  <si>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</si>
  <si>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</si>
  <si>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</si>
  <si>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</si>
  <si>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</si>
  <si>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80
</t>
    </r>
    <r>
      <rPr>
        <b/>
        <sz val="14"/>
        <color indexed="8"/>
        <rFont val="Arial Narrow"/>
        <family val="2"/>
      </rPr>
      <t>EXTREMA</t>
    </r>
  </si>
  <si>
    <r>
      <t xml:space="preserve">60
</t>
    </r>
    <r>
      <rPr>
        <b/>
        <sz val="14"/>
        <color indexed="8"/>
        <rFont val="Arial Narrow"/>
        <family val="2"/>
      </rPr>
      <t>EXTREMA</t>
    </r>
  </si>
  <si>
    <r>
      <t xml:space="preserve">4
</t>
    </r>
    <r>
      <rPr>
        <b/>
        <sz val="14"/>
        <color indexed="8"/>
        <rFont val="Arial Narrow"/>
        <family val="2"/>
      </rPr>
      <t>BAJA</t>
    </r>
  </si>
  <si>
    <r>
      <t xml:space="preserve">3
</t>
    </r>
    <r>
      <rPr>
        <b/>
        <sz val="14"/>
        <color indexed="8"/>
        <rFont val="Arial Narrow"/>
        <family val="2"/>
      </rPr>
      <t>BAJA</t>
    </r>
  </si>
  <si>
    <r>
      <t xml:space="preserve">2
</t>
    </r>
    <r>
      <rPr>
        <b/>
        <sz val="14"/>
        <color indexed="8"/>
        <rFont val="Arial Narrow"/>
        <family val="2"/>
      </rPr>
      <t>BAJA</t>
    </r>
  </si>
  <si>
    <r>
      <t xml:space="preserve">1
</t>
    </r>
    <r>
      <rPr>
        <b/>
        <sz val="14"/>
        <color indexed="8"/>
        <rFont val="Arial Narrow"/>
        <family val="2"/>
      </rPr>
      <t>BAJA</t>
    </r>
  </si>
  <si>
    <r>
      <t xml:space="preserve">12
</t>
    </r>
    <r>
      <rPr>
        <b/>
        <sz val="14"/>
        <color indexed="8"/>
        <rFont val="Arial Narrow"/>
        <family val="2"/>
      </rPr>
      <t>BAJA</t>
    </r>
  </si>
  <si>
    <r>
      <t xml:space="preserve">9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</si>
  <si>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</si>
  <si>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</si>
  <si>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20
</t>
    </r>
    <r>
      <rPr>
        <b/>
        <sz val="14"/>
        <color indexed="8"/>
        <rFont val="Arial Narrow"/>
        <family val="2"/>
      </rPr>
      <t>MODERADA</t>
    </r>
  </si>
  <si>
    <r>
      <t xml:space="preserve">40
</t>
    </r>
    <r>
      <rPr>
        <b/>
        <sz val="14"/>
        <color indexed="8"/>
        <rFont val="Arial Narrow"/>
        <family val="2"/>
      </rPr>
      <t>ALTA</t>
    </r>
  </si>
  <si>
    <t xml:space="preserve">MATRIZ DE CALIFICACIÓN DE RIESGOS </t>
  </si>
  <si>
    <t>CATASTRÓFICO 
(5)</t>
  </si>
  <si>
    <t>MODERADO 
(3)</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</si>
  <si>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</si>
  <si>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</si>
  <si>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</si>
  <si>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</si>
  <si>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</si>
  <si>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</si>
  <si>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</si>
  <si>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</si>
  <si>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</si>
  <si>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</si>
  <si>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</si>
  <si>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</si>
  <si>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</si>
  <si>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</si>
  <si>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RIESGO DE CORRUPCIÓN</t>
  </si>
  <si>
    <t>RIESGO DE GESTIÓN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</si>
  <si>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 se cuenta con 3 controles y los tres suman 5 movimientos siendo 1-2-2 = promedio 1.666 = 2
Esto aplica para Probabilidad e impacto</t>
    </r>
  </si>
  <si>
    <t xml:space="preserve">CONTROLES DE RIESGOS </t>
  </si>
  <si>
    <t>Casillas a desplazar</t>
  </si>
  <si>
    <t>Desplazamientos  por cada control</t>
  </si>
  <si>
    <t xml:space="preserve">
No. de casillas a mover en la matriz hacia abajo</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</si>
  <si>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</si>
  <si>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</si>
  <si>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</si>
  <si>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</si>
  <si>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</si>
  <si>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</si>
  <si>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</si>
  <si>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</si>
  <si>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</si>
  <si>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</si>
  <si>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</si>
  <si>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</si>
  <si>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</si>
  <si>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</si>
  <si>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</si>
  <si>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</si>
  <si>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</si>
  <si>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</si>
  <si>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</si>
  <si>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</si>
  <si>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</si>
  <si>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</si>
  <si>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</si>
  <si>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t>RIESGO 3</t>
  </si>
  <si>
    <t>RIESGO 4</t>
  </si>
  <si>
    <t>RIESGO 5</t>
  </si>
  <si>
    <t>RIESGO 6</t>
  </si>
  <si>
    <t>RIESGO 7</t>
  </si>
  <si>
    <t xml:space="preserve">
No. de casillas a mover en la matriz hacia la izquierda</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</si>
  <si>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</si>
  <si>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¿Si el riesgo se materializa podría afectar al grupo de funcionarios del proceso?</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</si>
  <si>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</si>
  <si>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</si>
  <si>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</si>
  <si>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</si>
  <si>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</si>
  <si>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</si>
  <si>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</si>
  <si>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</si>
  <si>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</si>
  <si>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</si>
  <si>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</si>
  <si>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</si>
  <si>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</si>
  <si>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</si>
  <si>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</si>
  <si>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</si>
  <si>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r>
      <rPr>
        <b/>
        <sz val="11"/>
        <color indexed="8"/>
        <rFont val="Arial"/>
        <family val="2"/>
      </rPr>
      <t>PREGUNTA:</t>
    </r>
    <r>
      <rPr>
        <sz val="11"/>
        <color indexed="8"/>
        <rFont val="Arial"/>
        <family val="2"/>
      </rPr>
      <t xml:space="preserve"> </t>
    </r>
  </si>
  <si>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</si>
  <si>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</si>
  <si>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r>
      <rPr>
        <b/>
        <u/>
        <sz val="11"/>
        <color rgb="FFFF0000"/>
        <rFont val="Arial"/>
        <family val="2"/>
      </rPr>
      <t>CONTROL PREVENTIVO</t>
    </r>
    <r>
      <rPr>
        <sz val="11"/>
        <color rgb="FFFF0000"/>
        <rFont val="Arial"/>
        <family val="2"/>
      </rPr>
      <t xml:space="preserve">  contrarresta la </t>
    </r>
    <r>
      <rPr>
        <b/>
        <sz val="11"/>
        <color rgb="FFFF0000"/>
        <rFont val="Arial"/>
        <family val="2"/>
      </rPr>
      <t>PROBABILIDAD</t>
    </r>
    <r>
      <rPr>
        <sz val="11"/>
        <color rgb="FFFF0000"/>
        <rFont val="Arial"/>
        <family val="2"/>
      </rPr>
      <t xml:space="preserve"> de materialización del riesgo y  el </t>
    </r>
    <r>
      <rPr>
        <b/>
        <u/>
        <sz val="11"/>
        <color rgb="FFFF0000"/>
        <rFont val="Arial"/>
        <family val="2"/>
      </rPr>
      <t>CONTROL DETECTIVO</t>
    </r>
    <r>
      <rPr>
        <sz val="11"/>
        <color rgb="FFFF0000"/>
        <rFont val="Arial"/>
        <family val="2"/>
      </rPr>
      <t xml:space="preserve"> el </t>
    </r>
    <r>
      <rPr>
        <b/>
        <sz val="11"/>
        <color rgb="FFFF0000"/>
        <rFont val="Arial"/>
        <family val="2"/>
      </rPr>
      <t>IMPACTO.</t>
    </r>
  </si>
  <si>
    <r>
      <rPr>
        <sz val="28"/>
        <color rgb="FFFF0000"/>
        <rFont val="Wingdings"/>
        <charset val="2"/>
      </rPr>
      <t>I</t>
    </r>
    <r>
      <rPr>
        <sz val="11"/>
        <color rgb="FFFF0000"/>
        <rFont val="Arial"/>
        <family val="2"/>
      </rPr>
      <t>Favor no modificar las celdas de color gris</t>
    </r>
  </si>
  <si>
    <r>
      <rPr>
        <b/>
        <u/>
        <sz val="11"/>
        <color rgb="FFFF0000"/>
        <rFont val="Arial"/>
        <family val="2"/>
      </rPr>
      <t>CONTROLES MANUALES</t>
    </r>
    <r>
      <rPr>
        <sz val="11"/>
        <color rgb="FFFF0000"/>
        <rFont val="Arial"/>
        <family val="2"/>
      </rPr>
      <t>: Políticas de operación aplicables, autorizaciones a través de firmas o confirmaciones vía correo electrónico, archivos físicos  consecutivos, listas de chequeo, controles de seguridad con personal especializado entre otros.</t>
    </r>
  </si>
  <si>
    <r>
      <rPr>
        <b/>
        <u/>
        <sz val="11"/>
        <color rgb="FFFF0000"/>
        <rFont val="Arial"/>
        <family val="2"/>
      </rPr>
      <t>CONTROLES AUTOMÁTICOS</t>
    </r>
    <r>
      <rPr>
        <sz val="11"/>
        <color rgb="FFFF0000"/>
        <rFont val="Arial"/>
        <family val="2"/>
      </rPr>
      <t>: Utilizan herramientas tecnológicas como sistemas de información o sofware, diseñados para prevenir, detectar o corregir errores o deficiencias, sin que tenga que intervenir una persona en el proceso.</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</si>
  <si>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</si>
  <si>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</si>
  <si>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</si>
  <si>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</si>
  <si>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</si>
  <si>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SISTEMA INTEGRADO DE GESTION</t>
  </si>
  <si>
    <t>PANORAMA DE RIESGOS  DE LA SDM</t>
  </si>
  <si>
    <t>Código: PV01-PR07-F05</t>
  </si>
  <si>
    <t>Versión: 01</t>
  </si>
  <si>
    <r>
      <t xml:space="preserve">Fecha: </t>
    </r>
    <r>
      <rPr>
        <b/>
        <u/>
        <sz val="14"/>
        <rFont val="Calibri"/>
        <family val="2"/>
        <scheme val="minor"/>
      </rPr>
      <t>31 de Diciembre de 2017</t>
    </r>
  </si>
  <si>
    <t>PROCESOS</t>
  </si>
  <si>
    <t>RIESGOS DE MAYOR PROBIBILIDAD E IMPACTO</t>
  </si>
  <si>
    <t>RIESGOS MATERIALIZADOS</t>
  </si>
  <si>
    <t xml:space="preserve">OBSERVACIONES A LOS PROCESOS </t>
  </si>
  <si>
    <t>ZONA BAJA</t>
  </si>
  <si>
    <t>ZONA
MODERADA</t>
  </si>
  <si>
    <t>ZONA
ALTA</t>
  </si>
  <si>
    <t>ZONA
EXTREMA</t>
  </si>
  <si>
    <t>ZONA MODERADA</t>
  </si>
  <si>
    <t>ZONA ALTA</t>
  </si>
  <si>
    <t>ZONA EXTREMA</t>
  </si>
  <si>
    <t>RIESGOS DE CORRUPCIÓN</t>
  </si>
  <si>
    <t>PROCESOS ESTRATEGICOS</t>
  </si>
  <si>
    <t xml:space="preserve">COMUNICACIONES </t>
  </si>
  <si>
    <t>* Información errada suministrada a los medios de comunicación
* Incumplimiento a los lineamientos establecidos en el plan de comunicaciones
* No formular y/o hacer seguimientos a las politicas o lineamientos del subsistema de responsabilidad social
*No resolver de fondo y oportunamente las PQRS  efectuadas por los ciudadanos.</t>
  </si>
  <si>
    <t xml:space="preserve">*Utilizar de manera inadecuada la ejecución del presupuesto de los proyectos de inversión para beneficio propio o de terceros. </t>
  </si>
  <si>
    <t>NA</t>
  </si>
  <si>
    <t xml:space="preserve">* No se tuvieron en cuenta veinticuatro (24) observaciones de la OCI.
* No se viene aplicando de forma efectiva  la metodología para la Administración de los Riesgos en la SDM, lo cual no permite evidenciar  la zona  real del riesgo residual.  </t>
  </si>
  <si>
    <t>DIRECCIONAMIENTO 
ESTRATÉGICO</t>
  </si>
  <si>
    <t xml:space="preserve">* No se tuvieron en cuentaveinticinco  (25) observaciones de la OCI.
* No se viene aplicando de forma efectiva  la metodología para la Administración de los Riesgos en la SDM, lo cual no permite evidenciar  la zona  real del riesgo residual.  </t>
  </si>
  <si>
    <t>GESTIÓN DE LA 
INFORMACIÓN</t>
  </si>
  <si>
    <t xml:space="preserve">* No se tuvieron en cuenta veintisiete (27) observaciones de la OCI. 
* No se viene aplicando de forma efectiva  la metodología para la Administración de los Riesgos en la SDM, lo cual no permite evidenciar  la zona  real del riesgo residual.  </t>
  </si>
  <si>
    <t>PROCESOS MISIONALES</t>
  </si>
  <si>
    <t>GESTIÓN DE TRANSPORTE E
INFRAESTRUCTURA</t>
  </si>
  <si>
    <t>*Inexactitud en los Estudios, Conceptos e Informes elaborados por el proceso.
*Deficiencia en las acciones de seguimiento  a las estrategias, planes y programas del SITP
*Coordinación ineficiente en las acciones para la puesta en marcha del transporte no motorizado
*Incumplimiento de los lineamientos o directrices del Sistema Integrado de Gestión SIG de la SDM
* Deficiente y/o inoportuno desarrollo de las etapas contractuales</t>
  </si>
  <si>
    <t>* No resolver de fondo y oportunamente las PQRS  efectuadas por los ciudadanos.</t>
  </si>
  <si>
    <t xml:space="preserve">* No se tuvieron en cuenta diez (10) observaciones de la OCI.
* No se viene aplicando de forma efectiva  la metodología para la Administración de los Riesgos en la SDM, lo cual no permite evidenciar  la zona  real del riesgo residual.   </t>
  </si>
  <si>
    <t>SEGURIDAD VIAL</t>
  </si>
  <si>
    <t>*Suministro de datos errados sobre siniestralidad vial
*Seguimiento y monitoreo inoportunos y/o inadecuados a las herramientas de control del SIG (procesos) 
* Deficiente y/o inoportuno desarrollo de las etapas contractuales
* Inadecuado diseño de lineamientos conceptuales y metodológicos para los cursos por infracciones a las normas de tránsito y transporte</t>
  </si>
  <si>
    <t xml:space="preserve">* El proceso no se tuvo en cuenta quince (15) observaciones efectuadas por la OCI.
* No se viene aplicando de forma efectiva  la metodología para la Administración de los Riesgos en la SDM, lo cual no permite evidenciar  la zona  real del riesgo residual.    </t>
  </si>
  <si>
    <t>SERVICIO AL CIUDADANO</t>
  </si>
  <si>
    <t>* Indebida gestión a las solicitudes de la comunidad a través de los Centros Locales de Movilidad en las 20 localidades del Distrito. 
*Inadecuada prestacion de los servicios de cursos de pedagogía para infractores de las normas de tránsito y transporte .
* Inhabilitación de la Secretaría Distrital de Movilidad  por parte del Ministerio de Transporte para la prestación del servicio de cursos de pedagogía para infracciones a las normas de tránsito y transporte</t>
  </si>
  <si>
    <t xml:space="preserve">* Indebida prestación de los servicios a cargo de la Dirección de Servicio al Ciudadano, en los puntos de atención directos de la SDM
* Saturación de vehículos en los patios de la Secretaría Distrital de Movilidad.
</t>
  </si>
  <si>
    <t xml:space="preserve">* Definir claramente el alcance de los controles y las acciones propuestas.
* No se viene aplicando de forma efectiva  la metodología para la Administración de los Riesgos en la SDM, lo cual no permite evidenciar  la zona  real del riesgo residual.  </t>
  </si>
  <si>
    <t>REGULACIÓN Y CONTROL</t>
  </si>
  <si>
    <r>
      <t xml:space="preserve">* No adelantar la acción de cobro (SJC)
*Caducidad en la Investigaciones Administrativas por violación a las normas de transporte público  y en los procesos contravencionales por violación a las normas de tránsito (SITP - SCT - DPA)
*Generar la entrega de vehículos inmovilizados por infracciones a las normas de tránsito y/o de transporte público, sin el cumplimiento de los requisitos legales (SCT)
*Perdida de licencias de Conducción suspendidas y/o canceladas (SCT)
*Inconsistencias en el diligenciamiento  de las ordenes de comparendo por infracciones a las normas de tránsito y demoras en el cargue  del sistema de la información de la Entidad.  (DCV)  
*No resolver de fondo y oportunamente las PQRS  efectuadas por los ciudadanos.      </t>
    </r>
    <r>
      <rPr>
        <sz val="11"/>
        <rFont val="Calibri"/>
        <family val="2"/>
        <scheme val="minor"/>
      </rPr>
      <t xml:space="preserve">                         </t>
    </r>
  </si>
  <si>
    <t xml:space="preserve">* Perdida de licencias de Conducción suspendidas y/o canceladas para beneficio propio o de un tercero.(SCT)
</t>
  </si>
  <si>
    <r>
      <t>* No se tuvieron en cuenta dieciseis (16) observaciones de la OCI.
* Se materializó el riesgo "</t>
    </r>
    <r>
      <rPr>
        <b/>
        <i/>
        <sz val="11"/>
        <rFont val="Calibri"/>
        <family val="2"/>
        <scheme val="minor"/>
      </rPr>
      <t>Caducidad en la Investigaciones Administrativas por violación a las normas de transporte público  y en los procesos contravencionales por violación a las normas de tránsito (SITP - SCT - DPA)</t>
    </r>
    <r>
      <rPr>
        <sz val="11"/>
        <rFont val="Calibri"/>
        <family val="2"/>
        <scheme val="minor"/>
      </rPr>
      <t xml:space="preserve">", en el seguimiento de </t>
    </r>
    <r>
      <rPr>
        <b/>
        <sz val="11"/>
        <rFont val="Calibri"/>
        <family val="2"/>
        <scheme val="minor"/>
      </rPr>
      <t>Agosto</t>
    </r>
    <r>
      <rPr>
        <sz val="11"/>
        <rFont val="Calibri"/>
        <family val="2"/>
        <scheme val="minor"/>
      </rPr>
      <t xml:space="preserve"> se reportó "Se presentó 1 caducidad en la Subdirección de Contravenciones de Tránsito" y en el de </t>
    </r>
    <r>
      <rPr>
        <b/>
        <sz val="11"/>
        <rFont val="Calibri"/>
        <family val="2"/>
        <scheme val="minor"/>
      </rPr>
      <t>Diciembre</t>
    </r>
    <r>
      <rPr>
        <sz val="11"/>
        <rFont val="Calibri"/>
        <family val="2"/>
        <scheme val="minor"/>
      </rPr>
      <t xml:space="preserve"> nuevamente se materializa el riesgo estableciendo "La Subdirección de Contravenciones de Tránsito declaró en la vigencia 2017  la caducidad de cinco (5) actos administrativos por la infracción de embriaguez" 
* Se materializó el riesgo "</t>
    </r>
    <r>
      <rPr>
        <b/>
        <i/>
        <sz val="11"/>
        <rFont val="Calibri"/>
        <family val="2"/>
        <scheme val="minor"/>
      </rPr>
      <t>Inconsistencias en el diligenciamiento  de las ordenes de comparendo por infracciones a las normas de tránsito y demoras en el cargue  del sistema de la información de la Entidad. (DCV)</t>
    </r>
    <r>
      <rPr>
        <sz val="11"/>
        <rFont val="Calibri"/>
        <family val="2"/>
        <scheme val="minor"/>
      </rPr>
      <t>"    en el seguimiento de Diciembre se reportó "Mal diligenciamiento de los comparendos por parte de los agentes de tránsito". 
* Se materializó el riesgo "</t>
    </r>
    <r>
      <rPr>
        <b/>
        <sz val="11"/>
        <rFont val="Calibri"/>
        <family val="2"/>
        <scheme val="minor"/>
      </rPr>
      <t>No resolver de fondo y oportunamente las PQRS  efectuadas por los ciudadanos</t>
    </r>
    <r>
      <rPr>
        <sz val="11"/>
        <rFont val="Calibri"/>
        <family val="2"/>
        <scheme val="minor"/>
      </rPr>
      <t>" en el seguimiento de Diciembre se reportó "De acuerdo con el informe de Auditoria de PQRSD  que realizó la  Oficina de Control Interno en el mes de agosto del presente año, se evidenció (Hallazgos No. 5 y No. 6) que la Dirección de Control y Vigilancia, la Subdirección de Jurisdicción Coactiva y la Subdirección de Contravenciones de Tránsito, tenían requerimientos de PQRSD pendientes de respuesta o con respuestas fuera de términos, situación que se presenta por el número significativo de solicitudes que reciben estas Dependencias".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t>
    </r>
  </si>
  <si>
    <t>GESTIÓN DEL TRÁNSITO</t>
  </si>
  <si>
    <t xml:space="preserve">* No se tuvieron en cuenta once (11) observaciones realizadas por la OCI.
* No se viene aplicando de forma efectiva  la metodología para la Administración de los Riesgos en la SDM, lo cual no permite evidenciar  la zona  real del riesgo residual.   </t>
  </si>
  <si>
    <t>PROCESOS DE APOYO</t>
  </si>
  <si>
    <t>GESTIÓN ADMINISTRATIVA</t>
  </si>
  <si>
    <t xml:space="preserve">* No se tuvieron en cuenta deciseis (16) observaciones de la OCI.
* No se viene aplicando de forma efectiva  la metodología para la Administración de los Riesgos en la SDM, lo cual no permite evidenciar  la zona  real del riesgo residual.   </t>
  </si>
  <si>
    <t>GESTIÓN TALENTO HUMANO</t>
  </si>
  <si>
    <t>* Alteración, modificación u omisión
en el cumplimiento de requisitos en  procesos de selección, promoción y vinculación para favorecer a un tercero</t>
  </si>
  <si>
    <t xml:space="preserve">* No se tuvieron en cuenta ocho (8) observaciones de la OCI.
* No se viene aplicando de forma efectiva  la metodología para la Administración de los Riesgos en la SDM, lo cual no permite evidenciar  la zona  real del riesgo residual.   </t>
  </si>
  <si>
    <t>GESTIÓN FINANCIERA</t>
  </si>
  <si>
    <t>* Extemporaneidad en el envio de las ordenes de  pago aprobadas de las cuentas presentadas por los contratistas y proveedores
* Inadecuada  expedición de CDP y/o CRP</t>
  </si>
  <si>
    <t xml:space="preserve">* El proceso no se tuvo en cuenta cinco (5) observaciones efectuadas por la OCI.
* No se viene aplicando de forma efectiva  la metodología para la Administración de los Riesgos en la SDM, lo cual no permite evidenciar  la zona  real del riesgo residual.   </t>
  </si>
  <si>
    <t>GESTIÓN TECNOLÓGICA</t>
  </si>
  <si>
    <t xml:space="preserve">* No se tuvieron en cuenta las quince(15) observaciones de la OCI. 
* No se viene aplicando de forma efectiva  la metodología para la Administración de los Riesgos en la SDM, lo cual no permite evidenciar  la zona  real del riesgo residual.   </t>
  </si>
  <si>
    <t>GESTIÓN LEGAL Y
 CONTRACTUAL</t>
  </si>
  <si>
    <t xml:space="preserve">* Dar respuesta extemporanea a derechos de petición, conceptos demandas, alegatos, traslado de pruebas o interposición de recursos dentro de los procedimientos que se adelantan por parte de la  Direccion de Asuntos Legales.
* Inasistencia por parte de la SDM a audiencias de conciliación prejudicial y/o judicial.
* Incumplimiento de los fallos de tutela y procesos judiciales.
* No publicar oportunamente en el Sistema de Información Judicial - SIPROJ, las actuaciones generadas durante los procesos judiciales. 
* Que se produzcan perdidas o alteraciones de los documentos que se encuentran en custodia de la Direccion de Asuntos Legales.
*Inadecuada estructuración de los documentos y estudios previos.
*Inadecuada evaluación juridica del proceso contractua.
*Liquidación extemporánea de los contratos.
*Inexistencia de seguimiento a las garantías contractuales.
*Incumplimiento en las acciones propuestas en los planes de mejoramiento suscritos.
*Incumplimiento de los lineamientos o directrices del Sistema Integrado de Gestión SIG de la SDM.
*Seguimiento y monitoreo inoportunos y/o inadecuados a las herramientas de control del SIG. </t>
  </si>
  <si>
    <r>
      <t>* No se tuvieron en cuenta doce (12) observaciones de la OCI.
* Se materializó el riesgo "</t>
    </r>
    <r>
      <rPr>
        <b/>
        <i/>
        <sz val="11"/>
        <rFont val="Calibri"/>
        <family val="2"/>
        <scheme val="minor"/>
      </rPr>
      <t xml:space="preserve">Dar respuesta extemporanea a derechos de petición, conceptos demandas, alegatos, traslado de pruebas o interposición de recursos dentro de los procedimientos que se adelantan por parte de la  Direccion de Asuntos Legales", </t>
    </r>
    <r>
      <rPr>
        <sz val="11"/>
        <rFont val="Calibri"/>
        <family val="2"/>
        <scheme val="minor"/>
      </rPr>
      <t>en los tres  seguimientos efectuados en la vigencia se reportó la materialización del riesgo "Respuestas extemporaneas a derechos de petición".
*  Se materializó el riesgo</t>
    </r>
    <r>
      <rPr>
        <b/>
        <i/>
        <sz val="11"/>
        <rFont val="Calibri"/>
        <family val="2"/>
        <scheme val="minor"/>
      </rPr>
      <t xml:space="preserve"> "No publicar oportunamente en el Sistema de Información Judicial - SIPROJ, las actuaciones generadas durante los procesos judiciales" </t>
    </r>
    <r>
      <rPr>
        <sz val="11"/>
        <rFont val="Calibri"/>
        <family val="2"/>
        <scheme val="minor"/>
      </rPr>
      <t xml:space="preserve">en los tres  seguimientos efectuados en la vigencia se reportó la materialización del riesgo "Informacion sin publicar en el SIPROJWEB".
*  Se materializó el riesgo </t>
    </r>
    <r>
      <rPr>
        <b/>
        <i/>
        <sz val="11"/>
        <rFont val="Calibri"/>
        <family val="2"/>
        <scheme val="minor"/>
      </rPr>
      <t>"Seguimiento y monitoreo inoportunos y/o inadecuados a las herramientas de control del SIG"</t>
    </r>
    <r>
      <rPr>
        <sz val="11"/>
        <rFont val="Calibri"/>
        <family val="2"/>
        <scheme val="minor"/>
      </rPr>
      <t xml:space="preserve">en los tres  seguimientos efectuados en la vigencia se reportó la materialización del riesgo " Incumplimiento de los palnes de mejoramiento"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
</t>
    </r>
  </si>
  <si>
    <t>PROCESOS DE EVALUACIÓN</t>
  </si>
  <si>
    <t>CONTROL DISCIPLINARIO</t>
  </si>
  <si>
    <t xml:space="preserve">* No se tuvieron en cuenta treinta y cinco (35) observaciones de la OCI.
* No se viene aplicando de forma efectiva  la metodología para la Administración de los Riesgos en la SDM, lo cual no permite evidenciar  la zona  real del riesgo residual.  </t>
  </si>
  <si>
    <t>CONTROL Y EVALUACIÓN 
DE LA GESTIÓN</t>
  </si>
  <si>
    <t xml:space="preserve">* Incumplimiento o desactualización del Programa Anual de Auditorías Internas PAAI
* Informes de Ley y/o de Auditorías y/o evaluaciones y/o seguimientos  los planes de mejoramiento subjetivos, imprecisos y/o inoportunos 
* No brindar adecuada y oportunamente la asesoría o acompañamiento a los procesos
* Seguimiento y monitoreo inoportunos y/o inadecuados a las herramientas de control del SIG </t>
  </si>
  <si>
    <t xml:space="preserve">* Descripción de situaciones en los informes que no reflejen  la  no conformidad  observada en la auditoria, informes y/o seguimientos en beneficio propio o a favor de un tercero
* No reportar posibles actos de corrupción e irregularidades que haya encontrado en el ejercicio de sus funciones, en beneficio propio o a favor de un tercero
*Utilización indebida de la información oficial privilegiada en el desarrollo de las auditorías y evaluaciones realizadas, en beneficio propio o a favor de un tercero
</t>
  </si>
  <si>
    <t>* Incumplimiento de los lineamientos o directrices del Sistema Integrado de Gestión SIG de la SDM</t>
  </si>
  <si>
    <t>* No se relaciona la oportunidad en la ejecución de los controles, en caso de no presentarse diligenciar N/A.</t>
  </si>
  <si>
    <t>TOTAL RIESGOS SDM</t>
  </si>
  <si>
    <r>
      <t xml:space="preserve">En total no se tuvieron en cuenta las </t>
    </r>
    <r>
      <rPr>
        <b/>
        <sz val="14"/>
        <rFont val="Calibri"/>
        <family val="2"/>
        <scheme val="minor"/>
      </rPr>
      <t xml:space="preserve">docientos diecinueve(219) </t>
    </r>
    <r>
      <rPr>
        <sz val="11"/>
        <rFont val="Calibri"/>
        <family val="2"/>
        <scheme val="minor"/>
      </rPr>
      <t>observaciones de la OCI.</t>
    </r>
  </si>
  <si>
    <r>
      <rPr>
        <b/>
        <sz val="11"/>
        <color theme="1"/>
        <rFont val="Calibri"/>
        <family val="2"/>
        <scheme val="minor"/>
      </rPr>
      <t>OBSERVACIONES GENERALES: 
Mapa de Riesgos por Procesos</t>
    </r>
    <r>
      <rPr>
        <sz val="11"/>
        <color theme="1"/>
        <rFont val="Calibri"/>
        <family val="2"/>
        <scheme val="minor"/>
      </rPr>
      <t xml:space="preserve">
* Atender las observaciones de la OCI para la formulación del Mapa de Riesgos del proceso para la vigencia 2018, tales como:
       - No se tienen identificados todos los riesgos que afectan el cumplimiento de los objetivos de los procesos e institucionales, como riesgos de los proyectos, riesgos contractuales, entre otros.
       - No se viene aplicando de forma eficaz la metodología para la Administración del Riesgo establecida en la entidad 
       - No se esta dando tratamiento a todas las causas del riesgo identificadas.
       - Los reportes de seguimiento de autocontrol a los controles existentes y a las acciones de manejo no es claro y no presenta evidencias de su cumplimiento.
       - Se observa que hay riesgos que se ha materializado o que han producido hallazgos de auditoria, tanto de la contraloria, observaciones de la veeduria o no conformidades de informes de auditoria interna, tales como deficiencia o falta en la supervisión, pérdida de documentos, respuestas inoportunas de requerimientos (PQRS) y no se relacionan como tal en los mapas de riesgos para establecer su tratamiento.
</t>
    </r>
    <r>
      <rPr>
        <b/>
        <sz val="11"/>
        <color theme="1"/>
        <rFont val="Calibri"/>
        <family val="2"/>
        <scheme val="minor"/>
      </rPr>
      <t xml:space="preserve">Mapa de Riesgos de Corrupción
</t>
    </r>
    <r>
      <rPr>
        <sz val="11"/>
        <color theme="1"/>
        <rFont val="Calibri"/>
        <family val="2"/>
        <scheme val="minor"/>
      </rPr>
      <t xml:space="preserve">* Atender las observaciones de la OCI para la formulación del Mapa de Riesgos del proceso para la vigencia 2018 tales como:
- No se tienen identificados todos los riesgos de corrupción a los cuales estan expuestos los procesos. -No se le vienen dando tratamiento  de forma integral a las causas de los riesgos identificadas.
- No ostante se identifican riesgos transversales como "Elaborar estudios previos para procesos de contratación en beneficio propio o de terceros " y/o "No reportar posibles actos de corrupción e irregularidades que haya encontrado en el ejercicio de sus funciones, en beneficio propio o a favor de un tercero" solo se les esta dando tratamiento en los procesos que los  identifican.
- Se identifican riesgos de gestión como de corrupción: "Alteración de cifras relacionada en la ejecución con indicadores del procesos que se reportan mensualmente"
- No se aplica correctamente la metodología para la administración del riesgo o se implementan controles inefectivos.
</t>
    </r>
    <r>
      <rPr>
        <b/>
        <sz val="11"/>
        <color theme="1"/>
        <rFont val="Calibri"/>
        <family val="2"/>
        <scheme val="minor"/>
      </rPr>
      <t>Mapa de Riesgos Institucional</t>
    </r>
    <r>
      <rPr>
        <sz val="11"/>
        <color theme="1"/>
        <rFont val="Calibri"/>
        <family val="2"/>
        <scheme val="minor"/>
      </rPr>
      <t xml:space="preserve">
* El Mapa de Riesgos Institucional de la SDM publicado  en la Intranet se encuentra desactualizado a </t>
    </r>
    <r>
      <rPr>
        <b/>
        <sz val="11"/>
        <color theme="1"/>
        <rFont val="Calibri"/>
        <family val="2"/>
        <scheme val="minor"/>
      </rPr>
      <t>31/05/2017.</t>
    </r>
    <r>
      <rPr>
        <sz val="11"/>
        <color theme="1"/>
        <rFont val="Calibri"/>
        <family val="2"/>
        <scheme val="minor"/>
      </rPr>
      <t xml:space="preserve"> 
</t>
    </r>
    <r>
      <rPr>
        <b/>
        <sz val="11"/>
        <color theme="1"/>
        <rFont val="Calibri"/>
        <family val="2"/>
        <scheme val="minor"/>
      </rPr>
      <t xml:space="preserve">RECOMENDACIONES: </t>
    </r>
    <r>
      <rPr>
        <sz val="11"/>
        <color theme="1"/>
        <rFont val="Calibri"/>
        <family val="2"/>
        <scheme val="minor"/>
      </rPr>
      <t xml:space="preserve">
* Eevisar y ajustar la pertinencia de los riesgos identificados en el mapa de riesgos de corrupción, de acuerdo a las condiciones actuales del proceso y a las auditorias internas y externas efectuadas así como a las diferentes directrices mencionadas en el  PV01-PR07 procedimiento para la administración del riesgo.
* Fortalecer el conocimiento de la metodología para la Administración del Riesgo establecida en la entidad en el equipo operativo y el líder del proceso.
* Revisar y ajustar la pertinencia de los riesgos identificados en el mapa de cada proceso, de acuerdo a las condiciones actuales del proceso y a las auditorías internas y externas efectuadas así como a las diferentes directrices mencionadas en la  versión vigente del  PV01-PR07 procedimiento para la administración del riesgo.
* Programar en el Mapa de riesgos del Proceso para la vigencia 2018, el tratamiento a los riesgos que se encuentran en zona de riesgo alta o extrema, en el corto plazo destinando los recursos requeridos al respecto evitando así la materialización de estos riesgos.
* Establecer por la OAP algunos riesgos transversales que afectan a todos los procesos los cuales deben tener controles y acciones de manejo para evitar su materialización. Por ejemplo: -deficiencia o falta en la supervisión, perdida de documentos, respuestas inoportunas de requerimientos (PQRS).
* Los riesgos que se ha materializado, tales como deficiencia o falta en la supervisión, perdida de documentos, respuestas inoportunas de requerimientos (PQRS), lo cual se evidenció como resultados de hallazgos de auditoria, tanto de la contraloría, observaciones de la veeduría o no conformidades de informes de auditoría interna, deben relacionarse en los mapas así como su tratamiento para evitar que en el futuro se tomen decisiones equivocadas respecto a su nueva materialización.
* Socializar los riesgos del proceso y su tratamiento con todos los servidores de proceso, recalcandoles la importancia de los controles y  de su participación para evitar la materialización de los riesgos.</t>
    </r>
  </si>
  <si>
    <t>NP</t>
  </si>
  <si>
    <t>NI</t>
  </si>
  <si>
    <t>NPR</t>
  </si>
  <si>
    <t>ESTADO DEL RIESGO DE GESTIÓN -RIESGO RESIDUAL</t>
  </si>
  <si>
    <t>NÚMERO DE  
RIESGOS DE GESTIÓN POR PROCESO</t>
  </si>
  <si>
    <t>ESTADO DEL RIESGO DE CORRUPCIÓN POR PROCESO- RIESGO RESIDUAL</t>
  </si>
  <si>
    <t>NÚMERO DE RIESGOS DE CORRUPCIÓN POR PROCESO</t>
  </si>
  <si>
    <t>RIESGOS DE GESTIÓN</t>
  </si>
  <si>
    <t>PROCESO DIRECCIONAMIENTO ESTRATÉGICO</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</si>
  <si>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</si>
  <si>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</si>
  <si>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</si>
  <si>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</si>
  <si>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</si>
  <si>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PROCESO DE DIRECCIONAMIENTO ESTRATÉGICO</t>
  </si>
  <si>
    <t>Es posible que suceda.El evento podrá ocurrir en algún momento.</t>
  </si>
  <si>
    <t>Se espera que el evento ocurra en la mayoria de las circunstancias. Es muy seguro que se presente.</t>
  </si>
  <si>
    <t>Es posible que el evento ocurra en la mayoria de los casos.</t>
  </si>
  <si>
    <t>x</t>
  </si>
  <si>
    <t>ANÁLISIS DEL RIESGO INHERENTE</t>
  </si>
  <si>
    <t>ANÁLISIS DEL RIESGO RESIDUAL</t>
  </si>
  <si>
    <t>OBSERVACIONES OAP</t>
  </si>
  <si>
    <t>CONCLUSIONES SOBRE LA EFICACIA DE LAS ACCIONES</t>
  </si>
  <si>
    <t>TABLA DE IMPACTO RIESGOS DE CORRUPCIÓN</t>
  </si>
  <si>
    <t>TABLA DE IMPACTO RIESGOS DE GESTIÓN</t>
  </si>
  <si>
    <t>RIESGO n</t>
  </si>
  <si>
    <r>
      <t xml:space="preserve">¿El control es manual?
califique </t>
    </r>
    <r>
      <rPr>
        <b/>
        <u/>
        <sz val="12"/>
        <color theme="1"/>
        <rFont val="Arial"/>
        <family val="2"/>
      </rPr>
      <t>10</t>
    </r>
  </si>
  <si>
    <r>
      <t xml:space="preserve">¿La frecuencia de ejecución del control y seguimiento es adecuada?
califique </t>
    </r>
    <r>
      <rPr>
        <b/>
        <u/>
        <sz val="11"/>
        <color theme="1"/>
        <rFont val="Arial"/>
        <family val="2"/>
      </rPr>
      <t>15</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</si>
  <si>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</si>
  <si>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t>1.0</t>
  </si>
  <si>
    <t>Se crea la versión de la política y mapa de riesgos unificado para corrupción y gestión, que incluye los formatos necesarios para su análisis, diligenciamiento y tratamiento eficaz.</t>
  </si>
  <si>
    <t>Descripción del Control
(Traslade aquí los controles que para cada riesgo fueron identificados en la hoja Mapa de Riesgos)</t>
  </si>
  <si>
    <t xml:space="preserve">Detectivo </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</si>
  <si>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</si>
  <si>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</si>
  <si>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</si>
  <si>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</si>
  <si>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</si>
  <si>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</si>
  <si>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</si>
  <si>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</si>
  <si>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</si>
  <si>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</si>
  <si>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</si>
  <si>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</si>
  <si>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</si>
  <si>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</si>
  <si>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</si>
  <si>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</si>
  <si>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</si>
  <si>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</si>
  <si>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</si>
  <si>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Acción 1: 
Acción 2:
Acción n:</t>
  </si>
  <si>
    <t>FECHA REAL DE EJECUCIÓN DE CADA ACCIÓN</t>
  </si>
  <si>
    <t>Control 1:</t>
  </si>
  <si>
    <t>Control 2:</t>
  </si>
  <si>
    <t>Control n:</t>
  </si>
  <si>
    <t>Corrupción-Institucionalidad</t>
  </si>
  <si>
    <t>Corrupción-Visibilidad</t>
  </si>
  <si>
    <t>Corrupción-Control y Sanción</t>
  </si>
  <si>
    <t>Corrupción-Delitos de la Admón. Pública</t>
  </si>
  <si>
    <t>EVIDENCIA DE EJECUCIÓN DE LAS ACCIONES</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</si>
  <si>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</si>
  <si>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</si>
  <si>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</si>
  <si>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</si>
  <si>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</si>
  <si>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</si>
  <si>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Evaluación del diseño del control</t>
  </si>
  <si>
    <t>Fuerte</t>
  </si>
  <si>
    <t>Conclusión sobre el diseño de controles
(Los controles que no aporten al promedio pueden considerarse para su modificación, eliminación o fusión con otros)</t>
  </si>
  <si>
    <t>Débil</t>
  </si>
  <si>
    <t>Probabilidad</t>
  </si>
  <si>
    <t>RIESGO 8</t>
  </si>
  <si>
    <t>RIESGO 9</t>
  </si>
  <si>
    <t>RIESGO 10</t>
  </si>
  <si>
    <t>RIESGO 11</t>
  </si>
  <si>
    <t>RIESGO 12</t>
  </si>
  <si>
    <t>Criterios para calificar el impacto en RIESGOS DE GESTIÓN</t>
  </si>
  <si>
    <t>RIESGO 13</t>
  </si>
  <si>
    <t>RIESGO 14</t>
  </si>
  <si>
    <t>RIESGO 15</t>
  </si>
  <si>
    <t>RIESGO 16</t>
  </si>
  <si>
    <t>RIESGO 17</t>
  </si>
  <si>
    <t>RIESGO 18</t>
  </si>
  <si>
    <t>RIESGO 19</t>
  </si>
  <si>
    <t>RIESGO 20</t>
  </si>
  <si>
    <t>Calificación del diseño del control</t>
  </si>
  <si>
    <t>Conclusión sobre los controles</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</si>
  <si>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</si>
  <si>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</si>
  <si>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</si>
  <si>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t>Descripción del Control
(Traslade aquí los controles que fueron identificados para cada riesgo en la hoja Mapa de Riesgos)</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</si>
  <si>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</si>
  <si>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</si>
  <si>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 xml:space="preserve">No. de casillas que aporta cada control preventivo </t>
  </si>
  <si>
    <t>No. de casillas que aporta cada control detectivo</t>
  </si>
  <si>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</si>
  <si>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</si>
  <si>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</si>
  <si>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9: Celebración indebida de contratos para favorecimiento propio o de terceros</t>
  </si>
  <si>
    <t>1: Detrimento patrimonial
2: Pérdida de imagen institucional
3: Desgaste administrativo por reprocesos
4: Investigaciones y sanciones</t>
  </si>
  <si>
    <t>11. Discriminación hacia los ciudadanos que requieren atención y respuesta por parte de la SDM.</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</si>
  <si>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</si>
  <si>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</si>
  <si>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</si>
  <si>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</si>
  <si>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</si>
  <si>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16. Inadecuado Ambiente laboral en la SDM</t>
  </si>
  <si>
    <t>18. Actuaciones de los colaboradores que no se ajusten a la cultura del control en la Entidad</t>
  </si>
  <si>
    <t>15. Designación de colaboradores no competentes o idóneos para el desarrollo de las actividades asignadas.</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</si>
  <si>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</si>
  <si>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</si>
  <si>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1. Seguimiento al cumplimiento del procedimiento PM05-PR05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</si>
  <si>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</si>
  <si>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</si>
  <si>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</si>
  <si>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</si>
  <si>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 xml:space="preserve">1. Estrategias de fortalecimiento de la cultura de autocontrol (Preventivo).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</si>
  <si>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</si>
  <si>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</si>
  <si>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</si>
  <si>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</si>
  <si>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 xml:space="preserve">1. Elaboración del Anteproyecto de presupuesto para la formulación o estructuración de los planes, programas o proyectos orientados a la reducción sustancial de victimas fatales y lesionados en siniestros de tránsito - PE01-PR04 (Preventivo).
</t>
  </si>
  <si>
    <t>5. Desarrollo del PAAI y procedimientos de auditoria interna y seguimiento a planes de mejoramiento (Detectivo)</t>
  </si>
  <si>
    <t>2. Seguimiento al Plan Institucional de Capacitación (Preventivo)</t>
  </si>
  <si>
    <t>3. Aplicación del procedimiento de entrenamiento en el puesto de trabajo
(Preventivo)</t>
  </si>
  <si>
    <t>4. Desarrollo de la estrategia comunicativa que incentiva la cultura ciudadana (Preventivo).</t>
  </si>
  <si>
    <t xml:space="preserve">1. Seguimiento al cumplimiento del procedimiento PM05-PR05 (Preventivo)
</t>
  </si>
  <si>
    <t>5. Implementación del enfoque a procesos a través del SIG (Preventivo).</t>
  </si>
  <si>
    <t xml:space="preserve">2. Desarrollo de la estrategia comunicativa que incentiva la cultura ciudadana (Preventivo). </t>
  </si>
  <si>
    <t xml:space="preserve">1. Análisis de cifras estadísticas de siniestralidad vial (Preventivo)
</t>
  </si>
  <si>
    <t>3. Desarrollo del PAAI y procedimientos de auditoria interna y seguimiento a planes de mejoramiento (Detectivo).</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</si>
  <si>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</si>
  <si>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</si>
  <si>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 xml:space="preserve">1. Elaboración del Anteproyecto de presupuesto acorde con las necesidades del Plan de Desarrollo Distrital - Procedimiento PE01-PR04 (Preventivo).
</t>
  </si>
  <si>
    <t xml:space="preserve">6. Evaluación de la satisfacción de los ciudadanos frente a los impactos de los proyectos y acciones (Detectivo)
</t>
  </si>
  <si>
    <t>7. Vinculación de la ciudadanía a través de los CLM  para socializar los programas y proyectos de alto impacto (Detectivo)</t>
  </si>
  <si>
    <t>2. Formulación y desarrollo del Plan de Comunicaciones (Preventivo)</t>
  </si>
  <si>
    <t xml:space="preserve">3.  Formulación y seguimiento del Plan Institucional de Participación (Preventivo) </t>
  </si>
  <si>
    <t xml:space="preserve">1. Aplicación del procedimiento de PE01-PR22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</si>
  <si>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</si>
  <si>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</si>
  <si>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</si>
  <si>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</si>
  <si>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</si>
  <si>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</si>
  <si>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</si>
  <si>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</si>
  <si>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</si>
  <si>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</si>
  <si>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</si>
  <si>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1. Adopción y socialización del Código de Integridad (Preventivo)
</t>
  </si>
  <si>
    <t xml:space="preserve">1. Adopción y desarrollo de la política y estrategia comunicativa sobre igualdad (Preventivo)
</t>
  </si>
  <si>
    <t>3. Desarrollo e implementación del PIC</t>
  </si>
  <si>
    <t>4. Aplicación del procedimiento de PM05-PR14</t>
  </si>
  <si>
    <t>5. Seguimiento al índice de las PQRSD (Detectivo)</t>
  </si>
  <si>
    <t>6. Aplicación procedimientos disciplinarios PV02-PR01 y PV02-PR02 (Detectivo).</t>
  </si>
  <si>
    <t xml:space="preserve">2. Desarrollo e implementación del PIC (Preventivo)
</t>
  </si>
  <si>
    <t>4.Seguimiento al índice de las PQRSD (Detectivo)</t>
  </si>
  <si>
    <t>3. Aplicación del procedimiento de PM05-PR14 (Preventivo)</t>
  </si>
  <si>
    <t>2. Adopción y socialización del Código de Integridad (Preventivo)</t>
  </si>
  <si>
    <t xml:space="preserve">1. Desarrollo de la estrategia comunicativa que incentiva la denuncia (Preventivo).
</t>
  </si>
  <si>
    <t>5. Aplicación de normativa legal asociada a la administración de la planta global de la Entidad (Detectivo).</t>
  </si>
  <si>
    <t>4. Aplicación de los manuales de funciones y verificación con lista de chequeo del cumplimiento de requisitos (Preventivo).</t>
  </si>
  <si>
    <t>3. Implementación del Plan de Bienestar e Incentivos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</si>
  <si>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</si>
  <si>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</si>
  <si>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5. Implementación del Procedimiento PA02-PR07 (Preventivo).</t>
  </si>
  <si>
    <t>6. Aplicación de la Resolución 1401 de 2007 (Preventivo).</t>
  </si>
  <si>
    <t>8. Aplicación del procedimiento PA02-03 para funcionarios (Detectivo).</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</si>
  <si>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</si>
  <si>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</si>
  <si>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</si>
  <si>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 xml:space="preserve">1. Formulación y seguimiento a los acuerdos de gestión que contienen las acciones para la implementación de la política de seguridad de la información (Preventivo)
</t>
  </si>
  <si>
    <t>5. Desarrollo del PAAI y procedimientos de auditoria interna y seguimiento a planes de mejoramiento (Detectivo).</t>
  </si>
  <si>
    <t>EJECUCIÓN DE LOS CONTROLES</t>
  </si>
  <si>
    <t xml:space="preserve">Promedio calificación del diseño de controles </t>
  </si>
  <si>
    <t xml:space="preserve">Solidez del diseño del conjunto de controles </t>
  </si>
  <si>
    <t>DISEÑO DE LOS CONTROLES</t>
  </si>
  <si>
    <t>Control 1: Servicio al Ciudadano
2: Gestión Talento Humano
3: Gestión Talento Humano
4: Comunicaciones
5: Direccionamiento Estratégico</t>
  </si>
  <si>
    <t>Control 1: Direccionamiento Estratégico
2: Comunicaciones
3: Servicio al Ciudadano
4: Servicio al Ciudadano
5: Control y Evaluación de la Gestión</t>
  </si>
  <si>
    <t>Control 1: Direccionamiento Estratégico
2: Direccionamiento Estratégico
3: Gestión Talento Humano
4: Gestión Legal y Contractual
5: Control y Evaluación de la Gestión
6: Servicio al Ciudadano
7: Servicio al Ciudadano
8. Gestión de Transporte e Infraestructura</t>
  </si>
  <si>
    <t>Control 1: Comunicaciones
2: Gestión Talento Humano
3: Control y Evaluación de la Gestión
4: Gestión Legal y Contractual
5: Control y Evaluación de la Gestión
6: Control Disciplinario</t>
  </si>
  <si>
    <t>10. Desarrollo de la estrategia comunicativa que incentiva la denuncia (Preventivo).</t>
  </si>
  <si>
    <t xml:space="preserve">9. Desarrollo del PAAI y procedimientos de auditoria interna y seguimiento a planes de mejoramiento (Detectivo)
</t>
  </si>
  <si>
    <t>8. Evaluación de la satisfacción de los ciudadanos frente a la prestación de los servicios (Preventivo).</t>
  </si>
  <si>
    <t>7. Aplicación y seguimiento de procedimiento PA01-PR19 Firma Digital (Preventivo).</t>
  </si>
  <si>
    <t xml:space="preserve">5. Aplicación y seguimiento de procedimientos PA01-PR12, PA01-PR13, PA01-PR14, PA01-PR21 de control de bienes (Preventivo)
</t>
  </si>
  <si>
    <t xml:space="preserve">6. Aplicación y seguimiento de procedimiento PA01-PR22 Caja Menor (Preventivo). </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</si>
  <si>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</si>
  <si>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</si>
  <si>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</si>
  <si>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</si>
  <si>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</si>
  <si>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</si>
  <si>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</si>
  <si>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rPr>
        <b/>
        <sz val="12"/>
        <rFont val="Arial"/>
        <family val="2"/>
      </rPr>
      <t xml:space="preserve">ZONA DE RIESGO INHERENTE </t>
    </r>
    <r>
      <rPr>
        <sz val="11"/>
        <color theme="1"/>
        <rFont val="Arial"/>
        <family val="2"/>
      </rPr>
      <t xml:space="preserve">
</t>
    </r>
  </si>
  <si>
    <r>
      <rPr>
        <b/>
        <sz val="12"/>
        <rFont val="Arial"/>
        <family val="2"/>
      </rPr>
      <t xml:space="preserve">ZONA DE RIESGO RESIDUAL </t>
    </r>
    <r>
      <rPr>
        <sz val="11"/>
        <color theme="1"/>
        <rFont val="Arial"/>
        <family val="2"/>
      </rPr>
      <t xml:space="preserve">
</t>
    </r>
  </si>
  <si>
    <t>1. Aplicación del procedimiento PM01-PR05 (Preventivo)
2. Cumplimiento a las medidas anticorrupción institucionales contenidas en el PAAC (Preventivo).
3. Adopción y socialización del Código de Integridad (Preventivo).
4. Aplicación del procedimiento PM05-PR02 - participación social (Preventivo).
5. Aplicación y seguimiento de procedimientos PA01-PR12, PA01-PR13, PA01-PR14, PA01-PR21 de control de bienes (Preventivo)
6. Aplicación y seguimiento de procedimiento PA01-PR22 Caja Menor (Preventivo). 
7. Aplicación y seguimiento de procedimiento PA01-PR19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PM01-PR01 PQRSD (Detectivo)</t>
  </si>
  <si>
    <t>Control 1: Gestión de Transporte e Infraestructura
2: Control y Evaluación de la Gestión
3: Gestión Talento Humano
4: Servicio al Ciudadano
5: Gestión Administrativa
6: Gestión Administrativa
7. Gestión Administrativa
7: Servicio al Ciudadano
8: Control y Evaluación de la Gestión
9: Comunicaciones
10. Servicio al Ciudadano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</si>
  <si>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</si>
  <si>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</si>
  <si>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</si>
  <si>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</si>
  <si>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t>RIESGO No.</t>
  </si>
  <si>
    <t>11. Aplicación del procedimiento PM05-PR01 PQRSD (Detectivo)</t>
  </si>
  <si>
    <t>8. Elaboración de estudios sectoriales  PM01-PR05 (Preventivo).</t>
  </si>
  <si>
    <t xml:space="preserve">2.  Verificación de la información financiera, técnica y jurídica de la Entidad acorde con la metodologia establecida por los entes de control (Preventivo).
</t>
  </si>
  <si>
    <r>
      <rPr>
        <b/>
        <sz val="12"/>
        <rFont val="Arial"/>
        <family val="2"/>
      </rPr>
      <t>OPCIÓN DE MANEJO</t>
    </r>
    <r>
      <rPr>
        <u/>
        <sz val="11"/>
        <color theme="10"/>
        <rFont val="Arial"/>
        <family val="2"/>
      </rPr>
      <t xml:space="preserve">
(Consulte la hoja de opciones de manejo)</t>
    </r>
  </si>
  <si>
    <t xml:space="preserve">3. Revisión de la información reportada por las dependencias en los POA con respecto al avance físico y presupuestal de las metas y sus actividades- PE01-PR01(Preventivo).
</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</si>
  <si>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</si>
  <si>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</si>
  <si>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</si>
  <si>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</si>
  <si>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</si>
  <si>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</si>
  <si>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</si>
  <si>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Puntaje para desplazar Impacto</t>
  </si>
  <si>
    <t>Control 1: Gestión Talento Humano
2: Control Disciplinario 
3: Direccionamiento Estratégico
4: Gestión Administrativa
5: Control y Evaluación de la Gestión
6: Control Disciplinario
7: Gestión de la Información
8: Gestión de la Información</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</si>
  <si>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</si>
  <si>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</si>
  <si>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</si>
  <si>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</si>
  <si>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</si>
  <si>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</si>
  <si>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1. Adopción y desarrollo de la política y estrategia comunicativa sobre igualdad (Preventivo)
2. Aplicación del procedimiento PM05-PR02 - Participación ciudadana (Preventivo).
3. Desarrollo e implementación del PIC (Preventivo)
4. Aplicación del procedimiento de PM05-PR14 (Preventivo).
5. Seguimiento al índice de las PQRSD (Detectivo)
6. Aplicación procedimientos disciplinarios PV02-PR01 y PV02-PR02 (Detectivo).</t>
  </si>
  <si>
    <t xml:space="preserve">2. Aplicación del procedimiento PM05-PR02 - participación ciudadana (Preventivo).
</t>
  </si>
  <si>
    <t xml:space="preserve">1. Aplicación del procedimiento PM05-PR02 - Participación ciudadana (Preventivo).
</t>
  </si>
  <si>
    <t>Promedio de controles preventivos</t>
  </si>
  <si>
    <t>Promedio de controles detectivos</t>
  </si>
  <si>
    <t>SOLIDEZ DE LOS CONTROLES</t>
  </si>
  <si>
    <t>Fuerte
Diseño fuerte + Ejecución fuerte</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</si>
  <si>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</si>
  <si>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</si>
  <si>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Moderada</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</si>
  <si>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</si>
  <si>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</si>
  <si>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</si>
  <si>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3. Expedicion de los manuales de supervisión (Preventivo)</t>
  </si>
  <si>
    <t xml:space="preserve">7. Verificación de la ARL previo suscripción del contrato (Detectivo)
</t>
  </si>
  <si>
    <t>Acción 2: resultados de las encuestas para medir el impacto.</t>
  </si>
  <si>
    <t>10. Seguimiento a las acciones desarrolladas en redes sociales.</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</si>
  <si>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Mantener las acciones del PAAI relacionadas con el rol de Liderazgo Estratégico (Acompañamiento Comite de Archivo) y seguimiento al PMA (Plan de Mejoramiento del Archivo)</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</si>
  <si>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Informes de seguimiento</t>
  </si>
  <si>
    <t>4. Expedición de los manuales de contratación y supervisión de conformidad con las normas existentes (Detectivo)</t>
  </si>
  <si>
    <t>6. Elaboración del Anteproyecto de presupuesto acorde con las necesidades de la  procesos de selección (planta -contratistas). (Preventivo).</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</si>
  <si>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</si>
  <si>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</si>
  <si>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</si>
  <si>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</si>
  <si>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</si>
  <si>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</si>
  <si>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</si>
  <si>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</si>
  <si>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Control 1: Seguridad Vial
2: Comunicaciones
3: Control y Evaluación de la Gestión</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</si>
  <si>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</si>
  <si>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</si>
  <si>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</si>
  <si>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1. Elaboración del Anteproyecto de presupuesto acorde con las necesidades del Plan de Desarrollo Distrital - Procedimiento PE01-PR04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Desarrollo del PAAI y procedimientos de auditoria interna y seguimiento a planes de mejoramiento (Detectivo)
6. Evaluación de la satisfacción de los ciudadanos frente a los impactos de los proyectos y acciones (Detectivo)
7. Vinculación de la ciudadanía a través de los CLM para socializar los programas y proyectos de la Entidad, procedimiento PM05-PR02(Detectivo)
8. Elaboración de estudios sectoriales PM01-PR05 (Preventivo).</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</si>
  <si>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</si>
  <si>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</si>
  <si>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Aplicación del procedimiento de PE01-PR22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</si>
  <si>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5EST. Ser transparente, incluyente, equitativa en género y garantista de la participación e involucramiento ciudadano y del sector privado. Objetivo No. 3 del SIG: Garantizar mecanismos de participación ciudadana y control social, sobre la gestión de la Secretaría Distrital de Movilidad.</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</si>
  <si>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PV02-PR01 y PV02-PR02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</si>
  <si>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t>
  </si>
  <si>
    <t>1: Falta de conocimiento en temas de igualdad
2: Inadecuada formulación y/o implementación de políticas de servicio y participación ciudadana</t>
  </si>
  <si>
    <t>Control 1: Comunicaciones
2: Servicio al Ciudadano
3: Gestión Talento Humano
4: Servicio al Ciudadano
5: Servicio al Ciudadano
6: Control Disciplinario</t>
  </si>
  <si>
    <t>12. Actuación de la SDM que impida la participación ciudadana</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</si>
  <si>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</si>
  <si>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</si>
  <si>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13. Adopción de tecnologías obsoletas, inadecuadas o incompatibles para las necesidades de la movilidad de la ciudad.</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</si>
  <si>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</si>
  <si>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Desarrollo del PAAI y procedimientos de auditoria interna y seguimiento a planes de mejoramiento (Detectivo)</t>
  </si>
  <si>
    <t>Control 1: Direccionamiento Estratégico
2: Gestión de la Información
3: Gestión Talento Humano
4: Gestión Tecnológica
5: Control y Evaluación de la Gestión</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</si>
  <si>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</si>
  <si>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</si>
  <si>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</si>
  <si>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</si>
  <si>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Control 1: Gestión Talento Humano
2: Gestión Talento Humano
3: Gestión Legal y Contractual
4: Gestión Talento Humano
5: Gestión Legal y Contractual
6: Gestión Talento Humano
7: Direccionamiento Estratégico</t>
  </si>
  <si>
    <t>1: Afectación negativa en la evaluación del desempeño de los funcionarios.
2: Incumplimiento de las funciones u obligaciones asignadas
3: Falta de proyección personal y profesional
4. Afectación del logro de los objetivos institucionales.</t>
  </si>
  <si>
    <t>2SIG. Diseñar y ejecutar los programas de seguridad, salud en el trabajo y prevención de riesgos, que contribuyan con el bienestar de todos los servidores de la Entidad.</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</si>
  <si>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</si>
  <si>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17. Contar con un Programa de Seguridad y Salud en el Trabajo inadecuado para las características y condiciones del entorno laboral institucional.</t>
  </si>
  <si>
    <t>1: Accidentes de trabajo y enfermedades laborales.
2: Investigaciones y pago de indemnizaciones y multas
3: Incremento de índices de incapacidades y ausentismo laboral
4: Baja productividad
5: Afectación de la calidad de vida de los colaboradores.</t>
  </si>
  <si>
    <t>4SIG. Fortalecer la cultura del control, que afiance en los servidores de la Secretaría Distrital de Movilidad, la aplicación, revisión y seguimiento a los controles establecidos en el SIG, que contribuya con la mejora continua.</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</si>
  <si>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</si>
  <si>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</si>
  <si>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</si>
  <si>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</si>
  <si>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5SIG. Promover una cultura de responsabilidad ambiental, mediante el uso adecuado de recursos y la mitigación de los impactos ambientales.</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</si>
  <si>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</si>
  <si>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19. Comportamientos de los colaboradores, proveedores y otras partes interesadas pertinentes que afecten negativamente el desempeño ambiental de la Entidad.</t>
  </si>
  <si>
    <t>1: Investigaciones y sanciones
2: Pérdida de imagen institucional
3: Detrimento patrimonial
4: Afectación a la seguridad y salud de los colaboradores y terceros
5: Desgaste administrativo</t>
  </si>
  <si>
    <t>6SIG. Establecer e implementar estándares que contribuyan a la seguridad de la información de la Secretaría Distrital de Movilidad.</t>
  </si>
  <si>
    <t>1: Falta de liderazgo y compromiso en la Alta Dirección
2: Insuficiencia en recursos humanos, tecnológicos, económicos
3: Deficiencia en controles para garantizar el cumplimiento de la política 
4: Falta de divulgación de la política y estándares.</t>
  </si>
  <si>
    <t>Control 1: Gestión de la Información
2: Direccionamiento Estratégico
3: Gestión Tecnológica
4: Gestión de la Información
5: Control y Evaluación de la Gestión</t>
  </si>
  <si>
    <t>7SIG. Desarrollar los planes de manejo y control de la organización, disposición, preservación y valoración de los archivos de la entidad, para la conservación de la memoria institucional.</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</si>
  <si>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</si>
  <si>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Desarrollo del PAAI y procedimientos de auditoria interna y seguimiento a planes de mejoramiento (Detectivo)</t>
  </si>
  <si>
    <t>Control 1: Gestión Administrativa
2: Direccionamiento Estratégico
3: Gestión Administrativa
4: Control y Evaluación de la Gestión</t>
  </si>
  <si>
    <t>5. Verificacion del perfil de Contratistas en Secop II (Preventivo). (preventivo).</t>
  </si>
  <si>
    <t>12. Aplicación del procedimiento sancionatorio a contratistas PE01-PR18 (Detectivo)</t>
  </si>
  <si>
    <t>Versión: 1.0</t>
  </si>
  <si>
    <t>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t>
  </si>
  <si>
    <t>1: Anual
 2: Trimestral
 3: Trimestral</t>
  </si>
  <si>
    <t>Acción 1: Julio y agosto de 2018
Acción 2: 31/12/2018
Acción 3: 31/10/2018 y 31/01/2019</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</si>
  <si>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formación de personas en temas de seguridad vial, jornadas en vía, campañas pedagogicas, implementación de dispositivos de control y acompañamiento a estudiantes por rutas de confianza.
 Avances acción 3: De conformidad con lo establecido en el Decreto 215 de 2017, el seguimiento y recomendaciones orientadas al cumplimiento de las metas del Plan de Desarrollo a cargo de la entidad, se realiza de manera trimestral; para el trimestre con cierre a septiembre que se reporta en octubre, incluirá una ácapite relacionado con aquellos proyectos que apuntan a lograr la meta visión cero</t>
  </si>
  <si>
    <t>Acción 1: Fue eficaz, dado que trabajo con todas las partes de la SPS para la toma de decisiones y se entrego el anteproyecto de acuerdo con lo programado.
 Acción 2. Las acciones han sido eficaces. En el periodo comprendido entre agosto 2017 y 2018, el número de víctimas fatales en siniestros vial ha disminuido un -3%. fuente de información aplicativo OBI sep_05_18 Hora 14:43:36 
 Acción 3. Teniendo en cuenta que la acción implementada, se encuentra en etapa de ejecución, no es posible evaluar para este reporte de autocontrol la eficacia de la misma</t>
  </si>
  <si>
    <t>Desde la OAP en su rol de segunda línea de defensa frente a la gestión del riesgo, se efectuó el acompañamiento a los responsables en la primera línea, a través de mesas de trabajo conjuntas, talleres y orientación individual en cada proceso, con el fin de desarrollar la metodología expuesta en este mapa en sus diferentes etapas, incluido el diseño y evaluación de controles para los riesgos institucionales identificados.</t>
  </si>
  <si>
    <t xml:space="preserve">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formación de personas en temas de seguridad vial, jornadas en vía, campañas pedagogicas, implementación de dispositivos de control y acompañamiento a estudiantes por rutas de confianza.
Avances acción 3: De conformidad con lo establecido en el Decreto 215 de 2017, el seguimiento y recomendaciones orientadas al cumplimiento de las metas del Plan de Desarrollo a cargo de la entidad, se realiza de manera trimestral; para el trimestre con cierre a septiembre que se reporta en octubre, incluirá una ácapite relacionado con aquellos proyectos que apuntan a lograr la meta visión cero
</t>
  </si>
  <si>
    <t>Acción 1: Fue eficaz, dado que trabajo con todas las partes de la SPS para la toma de decisiones y se entrego el anteproyecto de acuerdo con lo programado.
Acción 2. Las acciones han sido eficaces. En el periodo comprendido entre agosto 2017 y 2018, el número de víctimas fatales en siniestros vial ha disminuido un -3%. fuente de información aplicativo OBI sep_05_18 Hora 14:43:36 
Acción 3. Teniendo en cuenta que la acción implementada, se encuentra en etapa de ejecución, no es posible evaluar para este reporte de autocontrol la eficacia de la misma</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</si>
  <si>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DAL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</si>
  <si>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</si>
  <si>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Servicio al Ciudadano
 Acción 2: Subdirección Administrativa -OAP (POA)
 Acción 3: Dirección Administrativa
 Acción 4: Comunicaciones Acción 5: Oficina Asesora de Planeación</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</si>
  <si>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DAL a la solicitud presentada.
 Acción 3.2:
 Acción 4: Seguimiento a las acciones implementadas a través de encuestas, indicadores de impacto. 
 Acción 5: Evaluación a través de encuestas, seguimiento actividades Jornada SIG y plataforma Moodle.</t>
  </si>
  <si>
    <t>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</si>
  <si>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</si>
  <si>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Acción 1: Mayo,Junio, Julio y Agosto 2018
 Acción 2: Plazos definios por la OAP. (Presentación trimestral) 31/03 - 30/06 -30/09 - 31/12
 Acción 3: Pendiente de acuerdo con reuniones interistitucionales entre la DAL, OAP y DAF
 Acción 4: abril, mayo, junio, julio, agosto de 2018</t>
  </si>
  <si>
    <t>Avances acción 1: Durante el período reportado se llevo a cabo el Segundo seguimiento a la atención realizada por el personal de cursos, por consiguiente se completó el informe del Segundo trimestre del año 2018, generandos a partir de la encuesta de satisfacción.
 Avances acción 2: Actualización y presentación de la información requerida en el POA en las fechas definidas por la OAP (31/03 y 31/06 de 2018)
 Avances acción 3: Pendiente de acuerdo con reuniones interistitucionales entre la DAL, OAP y DAF
 Acción 4: Publicaciones en canales de comunicación interna, piezas digitales, e indicadores de gestión POA</t>
  </si>
  <si>
    <t>Acción 1: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Acción 4: la acción es eficaz porque se cumple con lo solicitado, además se evidencia el el seguimiento a los indicadores de gestión establecidos por la OAC.</t>
  </si>
  <si>
    <t>Ídem</t>
  </si>
  <si>
    <t>Acción 1: Mayo,Junio, Julio y Agosto 2018
Acción 2: Plazos definios por la OAP. (Presentación trimestral) 31/03 - 30/06 -30/09 - 31/12
Acción 3: Pendiente de acuerdo con reuniones interistitucionales entre la DAL, OAP y DAF
Acción 4: abril, mayo, junio, julio, agosto de 2018</t>
  </si>
  <si>
    <t>Avances acción 1: Durante el período reportado se llevo a cabo el Segundo seguimiento a la atención realizada por el personal de cursos, por consiguiente se completó el informe del  Segundo trimestre del año 2018, generandos a partir de la encuesta de satisfacción.
Avances acción 2: Actualización y presentación de la información requerida en el POA en las fechas definidas por la OAP (31/03 y 31/06 de 2018)
Avances acción 3: Pendiente de acuerdo con reuniones interistitucionales entre la DAL, OAP y DAF
Acción 4: Publicaciones en canales de comunicación interna, piezas digitales, e indicadores de gestión POA</t>
  </si>
  <si>
    <t>Acción 1: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Acción 4: la acción es eficaz porque se cumple con lo solicitado, además se evidencia el el seguimiento a los indicadores de gestión establecidos por la OAC.</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</si>
  <si>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</si>
  <si>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</si>
  <si>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Dirección de Seguridad Vial y Comportamiento del Tránsito
 Acción 2: Comunicaciones 
 Acción 3: Oficina de Control Interno</t>
  </si>
  <si>
    <t>Acción 1: Socializaciones de formación a la ciudadadania en instituciones educativas, organizaciones y espacios en vía.
 Acción 2:Medir el impacto de la estrategia de comunicaciones para fortalecer la cultura ciudadana. 
 Acción 3: Evaluar el cumplimiento de la SDM frente a los mecanismos de Participación Ciudadana (Decreto 371 de 2010)</t>
  </si>
  <si>
    <t>Acción 1: Planillas de asistencia, actas de inicio y actas de reunión
 Acción 2: publicaciones, actas de reunión, encuestas
 Acción 3: Informe de Auditoría</t>
  </si>
  <si>
    <t>Acción 1: 30/09/2018
 Acción 2: Mayo - agosto 2018
 Acción 3: 30/09/2018</t>
  </si>
  <si>
    <t>Avances acción 1: Formación de personas en temas de Seguridad vial a todas las poblaciones y formación en temas de ecoconducción a conductores de todo tipo de vehículo.
Avances acción 2: Avances acción 3: En desarrollo de esta acción se dió apertura a la Auditoría Participación Ciudadana y Control Social el 04/09/2018. Se esta llevando a cabo la aplicación de listas de verificación y análisis de la información recopilada.</t>
  </si>
  <si>
    <t>Acción 1 la acción es eficaz ya que se da cumplimiento a las metas propuestas en el PDD y proyecto de invversión 1004.
 Acción 2 ¿fue eficaz? ¿y por qué?: Acción 3: Teniendo en cuenta que la acción implementada, se encuentra en etapa de ejecución, no es posible evaluar para este reporte de autocontrol la eficacia de la misma</t>
  </si>
  <si>
    <t>Acción 1: 30/09/2018
Acción 2: Mayo - agosto 2018
Acción 3: 30/09/2018</t>
  </si>
  <si>
    <r>
      <t xml:space="preserve">Avances acción 1: Formación de personas en temas de Seguridad vial a todas las poblaciones y formación en temas de ecoconducción a conductores de todo tipo de vehículo.
</t>
    </r>
    <r>
      <rPr>
        <sz val="11"/>
        <color rgb="FFFF0000"/>
        <rFont val="Arial"/>
        <family val="2"/>
      </rPr>
      <t>Avances acción 2:</t>
    </r>
    <r>
      <rPr>
        <sz val="11"/>
        <color rgb="FF000000"/>
        <rFont val="Arial"/>
        <family val="2"/>
      </rPr>
      <t xml:space="preserve">
Avances acción 3: En desarrollo de esta acción se dió apertura a la Auditoría Participación Ciudadana y Control Social el 04/09/2018. Se esta llevando a cabo la aplicación de listas de verificación y análisis de la información recopilada.</t>
    </r>
  </si>
  <si>
    <r>
      <t xml:space="preserve">Acción 1 la acción es eficaz ya que se da cumplimiento a las metas propuestas en el PDD y proyecto de invversión 1004.
</t>
    </r>
    <r>
      <rPr>
        <sz val="11"/>
        <color rgb="FFFF0000"/>
        <rFont val="Arial"/>
        <family val="2"/>
      </rPr>
      <t>Acción 2 ¿fue eficaz? ¿y por qué?:</t>
    </r>
    <r>
      <rPr>
        <sz val="11"/>
        <color rgb="FF000000"/>
        <rFont val="Arial"/>
        <family val="2"/>
      </rPr>
      <t xml:space="preserve">
Acción 3: Teniendo en cuenta que la acción implementada, se encuentra en etapa de ejecución, no es posible evaluar para este reporte de autocontrol la eficacia de la misma</t>
    </r>
  </si>
  <si>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Mantener las acciones relacionadas con el seguimiento del avance de los proyectos del Plan de Desarrollo y a los POA de gestión.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PM01-PR05</t>
  </si>
  <si>
    <t>1: Anual 
 2: Mensual
 3: Trimestral
 4: Permanente
 5: Trimestral para Metas de Inversión y Anual para POA de Gestión
 6: Mensual
 7: Mensual
 8. Por demanda de estudios a realizar</t>
  </si>
  <si>
    <t>Acción 1: Subsecretaria de Política Sectorial
 Acción 2: Oficina Asesora de Planeación
 Acción 3: Subdirección Administrativa
 Acción 4: Direccion de Asuntos Legales
 Acción 5: Oficina de Control Interno
 Acción 6: Dirección de Servicio al Ciudadano
 Acción 7: Dirección de Servicio al Ciudadano
 Acción 8: DTI y DESS</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</si>
  <si>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Evaluar avance cumplimiento metas de los Planes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</si>
  <si>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Seguimiento
 Acción 6:Consolidación y Control de la aplicación de los mecanismos de medición- PM 05-PR 17-F 03.
 Acción 7: Publicación en la Página Web de las agendas participativas de Trabajo ( APT)
 Acción 8: Firmas en los estudios aprobados</t>
  </si>
  <si>
    <t>4.El cumplimiento del Manual de Contratacion se encuentra en cabeza de todos los procesos. El manual de supervisión, debe ser aplicado por parte de los supervisores y el ordenador del gasto.</t>
  </si>
  <si>
    <t>Acción 1: Julio y agosto de 2018
 Acción 2: Mayo a agosto de 2018
 Acción 3: La ejecución de las acciones se realiza trimestralmente.
 Accion 4:Permanente.
 Acción 5: 31/10/2018 y 31/01/2019
 Acción 6:Mayo a agosto de 2018
 Acción 7:Mayo a agosto de 2018</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</si>
  <si>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Presentación del Informe de procesos pendientes del PAA y envío del PAA a la DAL con actualizaciones solicitadas por los ordenadores del gasto; publicación mensual del PAA actualizado en la Web.
 Avances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4:Actualizacion del Manual de Supervision 27/07/2018
 Acción 5: De conformidad con lo establecido en el Decreto 215 de 2017, el seguimiento y recomendaciones orientadas al cumplimiento de las metas del Plan de Desarrollo a cargo de la entidad, se realiza de manera trimestral; para el trimestre con cierre a septiembre que se reporta en octubre las acciones relacionadas con el seguimiento del avance de los proyectos del Plan de Desarrollo y a los POA de gestión. 
 Acción 6: Durante el período reportado, se consolidó el segundo informe de la encuesta de satisfacción para conocer la opinión y el grado de satisfacción de los usuarios frente a los impactos de los proyectos y acciones de la SDM.
 Acción 7:Durante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t>
  </si>
  <si>
    <t>Acción 1: Fue eficaz, dado que trabajo con todas las partes de la SPS para la toma de decisiones y se entrego el anteproyecto de acuerdo a lo programado. 
Acción 2 ¿fue eficaz? Si ¿y por qué?: la información es más precisa para el proceso contractual, el ordenador del gasto puede realizar ajustes oportunamente con base en definición más precisa de objetos contractuales. Con el PAA se puede detectar cuando hay reprogramación de los procesos para evitar que se pasen a la siguiente vigencia.
 Acción 3 Las acciones han sido eficaces, dado que los funcionarios en general conocieron la herramienta.
 Accion 4: La actualizacion del Manual de supervisión se realizo, teniendo en cuenta la nueva plataforma de contratación Secop II,en la cual el supervisor debera ejercer un mayor control frente a la publicidad de las actividades de los contratistas y su seguimiento en dicha plataforma;siendo esto eficaz para la sostenibilidad economica y social de la entidad.
 Acción 5: Teniendo en cuenta que la acción implementada, se encuentra en etapa de ejecución, no es posible evaluar para este reporte de autocontrol la eficacia de la misma.
 Acción 6:Fue eficaz, puesto se consolidó el segundo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Mayo,junio y Julio</t>
  </si>
  <si>
    <t>Acción 1: Julio y agosto de 2018
Acción 2: Mayo a agosto de 2018
Acción 3: La ejecución de las acciones se realiza trimestralmente.
Accion 4:Permanente.
Acción 5: 31/10/2018 y 31/01/2019
Acción 6:Mayo a agosto de 2018
Acción 7:Mayo a agosto de 2018</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</si>
  <si>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Presentación del Informe de procesos pendientes del PAA y envío del PAA a la DAL con actualizaciones solicitadas por los ordenadores del gasto; publicación mensual del PAA actualizado en la Web.
Avances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4:Actualizacion del Manual de Supervision 27/07/2018
Acción 5: De conformidad con lo establecido en el Decreto 215 de 2017, el seguimiento y recomendaciones orientadas al cumplimiento de las metas del Plan de Desarrollo a cargo de la entidad, se realiza de manera trimestral; para el trimestre con cierre a septiembre que se reporta en octubre las acciones relacionadas con el seguimiento del avance de los proyectos del Plan de Desarrollo y a los POA de gestión. 
Acción 6: Durante el período reportado, se consolidó el segundo informe de la encuesta de satisfacción  para conocer la opinión y el grado de satisfacción de los usuarios frente a los impactos de los proyectos y acciones de la SDM.
Acción 7:Durante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t>
  </si>
  <si>
    <t>Acción 1: Fue eficaz, dado que trabajo con todas las partes de la SPS para la toma de decisiones y se entrego el anteproyecto de acuerdo a lo programado.
Acción 2 ¿fue eficaz? Si ¿y por qué?: la información es más precisa para el proceso contractual, el ordenador del gasto puede realizar ajustes oportunamente con base en definición más precisa de objetos contractuales. Con el PAA se puede detectar cuando hay reprogramación de los procesos para evitar que se pasen a la siguiente vigencia.
Acción 3 Las acciones han sido eficaces, dado que los funcionarios en general conocieron la herramienta.
Accion 4: La actualizacion del Manual de supervisión se realizo, teniendo en cuenta la nueva plataforma de contratación Secop II,en la cual el supervisor debera ejercer un mayor control frente a la publicidad de las actividades de los contratistas y su seguimiento en dicha plataforma;siendo esto eficaz para la sostenibilidad economica y social de la entidad.
Acción 5: Teniendo en cuenta que la acción implementada, se encuentra en etapa de ejecución, no es posible evaluar para este reporte de autocontrol la eficacia de la misma.
Acción 6:Fue eficaz, puesto se consolidó el segundo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Mayo,junio y Julio </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</si>
  <si>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</si>
  <si>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1: Anual
 2: Mensual
 3:Mensual
 4:Mensual
 5: Anual</t>
  </si>
  <si>
    <t>Acción 1: Oficina Asesora de Planeación y la Dirección de Servicio al Ciudadano 
 Acción 2: Comunicaciones
 Acción 3: Dirección de Servicio al Ciudadano
 Acción 4: Dirección de Servicio al Ciudadano
 Acción 5: Oficina de Control Interno</t>
  </si>
  <si>
    <t>Acción 1: Revisión periódica de la caracterización de partes interesadas.
 Acción 2: seguimiento a las acciones propuestas en el plan de comunicaciones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</si>
  <si>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Consolidación y Control de la aplicación de los mecanismos de medición- PM 05-PR 17-F 03.
 Acción 5: Informe de Auditoría</t>
  </si>
  <si>
    <t>Acción 4: Verificar en diciembre la información recopilada por la DSC con respecto a la rendición de cuentas por localidades; en marzo de 2018 se verificaría la Distrital</t>
  </si>
  <si>
    <t>Acción 1: julio 28 de 2018
 Acción 2: julio a agosto de 2018 
 Acción 3:Mayo a Agosto de 2018
 Acción 4:Mayo a Agosto de 2018</t>
  </si>
  <si>
    <t>Avances acción 1: Consolidación del documento de caracterización
 Avances acción 2: se consolidó en el informe de gestión dela OAC I semestre las acciones adelantadas del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t>
  </si>
  <si>
    <t>Acción 1 ¿fue eficaz? Aún no se puede concluir ¿y por qué?: está en implementación. 
 Acción 2 fue eficaz porque se cumplió con las metas establecidas en el plan de comunicaciones definido. 
 Acción 3 ¿fue eficaz? ¿y por qué?:Durante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t>
  </si>
  <si>
    <t>Acción 1: julio 28 de 2018
Acción 2: julio a agosto de 2018 
Acción 3:Mayo a Agosto de 2018
Acción 4:Mayo a Agosto de 2018</t>
  </si>
  <si>
    <t xml:space="preserve">Avances acción 1: Consolidación del documento de caracterización
Avances acción 2: se consolidó en el informe de gestión dela OAC I semestre las acciones adelantadas del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
</t>
  </si>
  <si>
    <t xml:space="preserve">Acción 1 ¿fue eficaz? Aún no se puede concluir ¿y por qué?: está en implementación. 
Acción 2 fue eficaz porque se cumplió con las metas establecidas en el plan de comunicaciones definido. 
Acción 3 ¿fue eficaz? ¿y por qué?:Durante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
</t>
  </si>
  <si>
    <t>Control 1: Direccionamiento Estratégico
2: Direccionamiento Estratégico
3: Direccionamiento Estratégico
4: Gestión de la Información
5: Gestión Talento Humano
6: Servicio al Ciudadano
7: Servicio al Ciudadano
8: Control Disciplinario</t>
  </si>
  <si>
    <t>1: Anual
 2: Anual
 3: Trimestral
 4: Semestral
 5: Semestral
 6: Anual
 7: Mensual
 8: Trimestral</t>
  </si>
  <si>
    <t>Acción 1: Primer cuatrimestre del año
 Acción 2: Febrero y marzo de 2018
 Acción 3: Septiembre de 2018
 Acción 4: Mayo a Agosto de 2018 Acción 5: Mayo a agosto 2018 Acción 6:  Acción 7: Mayo a Agosto de 2018 Acción 8: mayo - agosto de 2018</t>
  </si>
  <si>
    <t>Avances acción 1: Alistamiento, capacitación, publicación del informe de rendición de cuentas, audiencia pública, mesas de trabajo de diálogo ciudadano, respuesta a las inquietudes de la ciudadania e informe de resultados de la rendición de cuentas. 
 Avances acción 2: Mesas de trabajo con las entidades del sector movilidad para recepción de la información de cada una de ellas dentro de los términos previstos para la rendición de cuentas. Comunicado interno a las dependencias de la SDM para poner a disposición la información requerida para la rendición de cuentas dentro de los términos establecidos.
 Avances acción 3: Se revisó y ajustó el procedimiento PE01-PR01
 Acción 4: Acción 5: Armonización entre el código de ética y el código de integridad (MIPG); se aplicó encuesta a los colaboradores de la Entidad para que participaran en la elaboración de este nuevo Código de Integridad. Se socializó a través de intranet y pantallas LED de la SDM. 
Acción 6:  Esta actividad se realiza anualmente, por consiguiente se tiene programada para el último trimestre de la actual viencia.
Avances Acción 7: Durante el período reportado, se realizó una mesa de trabajo para implementar una estrategia en donde se conozca la opinión y el grado de satisfacción de los usuarios referente a la información de Audiencias públicas Locales, que se tiene planeada para al último trimestre de la viegencia. Avances acción 8: Duante el periódo de ejecución se hizo un seguimiento a las qeujas con el fin de verificar que todas fueran tramitadasDurante el período reportado se verifico que la información entregada mensualmente por las Direcciones o Subdirecciones para ser divulgada de manera oficial en los distintos canales de comunicación de la Entidad, estuviuera firmada y aprobada por el Director o Subdirector correspondiente.</t>
  </si>
  <si>
    <r>
      <t>Acción 1: Primer cuatrimestre del año
Acción 2: Febrero y marzo de 2018
Acción 3: Septiembre de 2018
Acción 4:</t>
    </r>
    <r>
      <rPr>
        <sz val="11"/>
        <color rgb="FFFF0000"/>
        <rFont val="Arial"/>
        <family val="2"/>
      </rPr>
      <t> </t>
    </r>
    <r>
      <rPr>
        <sz val="11"/>
        <color rgb="FF000000"/>
        <rFont val="Arial"/>
        <family val="2"/>
      </rPr>
      <t xml:space="preserve">Mayo a Agosto de 2018
Acción 5: Mayo a agosto 2018
</t>
    </r>
    <r>
      <rPr>
        <sz val="11"/>
        <color rgb="FFFF0000"/>
        <rFont val="Arial"/>
        <family val="2"/>
      </rPr>
      <t xml:space="preserve">Acción 6: </t>
    </r>
    <r>
      <rPr>
        <sz val="11"/>
        <color rgb="FF000000"/>
        <rFont val="Arial"/>
        <family val="2"/>
      </rPr>
      <t xml:space="preserve">
Acción 7:</t>
    </r>
    <r>
      <rPr>
        <sz val="11"/>
        <color rgb="FFFF0000"/>
        <rFont val="Arial"/>
        <family val="2"/>
      </rPr>
      <t> </t>
    </r>
    <r>
      <rPr>
        <sz val="11"/>
        <color rgb="FF000000"/>
        <rFont val="Arial"/>
        <family val="2"/>
      </rPr>
      <t>Mayo a Agosto de 2018</t>
    </r>
    <r>
      <rPr>
        <sz val="11"/>
        <color rgb="FFFF0000"/>
        <rFont val="Arial"/>
        <family val="2"/>
      </rPr>
      <t xml:space="preserve">
</t>
    </r>
    <r>
      <rPr>
        <sz val="11"/>
        <color rgb="FF000000"/>
        <rFont val="Arial"/>
        <family val="2"/>
      </rPr>
      <t>Acción 8: mayo - agosto de 2018</t>
    </r>
  </si>
  <si>
    <r>
      <rPr>
        <b/>
        <sz val="11"/>
        <rFont val="Arial"/>
        <family val="2"/>
      </rPr>
      <t xml:space="preserve">Análisis de aplicación de la Metodología: </t>
    </r>
    <r>
      <rPr>
        <sz val="11"/>
        <rFont val="Arial"/>
        <family val="2"/>
      </rPr>
      <t xml:space="preserve">
1. El riesgo no esta redactado como un riesgo de corrupción, sino como un riesgo de gestión, ya que no cumple de forma integral los criterios establecidos para los riesgos de corrupción.
2. La causa No. 1 identificada no esta relacionada con un riesgo de corrupción
3. La consecuencia 1 no se relaciona directamente con el riesgo identificado, ya que ésta se genera como resultado de la prestación del servicio, creando expectativas erradas de la gestión de la entidad a la comunidad.
4. La consecuencia 2 es el resultado de la consecuencia 3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5 de este riesgo, no estaba incluida como responsable la OCI.
9. En lo relacionado con la Acción 3 se hace referencia a la evaluación y seguimiento del control y no de acciones adicionales para dar tratamiento al riesgo residual.
10. El seguimiento y medición de la acción 4 no esta relacionada con la acción.</t>
    </r>
  </si>
  <si>
    <t>Acción 1: Mayo a agosto 2018
 Acción 2: 14/09/2018 y 16/01/2019
 Acción 3: Mayo a Agosto 2018
 Acción 4: Mayo a Agosto 2018
 Acción 5: 1 de agosto de 2018-30 de agosto de 2018
 Acción 6: 22 de junio de 2018
 Acción 8: Mayo a Agosto 2018
 Acción 9: 14/11/2018
 Acción 10: Mayo a Agosto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</si>
  <si>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Acción 3: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4: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de acción 5: reporte de los movimientos de almacen del mes de agosto
 Avances 6: se realizo el primer arqueo a la caja menor de la Dirección de Asuntos Legales 
 Avances 7: durante este periodo no se cumple el trimestre para la generación del reporte
 Acción 8: Durante el período reportado, se consolidó el segundo informe de la encuesta de satisfacción para conocer la opinión y el grado de satisfacción de los usuarios frente a los impactos de los proyectos y acciones de la SDM.
 referente a la prestación de los servicios por parte de la SDM.
 Avances acción 9: De conformidad con lo establecido en el PAAI esta acción se ejecutará en el mes de Novie,bre de 2018
 Acción 10: seguimiento al impacto de campañas en redes sociales, medición de indicadores y consolidación de los resultados.
 Avances Acción 11: 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</si>
  <si>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 xml:space="preserve">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Acción 3: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4: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de acción 5: reporte de los movimientos de almacen del mes de agosto
Avances 6: se realizo el primer arqueo a la caja menor de la Dirección de Asuntos Legales 
Avances 7: durante este periodo no se cumple el trimestre para la generación del reporte
Acción 8: Durante el período reportado, se consolidó el segundo informe de la encuesta de satisfacción  para conocer la opinión y el grado de satisfacción de los usuarios frente a los impactos de los proyectos y acciones de la SDM.
referente a la prestación de los servicios por parte de la SDM.
Avances acción 9: De conformidad con lo establecido en el PAAI esta acción se ejecutará en el mes de Novie,bre de 2018
Acción 10: seguimiento al impacto de campañas en redes sociales, medición de indicadores y consolidación de los resultados.
Avances Acción 11: 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t>
  </si>
  <si>
    <r>
      <rPr>
        <b/>
        <sz val="11"/>
        <color theme="1"/>
        <rFont val="Arial"/>
        <family val="2"/>
      </rPr>
      <t xml:space="preserve">Análisis de aplicación de la Metodología: </t>
    </r>
    <r>
      <rPr>
        <sz val="11"/>
        <color theme="1"/>
        <rFont val="Arial"/>
        <family val="2"/>
      </rPr>
      <t xml:space="preserve">
1. El riesgo no esta redactado como un riesgo de corrupción, sino como un riesgo de gestión, ya que no cumple de forma integral los criterios establecidos para los riesgos de corrupción.
2. La causa No. 1 identificada relacionada el criterio de beneficio particular, el cual no se tuvo en cuenta en la redacción del riesgo
3. La causa No 2 y 4 son similares.
4. La causa No 7 debe estar encaminada al cumplimiento de los procedimientos y no a la ausencia de los mismos.
5. No se evidencia la correlación entre la causa 8 con el riesgo establecido.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3 de este riesgo, no estaba incluida como responsable la OCI.
9.Las acciones formuladas asociadas a los controles, para dar tratamiento al riesgo residual estan encamindas a REDUCIR y no a ELIMINAR el riesgo, como lo establece la Política de Gestión del Riesgo.
10. En la colmuna de Acciones no se diligencia el numeral 6</t>
    </r>
  </si>
  <si>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</si>
  <si>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</si>
  <si>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</si>
  <si>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Acción 1: Mayo a agosto 2018
 Acción 2: Acción 4: Mayo a Agosto 2018
 Acción 3: Mayo a Agosto 2018
 Acción 5: 14/11/2018 Acción 6: Mayo a agosto de 2018
Acción 7: Agosto de 2018
Acción 8: Entre los meses de enero y abril de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</si>
  <si>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Avances acción 3: Se verificó que el 10 de agosto se programó el presupuesto 2019 para las necesidades del PINAR 
 Acción 4: No se ha adelantado la revisión, el seguimiento esta programado para ejecución a partir de la tercera semana del mes de septiembre 
 Avances acción 5: De conformidad con lo establecido en el PAAI esta acción se ejecutará en el mes de Noviembre de 2018. 
 Avances Acción 6: de conformidad con la radicacion de las quejas se hace el estudio y se inician las actuaciones disciplinairas 
Acción 7:  Realizada totalmente
Avances acción 8: ejecución del contrato 2017.1718 cuyo objeto era la sensibilizacin de las politicas de seguridad de la informacion para la Entidad</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</si>
  <si>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Acción 7: Fue eficaz ya que dentro del acuerdo de gestión se evidencia el cumplimiento de los compromisos establecidos por los gerentes públicos.
Acción 8: La acción se considera eficaz, dado la aceptacion y las cifras estadisticas del contrato frente a la aplicación de las politicas de seguridad en la entidad.</t>
  </si>
  <si>
    <r>
      <t xml:space="preserve">Acción 1: Mayo a agosto 2018
Acción 2: Acción 4: Mayo a Agosto 2018
Acción 3: Mayo a Agosto 2018
Acción 5: 14/11/2018 Acción 6: Mayo a agosto de 2018
</t>
    </r>
    <r>
      <rPr>
        <sz val="11"/>
        <color rgb="FFFF0000"/>
        <rFont val="Arial"/>
        <family val="2"/>
      </rPr>
      <t>Acción 7:</t>
    </r>
    <r>
      <rPr>
        <sz val="11"/>
        <color rgb="FF000000"/>
        <rFont val="Arial"/>
        <family val="2"/>
      </rPr>
      <t xml:space="preserve">
Acción 8: Entre los meses de enero y abril de 2018</t>
    </r>
  </si>
  <si>
    <r>
      <t xml:space="preserve">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Avances acción 3: Se verificó que el 10 de agosto se programó el presupuesto 2019 para las necesidades del PINAR 
Acción 4: No se ha adelantado la revisión, el seguimiento esta programado para ejecución a partir de la tercera semana del mes de septiembre 
Avances acción 5: De conformidad con lo establecido en el PAAI esta acción se ejecutará en el mes de Noviembre de 2018. 
Avances Acción 6: de conformidad con la radicacion de las quejas se hace el estudio y se inician las actuaciones disciplinairas 
</t>
    </r>
    <r>
      <rPr>
        <sz val="11"/>
        <color rgb="FFFF0000"/>
        <rFont val="Arial"/>
        <family val="2"/>
      </rPr>
      <t xml:space="preserve">Acción 7: </t>
    </r>
    <r>
      <rPr>
        <sz val="11"/>
        <color rgb="FF000000"/>
        <rFont val="Arial"/>
        <family val="2"/>
      </rPr>
      <t xml:space="preserve">
Avances acción 8: ejecución del contrato 2017.1718 cuyo objeto era la sensibilizacin de las politicas de seguridad de la informacion para la Entidad</t>
    </r>
  </si>
  <si>
    <t>Acción 1: mensual 
 Acción 2:
 Acción 3: 30/09/2018
 Accion 4: 30/09/2018
 Acción 5: 31/10/2018
 Acción 6:31/08/2018</t>
  </si>
  <si>
    <t xml:space="preserve">Avances acción 1: Se realizó encuesta a través de comunicación interna para medir la apropiación de la campaña sobre la lucha anticorrupción al interior de la entidad. 
 Avances acción 2:
 Avances acción 3: Se encuentra en proceso de estructuración para realizar la primera publicación antes del 30/09/2018.
 Avance Accion 4:Se realizo la actualización del manual de supervision el 27/07/2018, 
 Avance acción 5: Se encuentra en proceso de planeación.
 Acción 6:se adelantaron los expedientes recibidos en el mes </t>
  </si>
  <si>
    <t>Acción 1 fue eficaz porque los servidores de la entidad conocen la campaña y aplican acciones a sus procesos para mitar la corrupción,, 
 Acción 2 ¿fue eficaz? ¿y por qué?:
 Acción 3: Teniendo en cuenta que la acción implementada, se encuentra programada para ejecutar a partir del mes de septiembre, no es posible evaluar para este reporte de autocontrol la eficacia de la misma.
 Accion 4: La actualizacion del manual de supervisión se considera eficaz para el desarrollo de los contratos de la entidad.
 Acción 5: Teniendo en cuenta que la acción implementada, se encuentra programada para ejecutar en el mes de octubre de 2018, no es posible evaluar para este reporte de autocontrol la eficacia de la misma.
 Acción 6:  Fue eficaz pues todos las quejas recibidas fueron objeto de tramite.</t>
  </si>
  <si>
    <r>
      <t xml:space="preserve">Acción 1: mensual 
Acción 2:
Acción 3: 30/09/2018
Accion 4: 30/09/2018
Acción 5: 31/10/2018
</t>
    </r>
    <r>
      <rPr>
        <sz val="11"/>
        <color rgb="FFFF0000"/>
        <rFont val="Arial"/>
        <family val="2"/>
      </rPr>
      <t xml:space="preserve">Acción 6: </t>
    </r>
  </si>
  <si>
    <r>
      <t xml:space="preserve">Avances acción 1: Se realizó encuesta a través de comunicación interna para medir la apropiación de la campaña sobre la lucha anticorrupción al interior de la entidad. 
Avances acción 2:
Avances acción 3: Se encuentra en proceso de estructuración para realizar la primera publicación antes del 30/09/2018.
Avance Accion 4:Se realizo la actualización del manual de supervision el 27/07/2018, 
Avance acción 5: Se encuentra en proceso de planeación.
</t>
    </r>
    <r>
      <rPr>
        <sz val="11"/>
        <color rgb="FFFF0000"/>
        <rFont val="Arial"/>
        <family val="2"/>
      </rPr>
      <t xml:space="preserve">Acción 6: </t>
    </r>
  </si>
  <si>
    <r>
      <t xml:space="preserve">Acción 1 fue eficaz porque los servidores de la entidad conocen la campaña y aplican acciones a sus procesos para mitar la corrupción,, 
Acción 2 ¿fue eficaz? ¿y por qué?:
Acción 3: Teniendo en cuenta que la acción implementada, se encuentra programada para ejecutar a partir del mes de septiembre, no es posible evaluar para este reporte de autocontrol la eficacia de la misma.
Accion 4: La actualizacion del manual de supervisión se considera eficaz para el desarrollo de los contratos de la entidad.
Acción 5: Teniendo en cuenta que la acción implementada, se encuentra programada para ejecutar en el mes de octubre de 2018, no es posible evaluar para este reporte de autocontrol la eficacia de la misma.
</t>
    </r>
    <r>
      <rPr>
        <sz val="11"/>
        <color rgb="FFFF0000"/>
        <rFont val="Arial"/>
        <family val="2"/>
      </rPr>
      <t xml:space="preserve">Acción 6: </t>
    </r>
    <r>
      <rPr>
        <sz val="11"/>
        <color rgb="FF000000"/>
        <rFont val="Arial"/>
        <family val="2"/>
      </rPr>
      <t xml:space="preserve">
</t>
    </r>
  </si>
  <si>
    <r>
      <rPr>
        <b/>
        <sz val="11"/>
        <color theme="1"/>
        <rFont val="Arial"/>
        <family val="2"/>
      </rPr>
      <t xml:space="preserve">Análisis de aplicación de la Metodología: </t>
    </r>
    <r>
      <rPr>
        <sz val="11"/>
        <color theme="1"/>
        <rFont val="Arial"/>
        <family val="2"/>
      </rPr>
      <t xml:space="preserve">
1. No se evidencia la correlación entre la causa 1 con el riesgo establecido.
2. La causa No. 1 identificada relacionada el criterio de beneficio particular, el cual no se tuvo en cuenta en la redacción del riesgo
3. La causa No 6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baja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
10. En la colmuna de Acciones y Periodicidad no se diligencia el numeral 6</t>
    </r>
  </si>
  <si>
    <t>1: Mensual 
 2: Semestral
 3. Trimestral
 4:.Semestral.
 5. Anual
 6: Trimestral</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</si>
  <si>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</si>
  <si>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</si>
  <si>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Acción 1: mensual 
 Acción 2: Mayo- agosto de 2018
 Acción 3: 30/09/2018
 Accion 4: 30/09/2018.
 Acción 5: 31/10/2018 
Acción 6. mayo- agosto de 2018</t>
  </si>
  <si>
    <t>Avances acción 1: Se realizó encuesta a través de comunicación interna para medir la apropiación de la campaña sobre la lucha anticorrupción al interior de la entidad.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3: Se tiene un borrador del tips a publicar. Pendiente aprobación del jefe de la OCI para enviar a publicar.
 Avance accion 4: Se realizo la actualización del manual de supervision el 27/07/2018, 
 Avance acción 5: Se encuentra en proceso de planeación.
 Avance acción 6: se esta organizando por parte del area la capacitacion del segundo semestre del año.</t>
  </si>
  <si>
    <t>Acción 1 fue eficaz porque los servidores de la entidad conocen la campaña y aplican acciones a sus procesos para mitigar la corrupción.
 Acción 2: ¿fue eficaz? si ¿y por qué?: estas actividades contribuyen a interiorizar en los colaboradores los valores y principios para ser aplicadas en sus actividades diarias.
 Acción 3: Teniendo en cuenta que la acción implementada, se encuentra programada para ejecutar a partir del mes de septiembre, no es posible evaluar para este reporte de autocontrol la eficacia de la misma.
 Accion 4: La actualizacion del manual de supervisión se considera eficaz en la mitigacion del riesgo, luego que a traves de este se dan los lineamientos para el seguimiento del cumplimiento de los contratos, siendo este un punto de control efectivo.
 Acción 5: Teniendo en cuenta que la acción implementada, se encuentra programada para ejecutar en el mes de octubre de 2018, no es posible evaluar para este reporte de autocontrol la eficacia de la misma. 
 Acción 6. solo se esta planeando realizar la actividad</t>
  </si>
  <si>
    <t>Acción 1: mensual 
Acción 2: Mayo- agosto de 2018
Acción 3: 30/09/2018
Accion 4: 30/09/2018.
Acción 5: 31/10/2018 Acción 6. mayo- agosto de 2018</t>
  </si>
  <si>
    <t>Avances acción 1: Se realizó encuesta a través de comunicación interna para medir la apropiación de la campaña sobre la lucha anticorrupción al interior de la entidad.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3: Se tiene un borrador del tips a publicar. Pendiente aprobación del jefe de la OCI para enviar a publicar.
Avance accion 4: Se realizo la actualización del manual de supervision el 27/07/2018, 
Avance acción 5: Se encuentra en proceso de planeación.
Avance acción 6: se esta organizando por parte del area la capacitacion del segundo semestre del año.</t>
  </si>
  <si>
    <t>Acción 1 fue eficaz porque los servidores de la entidad conocen la campaña y aplican acciones a sus procesos para mitigar la corrupción.
Acción 2: ¿fue eficaz? si ¿y por qué?: estas actividades contribuyen a interiorizar en los colaboradores los valores y principios para ser aplicadas en sus actividades diarias.
Acción 3: Teniendo en cuenta que la acción implementada, se encuentra programada para ejecutar a partir del mes de septiembre, no es posible evaluar para este reporte de autocontrol la eficacia de la misma.
Accion 4: La actualizacion del manual de supervisión se considera eficaz en la mitigacion del riesgo, luego que a traves de este se dan los lineamientos para el seguimiento del cumplimiento de los contratos, siendo este un punto de control efectivo.
Acción 5: Teniendo en cuenta que la acción implementada, se encuentra programada para ejecutar en el mes de octubre de 2018, no es posible evaluar para este reporte de autocontrol la eficacia de la misma. 
Acción 6. solo se esta planeando realizar la actividad</t>
  </si>
  <si>
    <r>
      <rPr>
        <b/>
        <sz val="11"/>
        <rFont val="Arial"/>
        <family val="2"/>
      </rPr>
      <t xml:space="preserve">Análisis de aplicación de la Metodología: </t>
    </r>
    <r>
      <rPr>
        <sz val="11"/>
        <rFont val="Arial"/>
        <family val="2"/>
      </rPr>
      <t xml:space="preserve">
1. El riesgo no esta redactado como un riesgo de corrupción, sino como la defincipon de cohecho;  no cumple de forma integral los criterios establecidos para los riesgos de corrupción.
2. La causa No. 1  y  3  son similares
3. La causa No 4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moderada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t>
    </r>
  </si>
  <si>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</si>
  <si>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</si>
  <si>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Oficina Asesora de Comunicaciones
 2: Dirección de Servicio al Ciudadano
 3: Subsecretaria de Gestión Corporativa y Dirección de Servicio al Ciudadano
 4:Dirección de Servicio al Ciudadano
 5:Dirección de Servicio al Ciudadano
 Acción 6: Oficina de Control Disciplinario</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</si>
  <si>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</si>
  <si>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PM05-PR01-F05, formato PM05-PR01-F01 Consolidación de requerimientos
 Acción 6: expediente disciplinario</t>
  </si>
  <si>
    <t>Acción 1: trimestral 
Acción 2:Acción 4: Mayo a Agosto 2018
Acción 3: trimestralmente (31 marzo, 30 de junio, 30de sep, 31 de diciembre), de acuerdo con los plazos de presentación del POA definidos por la OAP
Acción 4: Mayo a Agosto 2018
Acción 5: Acción 4: Mayo a Agosto 2018 Acción 6. mayo- agosto de 2018</t>
  </si>
  <si>
    <t>Avances acción 1: Durante junio, julio y agosto se publicaron piezas digitales sobre el tema de igualdad a través de los canales de comunicación interna de la SDM. 
 Avances acción 2:Durante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Avance acción 6. Durante el periodo se aperturaron los expedientes disciplinarios por las quejas presentadas.</t>
  </si>
  <si>
    <t>Acción 1 fue eficaz porque se está dando a conocer ante los servidores de la SDM la importancia del tema de igualdad.
 Acción 2 ¿fue eficaz? ¿y por qué?:fue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3 Ha sido eficaz, porque se ha reportado el POA, se ha garantizado que los funcionarios certificados han asistido a los diferentes cursos efectuados por la entidad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Acción 6: fue eficaz en la medida que todas las quejas recibidas fueron tramitadas.</t>
  </si>
  <si>
    <t>Avances acción 1: Durante junio, julio y agosto se publicaron piezas digitales sobre el tema de igualdad a través de los canales de comunicación interna de la SDM. 
Avances acción 2:Durante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Avance acción 6. Durante el periodo se aperturaron los expedientes disciplinarios por las quejas presentadas.</t>
  </si>
  <si>
    <t>Acción 1 fue eficaz porque se está dando a conocer ante los servidores de la SDM la importancia del tema de igualdad.
Acción 2 ¿fue eficaz? ¿y por qué?:fue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3 Ha sido eficaz, porque se ha reportado el POA, se ha garantizado que los funcionarios certificados han asistido a los diferentes cursos efectuados por la entidad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Acción 6: fue eficaz en la medida que todas las quejas recibidas fueron tramitadas.</t>
  </si>
  <si>
    <t>Acción 1: Mayo a Agosto de 2018
 Acción 2: trimestralmente (31 marzo, 30 de junio, 30de sep, 31 de diciembre), de acuerdo con los plazos de presentación del POA definidos por la OAP
 Acción 3:Mayo a Agosto de 2018
 Acción 4: Mayo a Agosto de 2018</t>
  </si>
  <si>
    <t>Avances acción 1: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</si>
  <si>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¿y por qué?: 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2 Ha sido eficaz, porque se ha reportado el POA, se ha garantizado que los funcionarios certificados han asistido a los diferentes cursos efectuados por la entidad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</si>
  <si>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Mayo a Agosto de  2018
Acción 2: trimestralmente (31 marzo, 30 de junio, 30de sep, 31 de diciembre), de acuerdo con los plazos de presentación del POA definidos por la OAP
Acción 3:Mayo a Agosto de  2018
Acción 4: Mayo a Agosto de  2018</t>
  </si>
  <si>
    <t>Avances acción 1: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</si>
  <si>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¿y por qué?: 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2 Ha sido eficaz, porque se ha reportado el POA, se ha garantizado que los funcionarios certificados han asistido a los diferentes cursos efectuados por la entidad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</si>
  <si>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las acciones del PAAI relacionadas con la Evaluación al cumplimiento disposiciones sobre derechos de autor a DNDA</t>
  </si>
  <si>
    <t>1: Anual 
 2: Semestral
 3: Anual
 4: Semestral
 5: Anual</t>
  </si>
  <si>
    <t>Acción 1: Subsecretaria de Política Sectorial
 Acción 2: Oficina de Información Sectorial Acción 3: Subsecretaria de Gestión Corporativa, OAP y Oficina de Control Interno
 Acción 4.1: Oficina de Información Sectorial
 Acción 4.2: Oficina de Información Sectorial
 Acción 5: Oficina de Control Interno</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</si>
  <si>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</si>
  <si>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</si>
  <si>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r>
      <t>Acción 1: Mayo a Agosto de 2018
Acción 2: Mayo a Agosto de 2018 
Acción 3: Mayo a Agosto de 2018 
Acción 4: Mayo a Agosto de 2018
Acción 5:</t>
    </r>
    <r>
      <rPr>
        <sz val="10"/>
        <color rgb="FFFF0000"/>
        <rFont val="Arial"/>
        <family val="2"/>
      </rPr>
      <t> </t>
    </r>
    <r>
      <rPr>
        <sz val="11"/>
        <color theme="1"/>
        <rFont val="Calibri"/>
        <family val="2"/>
        <scheme val="minor"/>
      </rPr>
      <t xml:space="preserve"> Mayo a Agosto de 2018</t>
    </r>
  </si>
  <si>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Se realizo reunión el 13 de agosto, con los responsables de los temas para hacer seguimiento a los indicadores relacionados con el PAA frente a lo programado con base en el PETI.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acción 4.1 y 4.2: ejecición contrato para la modernización de la infraestructura tecnologica de la SDM en su fase II. Avances acción 5: Su ejecución, de conformidad con la Directiva Presidencial 02 de 2002, la Circular 07 de 2005 del Consejo GNMCI y la Circular 04 de 2006 del DAPF se realiza en el mes de marzo de cada vigencia.</t>
  </si>
  <si>
    <t>Acción 1 Fue eficaz, dado que trabajo con todas las partes de la SPS para la toma de decisiones y se entrego el anteproyecto de acuerdo a lo programado.
 Acción 2: La accion ha sido eficaz, dado el porcentaje de cumplimiento alcanzado en los indicadores. Acción 3. Las acciones han sido eficaces, dado que los funcionarios del nivel Directivo conocieron la herramienta Acción 4.1 y 4.2 ¿fue eficaz? si. ¿y por qué? se modernizo la infraeStructra de la SDM, a ultimas tecnologicas, de acuerdo con los plnes de inversión. : Acción 5: Teniendo en cuenta que la acción implementada, se encuentra programada para ejecutar en la vigencia 2019, no es posible evaluar para este reporte de autocontrol la eficacia de la misma.</t>
  </si>
  <si>
    <r>
      <t xml:space="preserve">Acción 1:  Mayo a Agosto de  2018
</t>
    </r>
    <r>
      <rPr>
        <sz val="11"/>
        <rFont val="Arial"/>
        <family val="2"/>
      </rPr>
      <t>Acción 2: Mayo a Agosto de  2018</t>
    </r>
    <r>
      <rPr>
        <sz val="11"/>
        <color rgb="FF000000"/>
        <rFont val="Arial"/>
        <family val="2"/>
      </rPr>
      <t xml:space="preserve">
Acción 3:  Mayo a Agosto de  2018
Acción 4: Mayo a Agosto de  2018</t>
    </r>
  </si>
  <si>
    <r>
      <t xml:space="preserve">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t>
    </r>
    <r>
      <rPr>
        <sz val="11"/>
        <rFont val="Arial"/>
        <family val="2"/>
      </rPr>
      <t>Avances acción 2: Se realizo reunión el 13 de agosto, con los responsables de los temas  para hacer seguimiento a los indicadores relacionados con el PAA frente a lo programado con base en el PETI.</t>
    </r>
    <r>
      <rPr>
        <sz val="11"/>
        <color rgb="FF000000"/>
        <rFont val="Arial"/>
        <family val="2"/>
      </rPr>
      <t xml:space="preserve">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acción 4.1 y 4.2: ejecición contrato para la modernización de la infraestructura tecnologica de la SDM en su fase II.
Avances acción 5: Su ejecución, de conformidad con la Directiva Presidencial 02 de 2002, la Circular 07 de 2005 del Consejo GNMCI y la Circular 04 de 2006 del DAPF se realiza en el mes de marzo de cada vigencia.</t>
    </r>
  </si>
  <si>
    <r>
      <t xml:space="preserve">Acción 1 Fue eficaz, dado que trabajo con todas las partes de la SPS para la toma de decisiones y se entrego el anteproyecto de acuerdo a lo programado.
</t>
    </r>
    <r>
      <rPr>
        <sz val="11"/>
        <rFont val="Arial"/>
        <family val="2"/>
      </rPr>
      <t>Acción 2: La accion ha sido eficaz, dado el porcentaje de cumplimiento alcanzado en los indicadores.</t>
    </r>
    <r>
      <rPr>
        <sz val="11"/>
        <color rgb="FF000000"/>
        <rFont val="Arial"/>
        <family val="2"/>
      </rPr>
      <t xml:space="preserve">
Acción 3. Las acciones han sido eficaces, dado que los funcionarios del nivel Directivo conocieron la herramienta
Acción 4.1 y 4.2 ¿fue eficaz? si. ¿y por qué? se modernizo la infraeStructra de la SDM, a ultimas tecnologicas, de acuerdo con los plnes de inversión. :
Acción 5: Teniendo en cuenta que la acción implementada, se encuentra programada para ejecutar en la vigencia 2019, no es posible evaluar para este reporte de autocontrol la eficacia de la misma.</t>
    </r>
  </si>
  <si>
    <t xml:space="preserve">Ídem
</t>
  </si>
  <si>
    <t>7EST. Prestar servicios eficientes, oportunos y de calidad a la ciudadanía, tanto en gestión como en trámites de la movilidad 
Objetivo 1 del SIG: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</si>
  <si>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Gestión de Transporte e Infraestructura dirigidos a la ciudadanía (Preventivo).
5. Aplicación y seguimiento de procedimientos documentados de Servicio al Ciudadano dirigidos a la ciudadanía (Preventivo).
6. Aplicación y seguimiento de procedimientos documentados de Gestión de Tránsito dirigidos a la ciudadanía (Preventivo).
7. Aplicación y seguimiento de procedimientos documentados de Regulación y Control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PA03-PR01, PA03-PR04, PA03-PR07 y PA03-PR08 de la gestión financiera (Preventivo).
11. Desarrollo de las acciones descritas en el plan institucional de participación (Preventivo).</t>
  </si>
  <si>
    <t>Control 1: Comunicaciones
2: Gestión Talento Humano
3: Gestión Legal y Contractual
4: Gestión de Transporte e Infraestructura
5: Servicio al Ciudadano
6. Gestión de Tránsito 
7. Regulación y Control
8. Seguridad Vial
9: Control y Evaluación de la Gestión
10. Gestión Financiera
11: Servicio al Ciudadano</t>
  </si>
  <si>
    <t>1: Estrategia de comunicaciones sobre conocimiento del código de integridad y lucha contra la corrupción 
 2: Continuar con las socializaciones del Codigo Integridad
 3:Mantener el control existente.
 4. Mantener los puntos de control en los procedimientos de GTI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Realizar gestiones tendientes a la recuperación de las obligaciones a través del análisis de reportes y base de datos de la Subdirección, para evitar la prescripción de las mismas por falta de gestión, conforme a lo establecido en el manual de cobro administrativo coactivo.
 7.2: Seguimiento y control a los términos procesales en el sistema de información y/o Base de Datos.
 7.3: Seguimiento a los formatos establecidos para el desarrollo de operativos de control en vía, y al seguimiento al factor de calidad
 8: Aplicar los puntos de control establecidos en los procedimientos 
 9. Mantener las acciones del PAAI relacionadas con el seguimiento al PAAC y seguimiento PQRS
 10: Fortalecer la aplicación de los procedimientos PA03-PR01 Procedimiento para el carque del recaudo de multas y comparendos, PA03-PR04, procedimiento tramite ordenes de pago y relación de autorización PA03-PR07 procedimiento devolución y / o compensación de pagos en exceso y pago de lo no debido, y PA03-PR08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t>
  </si>
  <si>
    <t>1: Permanente
 2. Permanente
 3:Pemanente.
 4. Por demanda o por solicitud de la realización de conceptos o factibilidades
 5: Mensual
 6. Permanente
 7.1: Permanente
 7.2: Permanente
 7.3: Permanente
 8: Permanente
 9. Cuatrimestral para PAAC y semestral para PQRS
 10: Permanente 
 11: Mensual</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</si>
  <si>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Acción 7.2: Base de datos y/o Sistemas de información de la SDM
 Acción 7.3: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</si>
  <si>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Informes y/o reportes de la gestión realizada
 Acción 7.2: Bases de datos y/o Sistemas de información de la SDM
 Acción 7.3: Formatos establecidos en los procedimientos
 Acción 8: concepto revisado y aprobado
 Acción 9: Informes seguimiento 
 Acción 10: Estadística de devolución de cuentas, POA y memorandos a la ciudadanía.
 Acción 11: Formato acta de reunión PA01- PR01- F02 ó Formato listado de asistencia PA01- PR01- F01</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</si>
  <si>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t>
  </si>
  <si>
    <r>
      <t xml:space="preserve">Avances acción 1: se desarrolló una estrategia de comunicación interna donde se incentiva a los servidores públicos a denunciar actos de corrupción.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accion 3: Se realizo la actualización del manual de supervision el 27/07/2018
Acción 4: Realización de conceptos o estudios o factibilidades teniendo en cuenta los procedimiento de GTI. Aplicando los puntos de control en cuanto a la revisión de dichos documentos. </t>
    </r>
    <r>
      <rPr>
        <sz val="10"/>
        <color rgb="FFFF0000"/>
        <rFont val="Arial"/>
        <family val="2"/>
      </rPr>
      <t xml:space="preserve">  
</t>
    </r>
    <r>
      <rPr>
        <sz val="11"/>
        <color theme="1"/>
        <rFont val="Calibri"/>
        <family val="2"/>
        <scheme val="minor"/>
      </rPr>
      <t>Avance Acción 5:Durante el período se realizó seguimiento y ajustes a los procedimientos y todas las herramientas de planeación propuestas en el SIG.. Avances acción 6: Se han aplicado los puntos de control establecidos en los procedimientos y cuya evidencia son los formatos debidamente diligenciados. Avances acciones 7.1,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PAAC: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PQRS: Esta acción se ejecuta en la vigencia 2019 Avances acción 10.1: - Durante el periodo mencionado se han efectuado las estadistica de devolución de cuentas tomandose como insumo para el informe ejecutivo que se presenta en el comite directivo; 10.2: Se cuenta con una hoja de vida del indicador "Atención de solicitudes de devolución" cuyo reporte es trimestral. 10.3: Se han constituido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t>
    </r>
  </si>
  <si>
    <t>Acción 1: fue eficaz porque genera recordación e imacto positivo en los servidores. 
 Acción 2 ¿fue eficaz? si ¿y por qué?: estas actividades contribuyen a interiorizar en los colaboradores los valores y principios para ser aplicadas en sus actividades diarias.
 Accion 3:La actualizacion del manual de supervisión se considera eficaz en la mitigacion del riesgo, luego que a traves de este se dan los lineamientos para el seguimiento del cumplimiento de los contratos, siendo este un punto de control efectivo.
Acción 4: La verificación de los puntos de control, permiten tener un esctricto control del procedimiento y un efectivo cumplimiento de los requisitos del procedimiento. 
Acción 5: Fue eficaz debido a que se realizó seguimiento y ajustes a los procedimientos y todas las herramientas de planeación propuestas en el SIG. Acción 6: Las acciones han sido eficaces por han permitido tener un estricto control en el desarrollo de los procedimientos, evitando que el riesgo se materialice. Acciones 7.1, 7.2 y 7.3: Si fue eficaz, porque, se ha evitado la materialización del evento, manteniendo controlada la ejecución de los procedimientos relacionados con la prestacón del servicio. Acción 8. la acción ha sido eficaz debio que ha permitido tener control en el desarrollo de los procedimientos y poder tomar decisiones que permitan la mejora del proceso. Acción 9: Teniendo en cuenta que la acción implementada, se encuentra en ejecución para el PAAC y programada para ejecutar en la vigencia 2019 en PQRS, no es posible evaluar para este reporte de autocontrol la eficacia de la misma. Acción 10: ¿fue eficaz si? ¿y por qué? Si, porque ha servido para la toma de decisiones en función de la mejora permanente en la aplicación de los procedimientos, en la información entregada a los interesados, contratistas y Secretario, sobre el comportamiento de los pagos y evitando así la materialización del riesgo asociado al tramite de pagos y devoluciones. Acción 11: Durante el período reportado, se realizó el seguimiento de manera proactiva a los resultados del Plan Institucional de Participación como insumo para la toma de decisiones al interior de la Entidad.</t>
  </si>
  <si>
    <r>
      <t xml:space="preserve">Acción 1: trimestral 
</t>
    </r>
    <r>
      <rPr>
        <sz val="11"/>
        <rFont val="Arial"/>
        <family val="2"/>
      </rPr>
      <t>Acción 2: Mayo a Agosto de 2018</t>
    </r>
    <r>
      <rPr>
        <sz val="11"/>
        <color rgb="FF000000"/>
        <rFont val="Arial"/>
        <family val="2"/>
      </rPr>
      <t xml:space="preserve">
Accion 3: Cuando se requiera actualización
</t>
    </r>
    <r>
      <rPr>
        <sz val="11"/>
        <color rgb="FFFF0000"/>
        <rFont val="Arial"/>
        <family val="2"/>
      </rPr>
      <t xml:space="preserve">Acción 4: </t>
    </r>
    <r>
      <rPr>
        <sz val="11"/>
        <color rgb="FF000000"/>
        <rFont val="Arial"/>
        <family val="2"/>
      </rPr>
      <t xml:space="preserve">
Acción 5: Mayo a Agosto de 2018
</t>
    </r>
    <r>
      <rPr>
        <b/>
        <sz val="11"/>
        <color rgb="FF000000"/>
        <rFont val="Arial"/>
        <family val="2"/>
      </rPr>
      <t>Acción 6</t>
    </r>
    <r>
      <rPr>
        <sz val="11"/>
        <color rgb="FF000000"/>
        <rFont val="Arial"/>
        <family val="2"/>
      </rPr>
      <t>: De enero 1° a Agosto 31 de 2018
Acciones 7.1, 7.2 y 7.3: Permanente
Acción 8: 31/08/2018 - 31/012/2018 
Acción 9: 14/09/2018 y 16/01/2019 PAAC
28/02/2019 y 30/07/2019 PQRS
Acción 10: de enero de 2018 a la fecha se han efectuado las estadisticas de cuentas- reporte de POA y oficios a la ciudadania
Acción 11: Mayo a Agosto de 2018</t>
    </r>
  </si>
  <si>
    <r>
      <t xml:space="preserve">Avances acción 1: se desarrolló una estrategia de comunicación interna donde se incentiva a los servidores públicos a denunciar actos de corrupción.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accion 3: Se realizo la actualización del manual de supervision el 27/07/2018
</t>
    </r>
    <r>
      <rPr>
        <sz val="11"/>
        <color rgb="FFFF0000"/>
        <rFont val="Arial"/>
        <family val="2"/>
      </rPr>
      <t xml:space="preserve">Acción 4: </t>
    </r>
    <r>
      <rPr>
        <sz val="11"/>
        <color rgb="FF000000"/>
        <rFont val="Arial"/>
        <family val="2"/>
      </rPr>
      <t xml:space="preserve">
Avance Acción 5:Durante el período se realizó seguimiento y ajustes a los procedimientos y todas las herramientas de planeación propuestas en el SIG.. 
Avances acción 6: Se han aplicado los puntos de control establecidos en los procedimientos y cuya evidencia son los formatos debidamente diligenciados.
Avances acciones 7.1,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PAAC: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PQRS: Esta acción se ejecuta en la vigencia 2019
Avances acción 10.1: - Durante el periodo mencionado se han efectuado las estadistica de devolución de cuentas tomandose como insumo para el informe ejecutivo que se presenta en el comite directivo; 
10.2: Se cuenta con una hoja de vida del indicador "Atención de solicitudes de devolución" cuyo reporte es trimestral. 
10.3: Se han constituido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
</t>
    </r>
  </si>
  <si>
    <r>
      <t xml:space="preserve">Acción 1: fue eficaz porque genera recordación e imacto positivo en los servidores. 
Acción 2 ¿fue eficaz? si ¿y por qué?: estas actividades contribuyen a interiorizar en los colaboradores los valores y principios para ser aplicadas en sus actividades diarias.
Accion 3:La actualizacion del manual de supervisión se considera eficaz en la mitigacion del riesgo, luego que a traves de este se dan los lineamientos para el seguimiento del cumplimiento de los contratos, siendo este un punto de control efectivo.
</t>
    </r>
    <r>
      <rPr>
        <sz val="11"/>
        <color rgb="FFFF0000"/>
        <rFont val="Arial"/>
        <family val="2"/>
      </rPr>
      <t xml:space="preserve">Acción 4: </t>
    </r>
    <r>
      <rPr>
        <sz val="11"/>
        <color rgb="FF000000"/>
        <rFont val="Arial"/>
        <family val="2"/>
      </rPr>
      <t xml:space="preserve">
Acción 5: Fue efixcaz debido a que se realizó seguimiento y ajustes a los procedimientos y todas las herramientas de planeación propuestas en el SIG.
Acción 6: Las acciones han sido eficaces por han permitido tener un estricto control en el desarrollo de los procedimientos, evitando que el riesgo se materialice.
Acciones 7.1, 7.2 y 7.3: Si fue eficaz, porque, se ha evitado la materialización del evento, manteniendo controlada la ejecución de los procedimientos relacionados con la prestacón del servicio.
Acción 8. la acción ha sido eficaz debio que ha permitido tener control en el desarrollo de los procedimientos y poder tomar decisiones que permitan la mejora del proceso. 
Acción 9: Teniendo en cuenta que la acción implementada, se encuentra en ejecución para el PAAC y programada para ejecutar en la vigencia 2019 en PQRS, no es posible evaluar para este reporte de autocontrol la eficacia de la misma.
Acción 10: ¿fue eficaz si? ¿y por qué? Si, porque ha servido para la toma de decisiones en función de la mejora permanente en la aplicación de los procedimientos, en la información entregada a los interesados, contratistas y Secretario, sobre el comportamiento de los pagos y evitando así la materialización del riesgo asociado al tramite de pagos y devoluciones.
Acción 11: Durante el período reportado, se realizó  el seguimiento de manera proactiva a los resultados del Plan Institucional de Participación como insumo para la toma de decisiones al interior de la Entidad.</t>
    </r>
  </si>
  <si>
    <r>
      <rPr>
        <b/>
        <sz val="11"/>
        <color theme="1"/>
        <rFont val="Arial"/>
        <family val="2"/>
      </rPr>
      <t xml:space="preserve">Análisis de aplicación de la Metodología: </t>
    </r>
    <r>
      <rPr>
        <sz val="11"/>
        <color theme="1"/>
        <rFont val="Arial"/>
        <family val="2"/>
      </rPr>
      <t xml:space="preserve">
1. La redacción del riesgo no es coherente para un riesgo de corrupción, toda vez que hace falta definir el verbo rector.
2. Las acciones 6 y 8 están repetidas y los responsables son diferentes; se recomienda evaluar la unificación de las acciones propuestas.
3. En la acción 8 se debería incluir como responsables a la DSC, SJC, SCT y la DCV
4. La causa No 4 debe estar encaminada al cumplimiento de los procedimientos y no a la ausencia de los mismos.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2 de este riesgo, no estaba incluida como responsable la OCI.
9.Las acciones formuladas asociadas a los controles, para dar tratamiento al riesgo residual estan encamindas a REDUCIR y no a ELIMINAR el riesgo, como lo establece la Política de Gestión del Riesgo.
</t>
    </r>
  </si>
  <si>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</si>
  <si>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Por evento 
 2:Por evento 
 3:Pemanente o cuando se incie el proceso de contratación.
 4: Trimestral
 5: Cuando se incie el proceso de contratación.
 6:Por evento 
 7: Anual</t>
  </si>
  <si>
    <t>Acción 1: Subsecretaria de Gestión Corporativa
 Acción 2: Subsecretaria de Gestión Corporativa
 Acción 3: Dirección de Asuntos Legales
 Acción 4: Subsecretaria de Gestión Corporativa
 Acción 5: Dirección de Asuntos Legales y demás del proceso de Gestión Legal y Contractual
 Acción 6: Subsecretaria de Gestión Corporativa
 Acción 7: Subsecretaria de Política Sectorial, Subsecretaria de Gestión Corporativa y Subsecretaria de Servicios de la Movilidad</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</si>
  <si>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</si>
  <si>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enviaas a los jesfes,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</si>
  <si>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No se tiene fecha definida ya que la situación se presenta por evento
 Acción 2:No se tiene fecha definida ya que la situación se presenta por evento.
 Accion 3.Cada vez que se lleve a cabo el proceso de contratacion.
 Acción 4: La ejecución de las acciones se realiza trimestralmente.
 Acción 5:Cada vez que se incie el estudio del Perfil de contratacion.
 Accion 6.No se tiene fecha definida ya que la situación se presenta por evento
 Accion 7: Julio y agosto de 2018</t>
  </si>
  <si>
    <t>Avances acción 1: Se cuenta con los soportes de los nombramientos efectuados durante el primer y segundo trimestre
 Avances acción 2: Comunicaciones que evidencian la gestión adelantada para corroborar la veracidad de la información aportada
 Avances acción 3:Revision documentacion Hoja de Vida por parte de los abogados de Asuntos Legales, la cual cuenta con un punto de control realizado por los lideres de contratacion para culminar con la aprobacion de la Directora de Asuntos Leagles y ordenadores del gasto .
 Acción 4: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5:Verificacion de la Documentacion aportada por el contratista para la validacion del perfil solicitado para contratar.
 Acción 6: Se cuenta con los soportes de los nombramientos efectuados durante el primer y segundo trimestre.
 Acción 7: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t>
  </si>
  <si>
    <t>Acción 1 Se ha constatado que el evenso seleccionado ha cumplido con la información de formación y experiencia requerida.
 Acción 2 Se ha constatado que el evenso seleccionado ha cumplido con la información de formación y experiencia requerida.
 Acción 3: Con el seguimiento realizado por la Direccion de Asuntos Legales se cumple con el desarrollo de las Actividades 
 Asignadas. 
 Acción 4: Las acciones han sido eficaces, dado que los funcionarios en general conocieron la herramienta 
 Accion 5: Con el seguimiento y filtro que se realiza por Parte de la Direccion de Asuntos en el Analisis de los perfiles ;se cumple a cabalidad con el proceso de Contratacion.
 Acción 6.Se ha constatado que el evenso seleccionado ha cumplido con la información de formación y experiencia requerida.
 Acción 7: Fue eficaz, dado que trabajo con todas las partes de la SPS para la toma de decisiones y se entregó el anteproyecto de acuerdo con lo programado.</t>
  </si>
  <si>
    <t>Acción 1: No se tiene fecha definida ya que la situación se presenta por evento
Acción 2:No se tiene fecha definida ya que la situación se presenta por evento.
Accion 3.Cada vez que se lleve a cabo el proceso de contratacion.
Acción 4: La ejecución de las acciones se realiza trimestralmente.
Acción 5:Cada vez que se incie el estudio del Perfil de contratacion.
Accion 6.No se tiene fecha definida ya que la situación se presenta por evento
Accion 7: Julio y agosto de 2018</t>
  </si>
  <si>
    <t>Avances acción 1: Se cuenta con los soportes de los nombramientos efectuados durante el primer y segundo trimestre
Avances acción 2: Comunicaciones que evidencian la gestión adelantada para corroborar la veracidad de la información aportada
Avances acción 3:Revision documentacion Hoja de Vida por parte de los abogados de Asuntos Legales, la cual cuenta con un punto de control realizado por los lideres de contratacion para culminar con la aprobacion de la Directora de Asuntos Leagles y ordenadores del gasto .
Acción 4: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5:Verificacion de la Documentacion aportada por el contratista para la validacion del perfil solicitado para contratar.
Acción 6: Se cuenta con los soportes de los nombramientos efectuados durante el primer y segundo trimestre.
Acción 7: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t>
  </si>
  <si>
    <t>Acción 1 Se ha constatado que el evenso seleccionado ha cumplido con la información de formación y experiencia requerida.
Acción 2 Se ha constatado que el evenso seleccionado ha cumplido con la información de formación y experiencia requerida.
Acción 3: Con el seguimiento realizado por la Direccion de Asuntos Legales se cumple con el desarrollo de las Actividades 
Asignadas. 
Acción 4: Las acciones han sido eficaces, dado que los funcionarios en general conocieron la herramienta 
Accion 5: Con el seguimiento y filtro que se realiza por Parte de la Direccion de Asuntos en el Analisis de los perfiles ;se cumple a cabalidad con el proceso de Contratacion.
Acción 6.Se ha constatado que el evenso seleccionado ha cumplido con la información de formación y experiencia requerida.
Acción 7: Fue eficaz, dado que trabajo con todas las partes de la SPS para la toma de decisiones y se entregó el anteproyecto de acuerdo con lo programado.</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</si>
  <si>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</si>
  <si>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1: Anual
 2: De acuerdo a las necesidades y/o ofertas sobre capacitaciones
 3: De acuerdo a las necesidades Bienestar y plan de Incentivos</t>
  </si>
  <si>
    <t>Acción 1: Subsecretaria de Política Sectorial, Subsecretaria de Gestión Corporativa y Subsecretaria de Servicios de la Movilidad 
 Acción 2: Subdirección Administrativa y Servicio al Ciudadano
 Acción 3: Subsecretaria de Gestión Corporativa</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</si>
  <si>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</si>
  <si>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</si>
  <si>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Acción 1: Julio y agosto de 2018
 Acción 2:Plazos definios por la OAP. (Presentación trimestral) 31/03 - 30/06 -30/09 - 31/12
 Acción 3:Plazos definios por la OAP. (Presentación trimestral) 31/03 - 30/06 -30/09 - 31/12</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</si>
  <si>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Actualización y presentación de la información requerida en el POA en las fechas definidas por la OAP (31/03 y 31/06 de 2018) Se desarrollaron a través de la firma CIDOR, 5 talleres de Fortalecimiento de Habilidades Comunicativas donde se trataron temas de liderazgo
 Avances acción 3:Actualización y presentación de la información requerida en el POA en las fechas definidas por la OAP (31/03 y 31/06 de 2018)</t>
  </si>
  <si>
    <t>Acción 1: Fue eficaz, dado que trabajo con todas las partes de la SPS para la toma de decisiones y se entrego el anteproyecto de acuerdo a lo programado.
 Acción 2: Fue eficaz porque se desarrollaron temas de liderazgo
 Acción 3: la acción ha sido eficaz, dado que el POPA, se ha reportado en las fechas definidas y tomando en cuenta los parámetros estrablecidos por la OAP.</t>
  </si>
  <si>
    <t>Acción 1: Julio y agosto de 2018
Acción 2:Plazos definios por la OAP. (Presentación trimestral) 31/03 - 30/06 -30/09 - 31/12
Acción 3:Plazos definios por la OAP. (Presentación trimestral) 31/03 - 30/06 -30/09 - 31/12</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</si>
  <si>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Actualización y presentación de la información requerida en el POA en las fechas definidas por la OAP (31/03 y 31/06 de 2018) Se desarrollaron a través de la firma CIDOR, 5 talleres de Fortalecimiento de Habilidades Comunicativas donde se trataron temas de liderazgo
Avances acción 3:Actualización y presentación de la información requerida en el POA en las fechas definidas por la OAP (31/03 y 31/06 de 2018)</t>
  </si>
  <si>
    <t>Acción 1: Fue eficaz, dado que trabajo con todas las partes de la SPS para la toma de decisiones y se entrego el anteproyecto de acuerdo a lo programado.
Acción 2 Fue eficaz porque se desarrollaron temas de liderazgo
Acción3 la acción ha sido eficaz, dado que el POPA, se ha reportado en las fechas definidas y tomando en cuenta los parámetros estrablecidos por la OAP.</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</si>
  <si>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Procedimiento PA02-PR07 (Preventivo).
6. Aplicación de la Resolución 1401 de 2007 (Preventivo).
7. Verificación de la ARL con la suscripción del acta de inicio (Preventivo)
8. Aplicación del procedimiento PA02-03 para funcionarios (Detectivo).</t>
  </si>
  <si>
    <t>1: Mantener la evaluación inicial de acuerdo a los lineamientos establecidos en la Res 1111/2017
 2: Continuar asegurando que el personal encargado del S&amp;SO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</si>
  <si>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1: Anual 
 2:Cada vez que se vincule personal al subsistema 
 3: Anual
 4:Anual
 5: Anual
 6:Cada vez que se presente un accidente de trabajo
 7:Permanente 
 8:Mensual</t>
  </si>
  <si>
    <t>Acción 1: Subdirección Administrativa 
 Acción 2: Subdirección Administrativa 
 Acción 3: Subsecretaria de Gestión Corporativa 
 Acción 4: Directivos de cada dependencia
 5: Subdirección Administrativa 
 6:Subdirección Administrativa
 7: Direccion de Asuntos Legales y todos los procesos.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</si>
  <si>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S&amp;SO.
 Acción 4:De manera semestral se realiza el seguimiento al cumplimiento de los objetivos
 5:Programación de capacitaciones
 6:Diligenciamiento de formatos de investigación de AT/IT
 7: La Direccion de Asuntos Legales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</si>
  <si>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S&amp;SO.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</si>
  <si>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*Acción 1: El seguimiento está proyectado para el último trimestre del 2018 
 *Acción 2:Julio de 2018
 *Acción 3:Julio de 2018
 *Acción 4:Mes de marzo de cada año, fecha en la cual cada jefe del directivo respectivo reporta el formato de evaluación hasta el 31 de marzo de la vigencia siguiente, (periodo termina el 31 de diciembre)..
 *Acción 5:Vigencia 2018
 *Acción 6:Se realiza cada vez que se programa una investigación de AT
 *Acción 7: Permanante
 *Acción 8: Para los efectos del pago de los aportes, la Entidad asume las fechas establecidas por la Secretaría Distrital de Hacienda (último consolidado corresponde a agosto 2018)</t>
  </si>
  <si>
    <t>* Avances acción 1: N/A
 * Avances acción 2: Se diseñan estudios previos que definen el perfil y se realiza la revisión mediante Certificado de Idoneidad, se reliza la solicitud de contratación de acuerdo al perfil solicitado.
 * Avances acción 3:Se remite la información de la proyección presupuestal vigencia 2019 para asegurar la disponibilidad de los recursos para el S&amp;SO.
 * Avances acción 4:Se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 Avances acción 5: Se organizan grupos de acuerdo a los proyectos para realizar la socialización de riesgos laborales.
 * Avances acción 6: El equipo investigador diligencia el formato establecido dentro del procedimiento PA02-PR07
 * Avances acción 7: La Direccion de asuntos Legales,Incluyo dentro del Manual de Supervision como requisito para realizar el acta de incio la presentacion del certificado de afiliacion a ARL "AFILIADO". En el momento en que se radica el Acta de incio por parte del supervisor en la Direccion de Asuntos Legales, se procede a la verificacion de sus requisistos y en caso de tener alguna observacion se realizar la comunicacion correspondiente.
 * Avances acción 8:Se consolida la planilla en sistema, se realizan unos cuadros para la firma de la Subdirectora Administrativa y se remite a Subdirección Financiera quien envía finalmente a Secretaría Distrital de Hacienda.</t>
  </si>
  <si>
    <t>* Acción 1 ¿fue eficaz? ¿y por qué?: N/A
 * Acción 2 ¿fue eficaz? ¿y por qué?: Sí, se cuenta con personal calificado y experto en el manejo del tema y de acuerdo a los criterios establecidos en la ley.
 * Acción 3 ¿fue eficaz? ¿y por qué?:Sí, porque son gastos ya previstos y contemplados dentro del PAA.
 * Acción 4 ¿fue eficaz? ¿y por qué?:Las acciones han sido eficaces, dado que los funcionarios del nivel Directivo conocieron la herramienta.
 * Acción 5 ¿fue eficaz? ¿y por qué?: Ha sido eficaz en la medida que se cumple con lo establecido en el plan de trabajo SST
 * Acción 6 ¿fue eficaz? ¿y por qué?:Sí, Dentro de las investigaciones surgen acciones de mejora que propenden por minimizar la probabilidad de ocurrencia de un evento similar
 * Acción 7 Con la implementacion del lineamiento en el manual de supervision frente a la solicitud de la afiliacion de la ARL, fue eficaz tal medida en el entendido que con la misma se busca que todos los servidores de la Entidad cuenten con un programa de riesgos laborales.
 * Acción 8 ¿fue eficaz? ¿y por qué?: Sí, porque al validar y cruzar la información relacionada con los funcionarios, se asegura el pago de aportes a seguridad social de manera completa y correcta.</t>
  </si>
  <si>
    <t>*Acción 1: El seguimiento está proyectado para el último trimestre del 2018 
*Acción 2:Julio de 2018
*Acción 3:Julio de 2018
*Acción 4:Mes de marzo de cada año, fecha en la cual cada jefe del directivo respectivo reporta el formato de evaluación hasta el 31 de marzo de la vigencia siguiente, (periodo termina el 31 de diciembre)..
*Acción 5:Vigencia 2018
*Acción 6:Se realiza cada vez que se programa una investigación de AT
*Acción 7: Permanante
*Acción 8: Para los efectos del pago de los aportes, la Entidad asume las fechas establecidas por la Secretaría Distrital de Hacienda (último consolidado corresponde a agosto 2018)</t>
  </si>
  <si>
    <t>* Avances acción 1: N/A
* Avances acción 2: Se diseñan estudios previos que definen el perfil y se realiza la revisión mediante Certificado de Idoneidad, se reliza la solicitud de contratación de acuerdo al perfil solicitado.
* Avances acción 3:Se remite la información de la proyección presupuestal vigencia 2019 para asegurar la disponibilidad de los recursos para el S&amp;SO.
* Avances acción 4:Se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 Avances acción 5: Se organizan grupos de acuerdo a los proyectos para realizar la socialización de riesgos laborales.
* Avances acción 6: El equipo investigador diligencia el formato establecido dentro del procedimiento PA02-PR07
* Avances acción 7: La Direccion de asuntos Legales,Incluyo dentro del Manual de Supervision como requisito para realizar el acta de incio la presentacion del certificado de afiliacion a ARL "AFILIADO". En el momento en que se radica el Acta de incio por parte del supervisor en la Direccion de Asuntos Legales, se procede a la verificacion de sus requisistos y en caso de tener alguna observacion se realizar la comunicacion correspondiente.
* Avances acción 8:Se consolida la planilla en sistema, se realizan unos cuadros para la firma de la Subdirectora Administrativa y se remite a Subdirección Financiera quien envía finalmente a Secretaría Distrital de Hacienda.</t>
  </si>
  <si>
    <t>* Acción 1 ¿fue eficaz? ¿y por qué?: N/A
* Acción 2 ¿fue eficaz? ¿y por qué?: Sí, se cuenta con personal calificado y experto en el manejo del tema y de acuerdo a los criterios establecidos en la ley.
* Acción 3 ¿fue eficaz? ¿y por qué?:Sí, porque son gastos ya previstos y contemplados dentro del PAA.
* Acción 4 ¿fue eficaz? ¿y por qué?:Las acciones han sido eficaces, dado que los funcionarios del nivel Directivo conocieron la herramienta.
* Acción 5 ¿fue eficaz? ¿y por qué?: Ha sido eficaz en la medida que se cumple con lo establecido en el plan de trabajo SST
* Acción 6 ¿fue eficaz? ¿y por qué?:Sí, Dentro de las investigaciones surgen acciones de mejora que propenden por minimizar la probabilidad de ocurrencia de un evento similar
* Acción 7 Con la implementacion del lineamiento en el manual de supervision frente a la solicitud de la afiliacion de la ARL, fue eficaz tal medida en el entendido que con la misma se busca que todos los servidores de la Entidad cuenten con un programa de riesgos laborales.
* Acción 8 ¿fue eficaz? ¿y por qué?: Sí, porque al validar y cruzar la información relacionada con los funcionarios, se asegura el pago de aportes a seguridad social de manera completa y correcta.</t>
  </si>
  <si>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</si>
  <si>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1.1: Permanente
 1.2: Permanente
 1.3: Mensual</t>
  </si>
  <si>
    <t>Acción 1.1: Oficina Asesora de Planeación
 Acción 1.2: Subsecretaria de Gestión Corporativa
 Acción 1.3: Oficina de Control Interno</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</si>
  <si>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</si>
  <si>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</si>
  <si>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Acción 1.1: Mayo a agosto 2018
Acción 1.2: N/A para inducción - reinducción en este periodo (marzo 2018); acuerdos (agosto) y contratos (permanente)
Acción 1.3: 30/09/2018, 31/10/2018, 30/11/2018 y 31/12/2018</t>
  </si>
  <si>
    <t>Avances acción 1.1: Se han realizado jornadas de sensibilización SIG, revisión plataforma Moodle y actualización de la misma a nueva versión, armonización SIG-MIPG.
Avances acción 1.2: Se realizaron los acuerdos de gestión programados y en los contratos de prestación de servicios se ha confirmado que incluyen las obligaciones con el SIG.
Avances acción 1.3.: En construcción la publicación del mes de Septiembre</t>
  </si>
  <si>
    <t>Acción 1 ¿fue eficaz? si ¿y por qué?: contribuye al cumplimiento del objetivo y evita la materialización del riesgo.
Acción 1.2 ¿fue eficaz? en lo referente inducción y reinducción al momento se concluye que es eficaz porque se evidencia interiorización por parte de los funcionarios; en los acuerdos de gestión se evidencia compromiso de la Alta Dirección al igual que en los contratistas de prestación de servicios. 
Acción 1.3 Teniendo en cuenta que la acción implementada, se encuentra programada para ejecutar a partir del mes de septiembre, no es posible evaluar para este reporte de autocontrol la eficacia de la misma.</t>
  </si>
  <si>
    <r>
      <t xml:space="preserve">Acción 1.1: Mayo a agosto 2018
</t>
    </r>
    <r>
      <rPr>
        <sz val="11"/>
        <color rgb="FFFF0000"/>
        <rFont val="Arial"/>
        <family val="2"/>
      </rPr>
      <t>Acción 1.2:</t>
    </r>
    <r>
      <rPr>
        <sz val="11"/>
        <color rgb="FF000000"/>
        <rFont val="Arial"/>
        <family val="2"/>
      </rPr>
      <t xml:space="preserve">
Acción 1.3: 30/09/2018, 31/10/2018, 30/11/2018 y 31/12/2018</t>
    </r>
  </si>
  <si>
    <r>
      <t xml:space="preserve">Avances acción 1: Se han realizado jornadas de sensibilización SIG, revisión plataforma Moodle y actualización de la misma a nueva versión, armonización SIG-MIPG.
</t>
    </r>
    <r>
      <rPr>
        <sz val="11"/>
        <color rgb="FFFF0000"/>
        <rFont val="Arial"/>
        <family val="2"/>
      </rPr>
      <t>Avances acción 1.2:</t>
    </r>
    <r>
      <rPr>
        <sz val="11"/>
        <color rgb="FF000000"/>
        <rFont val="Arial"/>
        <family val="2"/>
      </rPr>
      <t xml:space="preserve">
Avances acción 1.3.: En construcción la publicación del mes de Septiembre</t>
    </r>
  </si>
  <si>
    <r>
      <t xml:space="preserve">Acción 1 ¿fue eficaz? si ¿y por qué?: contribuye al cumplimiento del objetivo y evita la materialización del riesgo.
</t>
    </r>
    <r>
      <rPr>
        <sz val="11"/>
        <color rgb="FFFF0000"/>
        <rFont val="Arial"/>
        <family val="2"/>
      </rPr>
      <t>Acción 1.2</t>
    </r>
    <r>
      <rPr>
        <sz val="11"/>
        <color rgb="FF000000"/>
        <rFont val="Arial"/>
        <family val="2"/>
      </rPr>
      <t xml:space="preserve"> ¿fue eficaz? ¿y por qué?:
Acción 1.3 Teniendo en cuenta que la acción implementada, se encuentra programada para ejecutar a partir del mes de septiembre, no es posible evaluar para este reporte de autocontrol la eficacia de la misma.</t>
    </r>
  </si>
  <si>
    <t>1. Campañas de socialización y concientización a colaboradores en las actividades del SGA (Preventivo).
2. Supervisión al cumplimiento de la normativa, procedimiento PA01-PR09 y matriz de aspectos e impactos ambientales (Preventivo).
3. Elaboración del Anteproyecto de presupuesto acorde con las necesidades de recursos humanos, tecnológicos y físicos para el SGA (Preventivo).</t>
  </si>
  <si>
    <t xml:space="preserve">Control 1: Gestión Administrativa
2: Gestión Administrativa
3: Direccionamiento Estratégico
</t>
  </si>
  <si>
    <t>1: Semestral 2.1: Mensual 2.2: Bimestral 2.3: Semestral 2.4: Anual 2.5: Semestral 3: Anual</t>
  </si>
  <si>
    <t>Acción 1: Subdirección Administrativa
 Acción 2: Subdirección Administrativa
 Acción 3: Subdirección Administrativa</t>
  </si>
  <si>
    <t>Acción 1: N/A para este periodo
 Acción 2.1: Agosto 2018
 Acción 2.2: 02/08/2018
 2.3: 27/08/2018
 2.4: N/A para este periodo
 2.5: 30/07/2018
 Acción 3: Mayo - agosto 2018</t>
  </si>
  <si>
    <t>Avances acción 1: Por implementar
 Acción 2.1: Se entregó el material aprovechable generado por la Entidad durante el mes de agosto a la Asociación de Recicladores de Oficio ASEO ECOACTIVA, mediante el acuerdo de corresponsabilidad. 
 Avances 2.2: Se realizó la sesión de Comité conforme a la resolución 050 de 2014
 Avances acción 2.3: Se diseño y actualizó la Politica Ambiental de la SDM aprobada por el Comité, en la cual se incluyó la mejora continua.
 Acción 2.4: Por implementar
 Acción 2.5: Se verificaron los contratos de apoyo administrativo que incluyeran claúsulas ambientales 
 Se invitó a los servidores públicos de la Entidad, a participar en el Día de la Movilidad Sostenible del jueves 2 de Agosto en el marco de los Cumpleaños de Bogotá. Se socializó pieza comunicativa para el registro de los bici usuarios nuevos. 
 Avances acción 2: Se realizó una Mesa de trabajo sobre los resultados de la estrategia Rol Bici y definir los premios que se entregaran a los funcionarios de la entidad 
 Acción 3: Se realizó el respectivo tramite de pago de uno de los proyectos del SGA.</t>
  </si>
  <si>
    <t>Acción 1: Por implementar 
 Acción 2.1: fue eficaz porque se entregó el material para su disposición final. 
 Acción 2.2: fue eficaz porque se evidencia compromiso de las directivas como la participación de la SGC, la SA y la DESS en el fortalecimiento del programa Rol Bici. 
 Acción 2.3: Se publicó en la intranet y se socializó mediante el correo institucional, la pólitica ambiental para garantizar la compresión de la misma, dando cumplimiento a lo requerido por la autoridad ambiental. 
 Acción 2.4: Por implementar
 Acción 2.5: Parcialmente eficaz porque no todos los contratos de apoyo administrativo aún incluyen las claúsulas ambientales.
 Acción 3: Se garantiza la ejecucción presupuestal para la sostenibilidad del SGA, mediante el cumplimiento de los contratos suscritos.</t>
  </si>
  <si>
    <t xml:space="preserve">Acción 1: N/A para este periodo
Acción 2.1: Agosto 2018
Acción 2.2: 02/08/2018
2.3:  27/08/2018
2.4: N/A para este periodo
2.5: 30/07/2018
Acción 3: Mayo - agosto 2018
</t>
  </si>
  <si>
    <t>Avances acción 1: Por implementar
Acción 2.1: Se entregó el material aprovechable generado por la Entidad durante el mes de agosto a la Asociación de Recicladores de Oficio ASEO ECOACTIVA, mediante el acuerdo de corresponsabilidad. 
Avances 2.2: Se realizó la sesión de Comité conforme a la resolución 050 de 2014
Avances acción 2.3: Se diseño y actualizó la Politica Ambiental de la SDM aprobada por el Comité, en la cual se incluyó la mejora continua.
Acción 2.4: Por implementar
Acción 2.5: Se verificaron los contratos de apoyo administrativo que incluyeran claúsulas ambientales 
Se invitó a los servidores públicos de la Entidad, a participar en el Día de la Movilidad Sostenible del jueves 2 de Agosto en el marco de los Cumpleaños de Bogotá. Se socializó pieza comunicativa para el registro de los bici usuarios nuevos. 
Avances acción 2: Se realizó una Mesa de trabajo sobre los resultados de la estrategia Rol Bici y definir los premios que se entregaran a los funcionarios de la entidad 
Acción 3: Se realizó el respectivo tramite de pago de uno de los proyectos del SGA.</t>
  </si>
  <si>
    <t>Acción 1: Por implementar 
Acción 2.1: fue eficaz porque se entregó el material para su disposición final. 
Acción 2.2: fue eficaz porque se evidencia compromiso de las directivas como la participación de la SGC, la SA y la DESS en el fortalecimiento del programa Rol Bici. 
Acción 2.3: Se publicó en la intranet y se socializó mediante el correo institucional, la pólitica ambiental para garantizar la compresión de la misma, dando cumplimiento a lo requerido por la autoridad ambiental. 
Acción 2.4: Por implementar
Acción 2.5: Parcialmente eficaz porque no todos los contratos de apoyo administrativo aún incluyen las claúsulas ambientales.
Acción 3: Se garantiza la ejecucción presupuestal para la sostenibilidad del SGA, mediante el cumplimiento de los contratos suscritos.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</si>
  <si>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t>
  </si>
  <si>
    <t>1: Anual
 2: Anual
 3: semestral
 4: Anual
 5. Sujeta a la programación del Comité</t>
  </si>
  <si>
    <t>Acción 1: Oficina de Información Sectorial
Acción 2: Subsecretaria de Política Sectorial
Acción 3: Subdirección Administrativa
Acción 4: Oficina de Información Sectorial
Accion 5: Oficina de Control Interno</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</si>
  <si>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</si>
  <si>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t>
  </si>
  <si>
    <r>
      <rPr>
        <sz val="11"/>
        <color theme="1"/>
        <rFont val="Calibri"/>
        <family val="2"/>
        <scheme val="minor"/>
      </rPr>
      <t xml:space="preserve">Acción 1: Julio y agosto de 2018
Acción 2: Julio y agosto de 2018 
Acción 3: Agosto de 2018
Acción 4: Entre los meses de enero y abril de 2018 Para el segundo semestre de 2018 se esta estrucutrando la nueva contraación para la sensibilización de temas de buenas practicas de TI
Acción 5: De acuerdo a las fechas de convocatoria del comité. </t>
    </r>
    <r>
      <rPr>
        <sz val="11"/>
        <color theme="1"/>
        <rFont val="Calibri"/>
        <family val="2"/>
        <scheme val="minor"/>
      </rPr>
      <t xml:space="preserve">
</t>
    </r>
  </si>
  <si>
    <t>Acción 1:N.A.
Acción 2 Fue eficaz, dado que trabajo con todas las partes de la SPS para la toma de decisiones y se entrego el anteproyecto de acuerdo a lo programado.
Acción 3: Fue eficaz ya que dentro del acuerdo de gestión se evidencia el cumplimiento de los compromisos establecidos por los gerentes públicos.
Acción 4: La acción se considera eficaz, dado la aceptacion y las cifras estadisticas del contrato frente a la aplicación de las politicas de seguridad en la entidad. 
Acción 5: Teniendo en cuenta que la acción implementada, depende de la convocatoria del respectivo comite y que la misma surge a partir del 30/08/2018, no es posible evaluar para este reporte de autocontrol la eficacia de la misma.</t>
  </si>
  <si>
    <t>1: Trimestral 
2: Anual
3: semestral  
4: Sujeta a la programación del Comité y seguimiento PMA trimestral</t>
  </si>
  <si>
    <t>Acción 1: Subdirección Administrativa 
Acción 2: Subsecretaria de Gestión Corporativa 
3: Subdirección Administrativa 
4: Oficina de Control Interno</t>
  </si>
  <si>
    <t>Acción 1: Cumplimiento de metas trimestrales establecidas en el PINAR
Acción 2: Verificación de asignación de recursos para la sostenibilidad y mejora del Subsistema de Gestión Documental y Archivo
3:dependencias con aplicacion de TRD sobre el total de dependencias 
4:Seguimiento a las acciones PAAI</t>
  </si>
  <si>
    <t>Acción 1: 22 de mayo
Acción 2: Julio-agosto
Acción 3: NA
Acción 4: De acuerdo a las fechas de convocatoria del comité.</t>
  </si>
  <si>
    <t>Avances acción 1: Durante el periodo de seguimiento se realizó Comité interno de Archivo de la SDM 
Avances acción 2: Las necesidades se identificaron y se incluyeron en el anteproyecto de presupuesto para la vigencia de 2019, con el ,fin de dar sostenibilidad a la Gestión Documental y Archivo.
Avance acción 3: NA
Avance acción 4: Se encuentra sujeta a la programación del Comité</t>
  </si>
  <si>
    <t>Acción 1: 
Acción 2:
Acción 3:
Acción 4: De acuerdo a las fechas de convocatoria del comité.</t>
  </si>
  <si>
    <t xml:space="preserve">Avances acción 1: Durante el periodo de seguimiento no fue realizado Comité interno de Archivo de la SDM 
Avances acción 2:
Avance acción 3: Se encuentra sujeta a la programación del Comité
Avance acción 4: 
</t>
  </si>
  <si>
    <r>
      <rPr>
        <sz val="11"/>
        <color rgb="FFFF0000"/>
        <rFont val="Arial"/>
        <family val="2"/>
      </rPr>
      <t xml:space="preserve">Acción 1 ¿fue eficaz? ¿y por qué?: 
Acción 2 ¿fue eficaz? ¿y por qué?:
Acción 3: </t>
    </r>
    <r>
      <rPr>
        <sz val="11"/>
        <color rgb="FF000000"/>
        <rFont val="Arial"/>
        <family val="2"/>
      </rPr>
      <t xml:space="preserve">
Acción 4:Teniendo en cuenta que la acción implementada, depende de la convocatoria del respectivo comite y que la misma surge a partir del 30/08/2018, no es posible evaluar para este reporte de autocontrol la eficacia de la misma.</t>
    </r>
  </si>
  <si>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</si>
  <si>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</si>
  <si>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</si>
  <si>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</si>
  <si>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</si>
  <si>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</si>
  <si>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</si>
  <si>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</si>
  <si>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Acción 1: Oficina Asesora de Planeación
Acción 2: Oficina Asesora de Planeación
Acción 3: Oficina Asesora de Planeación
Acción 4: Oficina de información Sectorial 
Acción 5: Subsecretaría de Gestión Corporativa y OAP 
 Acción 6: Dirección de Servicio al Ciudadano.
 Acción 7: Dirección de Servicio al Ciudadano.
 Acción 8: Oficina de Control Disciplinario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</si>
  <si>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presentadas dentro del mes de su recibo.</t>
  </si>
  <si>
    <t>Acción 1: Seguimiento al cumplimiento de la metodología establecida por la Veeduría Distrital
Acción 2: Verificación de la recepción de la información dentro de los términos determinados por la OAP.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Servicio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</si>
  <si>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PE01-PR01.
Acción 4: Contratación y aplicación de políticas
Acción 5: (pantallas LED, intranet e listado de asistencia inducción y reinducción)
Acción 6: Consolidación y Control de la aplicación de los mecanismos de medición- PM05-PR17-F03. 
 Acción 7: PM05-PR08-F01, PM05-PR08- F02 y PM05-PR08- F03.
Acción 8:Expediente Disciplinario.</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</si>
  <si>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</si>
  <si>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</si>
  <si>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Acción 1: DTI y DESS
Acción 2: Oficina de Control Interno
Acción 3. Subsecretaría de Gestión Corporativa y OAP
Acción 4: Dirección de Servicio al Ciudadano
Acción 5: Subdirección Administrativa
Acción 6: Subdirección Administrativa-Dirección de Asuntos Legales 
Acción 7: Subdirección Administrativa
Acción 8: Dirección de Servicio al Ciudadano
Acción 9: Oficina de Control Interno
Acción 10: Oficina Asesora de Comunicaciones
Acción 11. Dirección de Servicio al Ciudadano</t>
  </si>
  <si>
    <r>
      <t xml:space="preserve">Acción 1: Mayo a agosto 2018
Acción 2: 14/09/2018 y 16/01/2019
Acción 3: Mayo a Agosto 2018
Acción 4: Mayo a Agosto 2018
Acción 5: 1 de agosto de 2018-30 de agosto de 2018
Acción 6: 22 de junio de 2018
</t>
    </r>
    <r>
      <rPr>
        <sz val="11"/>
        <color rgb="FFFF0000"/>
        <rFont val="Arial"/>
        <family val="2"/>
      </rPr>
      <t>Acción 7:</t>
    </r>
    <r>
      <rPr>
        <sz val="11"/>
        <color rgb="FF000000"/>
        <rFont val="Arial"/>
        <family val="2"/>
      </rPr>
      <t xml:space="preserve">
Acción 8: Mayo a Agosto 2018
Acción 9: 14/11/2018
Acción 10: Mayo a Agosto 2018</t>
    </r>
  </si>
  <si>
    <r>
      <t xml:space="preserve">Acción 1 ¿fue eficaz? si ¿y por qué?: estas actividades contribuyen a interiorizar en los colaboradores los valores y principios para ser aplicadas en sus actividades diarias.
Acción 2: Teniendo en cuenta que la acción implementada, se encuentra en etapa de ejecución, no es posible evaluar para este reporte de autocontrol la eficacia de la misma
Acción 3: ¿fue eficaz? si ¿y por qué?: estas actividades contribuyen a interiorizar en los colaboradores los valores y principios para ser aplicadas en sus actividades diarias.
Acción 4:Fue eficaz debido a que se realizaron las publicaciones oportunas del seguimiento a las agendas participativas que contienen las solicitudes de los ciudadanos definidas en cada localidad, los meses de  Mayo,junio y Julio 
Acción 5: si fue eficaz, los moviemientos de almacen permiten controlar el manejo de los bienes de la entidad. 
Acción 6: si fue eficaz, el arqueo de la caja menor permite verificar el manejo responsable del dinero.
</t>
    </r>
    <r>
      <rPr>
        <sz val="11"/>
        <color rgb="FFFF0000"/>
        <rFont val="Arial"/>
        <family val="2"/>
      </rPr>
      <t xml:space="preserve">Acción 7:  </t>
    </r>
    <r>
      <rPr>
        <sz val="11"/>
        <color rgb="FF000000"/>
        <rFont val="Arial"/>
        <family val="2"/>
      </rPr>
      <t xml:space="preserve">
Acción 8: Fue eficaz, debido a que se se consolidó oportunamente el segundo informe de la encuesta de satisfacción  para conocer la opinión y el grado de satisfacción de los usuarios frente a los impactos de los proyectos y acciones de la SDM.
Acción 9: Teniendo en cuenta que la acción implementada, se encuentra programada para el mes de noviembre, no es posible evaluar para este reporte de autocontrol la eficacia de la misma
Acción 10: fue eficaz porque el impacto y retroalimentación a través de redes sociales permite evidenciar el conocimiento de las campañas de la SDM, por parte de los ciudadanos. 
Acción 11: Fue eficaz debido a que  se hizo la publicación oportuna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t>
    </r>
  </si>
  <si>
    <t>Acción 1: Subsecretaria de Gestión Corporativa y OAP
 Acción 2: Oficina de Control Disciplinario y Servicio al Ciudadano. 
 Acción 3: Subsecretaria de Gestión Corporativa
 4: todas las dependencias- Lidera subdirección Administrativa 
 5: Oficina de Control Interno
 6: Oficina de Control Disciplinario 
 7: Subdirección Administrativa
 8: Oficina de Información Sectorial</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</si>
  <si>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 disciplinarios adelantados dentro de los terminos legales señaldos para tal fin 
 7: Evaluación diligenciada en Subdirección Administrativa 
 8: Informes de seguimiento a estrategias realizadas</t>
  </si>
  <si>
    <r>
      <t xml:space="preserve">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están investigando. 
</t>
    </r>
    <r>
      <rPr>
        <sz val="11"/>
        <color rgb="FFFF0000"/>
        <rFont val="Arial"/>
        <family val="2"/>
      </rPr>
      <t>Acción 7:</t>
    </r>
    <r>
      <rPr>
        <sz val="11"/>
        <color rgb="FF000000"/>
        <rFont val="Arial"/>
        <family val="2"/>
      </rPr>
      <t xml:space="preserve">
Acción 8: La acción se considera eficaz, dado la aceptacion y las cifras estadisticas del contrato frente a la aplicación de las politicas de seguridad en la entidad.</t>
    </r>
  </si>
  <si>
    <t>Acción 1:Oficina Asesora de Comunicaciones 
 Acción 2: Subsecretaria de Gestión de Corporativa y OAP
 Acción 3: Oficina de Control Interno
 Acción 4: Dirección de Asuntos Legales 
 Acción 5: Oficina de Control Interno 
 Acción 6: Oficina de Control Disciplinario</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</si>
  <si>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</si>
  <si>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r>
      <t xml:space="preserve">Acción 1: Oficina Asesora de Comunicaciones
Acción 2: Subsecretaria de Gestión Corporativa y OAP.
 Acción 3: Direccion de asuntos Legales
 Acción 4: DTI 
 Acción 5: Dirección de Servicio al Ciudadano.
 Acción 6. Dirección de Control y Vigilancia y Dirección de Seguridad Víal y Comportamiento del Tránsito
 Acción 7.1: Sub. Jurisdicción Coactiva
 Acción 7.2: Dir. Procesos Administrativos, Sub. Contravenciones de Tránsito y Sub. Investigaciones de Transporte Público
 Acción 7.3: Dir. Control y Vigilancia
 Acción 8: Dirección de Seguridad Víal y Comportamiento del Tránsito, </t>
    </r>
    <r>
      <rPr>
        <sz val="11"/>
        <color rgb="FFFF0000"/>
        <rFont val="Arial"/>
        <family val="2"/>
      </rPr>
      <t>DSC, SJC, SCT y DCV</t>
    </r>
    <r>
      <rPr>
        <sz val="11"/>
        <color rgb="FF000000"/>
        <rFont val="Arial"/>
        <family val="2"/>
      </rPr>
      <t xml:space="preserve">
 Acción 9: Oficina de Control Interno
 Acción 10: Subdirección financiera
 Acción 11: Dirección de Servicio al Ciudadano.</t>
    </r>
  </si>
  <si>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</si>
  <si>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</si>
  <si>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</si>
  <si>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</si>
  <si>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1. Desarrollo de la estrategia comunicativa que incentiva la denuncia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</si>
  <si>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</si>
  <si>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</si>
  <si>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</si>
  <si>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</si>
  <si>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</si>
  <si>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</si>
  <si>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</si>
  <si>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</si>
  <si>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</si>
  <si>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</si>
  <si>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</si>
  <si>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</si>
  <si>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</si>
  <si>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</si>
  <si>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</si>
  <si>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</si>
  <si>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</si>
  <si>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</si>
  <si>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</si>
  <si>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</si>
  <si>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</si>
  <si>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</si>
  <si>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</si>
  <si>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7.Verificación que los contratistas cuenten con la capacidad financiera, técnica y jurídica necesaria para la ejecución del contrato.</t>
  </si>
  <si>
    <t>5. Efectuar la Rendición de cuentas que no involucre a la ciudadanía y todos los grupos de interés.</t>
  </si>
  <si>
    <t>1: Deficiencia en la metodología y el control para recopilación y consolidación de la información.
2: Manipulación de la información
3: Bajos estándares éticos</t>
  </si>
  <si>
    <t>6. Efectuar la rendición de cuentas sin contar con la información pertinente y veraz buscando un beneficio particular.</t>
  </si>
  <si>
    <t>7: Desvíación en el uso de los bienes y servicios de la Entidad con la intención de favorecer intereses propios o de terceros.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</si>
  <si>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</si>
  <si>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Ausencia o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Ausencia o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</si>
  <si>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Bajos niveles de denuncia que permita el beneficio propio o de terceros.
2: Presencia de bajos estándares éticos
3: Debilidad en el cumplimiento de procesos y procedimientos para la gestión administrativa y misional</t>
  </si>
  <si>
    <t>10: Presencia de actos de cohecho (dar o recibir dádivas) para favorecimiento propio o de un tercero.</t>
  </si>
  <si>
    <t>14. Ejecución de un trámite o servicio a la ciudadanía, incumpliendo los requisitos, con el propósito de obtener un beneficio propio o para un tercero.</t>
  </si>
  <si>
    <t>20. Implementación de la Política de Seguridad de la Información deficiente e ineficaz para las características y condiciones de la Entidad.</t>
  </si>
  <si>
    <t>21. Implementación de planes de gestión documental deficientes e ineficaces.</t>
  </si>
  <si>
    <t>Control 1: Comunicaciones
2: Gestión Talento Humano
3: Control y Evaluación de la Gestión
4: Gestión Legal y Contractual
5: Control y Evaluación de la Gestión
6: Control Disciplinario
7. Gestion Legal y contractual.</t>
  </si>
  <si>
    <t>1: Fortalecer los canales de comunciación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conforme a la normatividad vigente.
7.2 Evaluar las ofertas conforme a las condiciones exigidas en el pliego.</t>
  </si>
  <si>
    <t>1: Permanente 
2. Semestral
3. Mensual.
4:Semestral.
5. Anual
6: trimestral
7.1. Permanente.
7.2 Permanente.</t>
  </si>
  <si>
    <t>Acción 1: Oficina Asesora de Comunicaciones
Acción 2: Subsecretaria de Gestión Corporativa y OAP
Acción 3: Oficina de Control Interno
Acción 4: Dirección de Asuntos Legales 
Acción 5: Oficina de Control Interno
Acción 6: Oficina de Control Disciplinario
Accion 7: Dependencias con ordenación del gasto y Dirección de Asuntos Legales.</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</si>
  <si>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Accion 7: El control efectuado es eficiente toda vez que a la fecha este evento no se ha materializado.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</si>
  <si>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Pliegos de Condiciones y Ofertas.</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</si>
  <si>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</si>
  <si>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</si>
  <si>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Control 1: Servicio al Ciudadano
2: Gestión Talento Humano
3: Servicio al Ciudadano
4: Servicio al Ciudadano
5. Gestión Legal y Contractual</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</si>
  <si>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</si>
  <si>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</si>
  <si>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 Dirección de Servicio al Ciudadano
 2: Subsecretaria de Gestión Corporativa y Dirección de Servicio al Ciudadano
 3: Dirección de Servicio al Ciudadano
 4: Dirección de Servicio al Ciudadano
5. Dirección de Asuntos Legales</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</si>
  <si>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</si>
  <si>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t>1:Publicación en la Página Web de las agendas participativas de Trabajo (APT)
 2:Listo de asistencia, informes y certificados
 3:Formato acta de reunión PA01- PR01- F02 ó Formato listado de asistencia PA01- PR01- F01 
 4: Matriz de seguimiento PM05-PR01-F05. Formato PM05-PR01-F01 Consolidación de requerimientos
5. Registros electrónicos</t>
  </si>
  <si>
    <t>1. Aplicación del procedimiento PM05-PR02 - Participación ciudadana (Preventivo).
2. Desarrollo e implementación del PIC (Preventivo)
3. Aplicación del procedimiento de PM05-PR14 (Preventivo)
4.Seguimiento al índice de las PQRSD (Detectivo)
5. Verificación de que las adquisiciones a realizar por la SDM se encuentren contempladas en el PAA previo a la publicación de un proceso precontractual.</t>
  </si>
  <si>
    <t>5. Verificación de que las adquisiciones a realizar por la SDM se encuentren contempladas en el PAA previo a la publicación de un proceso precontractual.</t>
  </si>
  <si>
    <t>NPR
NP x NI</t>
  </si>
  <si>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</si>
  <si>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</si>
  <si>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</si>
  <si>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Nuevos controles corte a diciembre 2018 --&gt;</t>
  </si>
  <si>
    <t>7.</t>
  </si>
  <si>
    <t>8.</t>
  </si>
  <si>
    <t>9.</t>
  </si>
  <si>
    <t xml:space="preserve">6. </t>
  </si>
  <si>
    <t>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no desconoce que aparte del ámbito estratégico también existen riesgos en los niveles táctico y operativo de la Entidad, y por esa razón se asegura de la implementación de puntos de control en las actividades clave de sus procesos y procedimientos, la formulación de indicadores para monitorear el cumplimiento de sus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t>
  </si>
  <si>
    <t>2.0</t>
  </si>
  <si>
    <t>Se actualiza la política incluyendo directrices adicionales sobre su alcance y directrices específicas sobre revisión de los controles y gestión de cambios.</t>
  </si>
  <si>
    <t>Versión de Actualización: versión 2.0</t>
  </si>
  <si>
    <t>Fecha: 20/12/2018</t>
  </si>
  <si>
    <t xml:space="preserve">Acción 1 ¿fue eficaz? si ¿y por qué?: permite corregir desviaciones al cumplimiento de la metodología.
 Acción 2 ¿fue eficaz? no se puede concluir aún ¿y por qué?: hace falta mejorar en la oportunidad de la entrega de la información a la OAP dentro de este proceso de rendición de cuentas.
Acción 3: fue eficaz porque se pudo estandarizar la evidencia que debe quedar frente a la validación de la información reportada por las áreas.
Acción 4: 
Acción 5: ¿fue eficaz? si ¿y por qué?: estas actividades contribuyen a interiorizar en los colaboradores los valores y principios para ser aplicadas en sus actividades diarias. 
Acción 6:  Esta actividad se realiza anualmente, por consiguiente se tiene programada para el último trimestre de la actual vigencia.
Acción 7: Fue eficaz, debido a que se realizó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verifico que la información entregada mensualmente por las Direcciones o Subdirecciones para ser divulgada de manera oficial en los distintos canales de comunicación de la Entidad, estuviuera firmada y aprobada por el Director o Subdirector correspondiente.
</t>
  </si>
  <si>
    <t>1: Mantener los puntos de control del procedimiento PM01-PR05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</si>
  <si>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</si>
  <si>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PM 05-PR17-F03.
 Acción 9: Informes de seguimiento 
 Acción 10: Seguimiento al impacto en redes sociales 
 Acción 11. Matriz de seguimiento PM05-PR01-F05 y formato PM05-PR01-F01 Consolidación de requerimientos</t>
  </si>
  <si>
    <t>Acción 1 ¿fue eficaz? si ¿y por qué?: estas actividades contribuyen a interiorizar en los colaboradores los valores y principios para ser aplicadas en sus actividades diarias.
 Acción 2: Teniendo en cuenta que la acción implementada, se encuentra en etapa de ejecución, no es posible evaluar para este reporte de autocontrol la eficacia de la misma
 Acción 3: ¿fue eficaz? si ¿y por qué?: estas actividades contribuyen a interiorizar en los colaboradores los valores y principios para ser aplicadas en sus actividades diarias.
 Acción 4:Fue eficaz debido a que se realizaron las publicaciones oportunas del seguimiento a las agendas participativas que contienen las solicitudes de los ciudadanos definidas en cada localidad, los meses de Mayo,junio y Julio 
 Acción 5: si fue eficaz, los moviemientos de almacen permiten controlar el manejo de los bienes de la entidad. 
 Acción 6: si fue eficaz, el arqueo de la caja menor permite verificar el manejo responsable del dinero. 
Acción 7: fue eficaz dado que la verificación  muestra que las firmas digitales contratadas y utilizadas para el periodo se encuentran vigentes. 
 Acción 8: Fue eficaz, debido a que se se consolidó oportunamente el segundo informe de la encuesta de satisfacción para conocer la opinión y el grado de satisfacción de los usuarios frente a los impactos de los proyectos y acciones de la SDM.
 Acción 9: Teniendo en cuenta que la acción implementada, se encuentra programada para el mes de noviembre, no es posible evaluar para este reporte de autocontrol la eficacia de la misma
 Acción 10: fue eficaz porque el impacto y retroalimentación a través de redes sociales permite evidenciar el conocimiento de las campañas de la SDM, por parte de los ciudadanos. 
 Acción 11: Fue eficaz debido a que se hizo la publicación oportuna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</si>
  <si>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Control 1: Gestión Talento Humano
2: Gestión Talento Humano
3: Direccionamiento Estratégico 
4: Gestión Talento Humano
5: Gestión Talento Humano
6: Gestión Talento Humano
7: Gestión Legal y Contractual
8: Gestión Talento Humano</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</si>
  <si>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</si>
  <si>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</si>
  <si>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</si>
  <si>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 xml:space="preserve">Acción 1: Octubre Noviembre y Diciembre de 2018.
Acción 2: Trimestralmente (31 marzo, 30 de junio, 30de sep, 31 de diciembre), de acuerdo con los plazos de presentación del POA definidos por la OAP. 
Acción 3: Octubre Noviembre y Diciembre de 2018.
Acción 4: Octubre Noviembre y Diciembre de 2018.
</t>
  </si>
  <si>
    <t xml:space="preserve">Avances acción 1: Durante el período reporto, se realizaron las publicaciones del seguimiento a las agendas participativas que contienen las solicitudes de los ciudadanos definidas en cada localidad, los meses de  Octubre Noviembre y Diciembre de 2018.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Acción 5:Verificación por parte de los profesionales de la Dirección de Asuntos Legales a las solicitudes contractuales conforme al PAA. </t>
  </si>
  <si>
    <t xml:space="preserve">Acción 1: N/A para este periodo
Acción 2.1: 26 de diciembre de 2018
Accion 2.2: 1 noviembre y el 26 de diciembre de 2018
Acción 2.3: 03 de diciembre de 2018                                                         Acción 2.4: 28 de diciembre del 2018                                                              Acción 2.5: 28 de noviembre                                                            Acción 3: julio de 2018  </t>
  </si>
  <si>
    <t>Avances acción 1: por implementar
Avances acción 2.1: se entregó el material aprovechable generado por la Entidad durante el mes de diciembre a la asociación de recicladores de oficio ASEO ECOACTIVA  mediante el acuerdo de corresponsabilidad (planillas de control de peso).
Avances acción 2.2: durante el periodo se relizaron 2 sesiones del comité.                          Avances acción 2.3: actualización del procedimiento PA01-PR23.                             Avances acción 2.4: formulación del cronograma de actividades del plan de saneamiento para vigencia 2019.                                                 Avances acción 2.5: se socializó el programa de compras verdes a los colaboradores de la dependencias de OAP-DAL-SA                   
Avances acción 3: se realizó el respectivo trámite de pago a la dirección de gestión corporativa</t>
  </si>
  <si>
    <r>
      <t xml:space="preserve">Avances acción 1: Alistamiento, capacitación, publicación del informe de rendición de cuentas, audiencia pública, mesas de trabajo de diálogo ciudadano, respuesta a las inquietudes de la ciudadania e informe de resultados de la rendición de cuentas. 
Avances acción 2: Mesas de trabajo con las entidades del sector movilidad para recepción de la información de cada una de ellas dentro de los términos previstos para la rendición de cuentas. Comunicado interno a las dependencias de la SDM para poner a disposición la información requerida para la rendición de cuentas dentro de los términos establecidos.
Avances acción 3: Se revisó y ajustó el procedimiento PE01-PR01
</t>
    </r>
    <r>
      <rPr>
        <sz val="11"/>
        <rFont val="Arial"/>
        <family val="2"/>
      </rPr>
      <t>Acción 4: Renovación de Permanencia del oficial de seguridad</t>
    </r>
    <r>
      <rPr>
        <sz val="11"/>
        <color rgb="FF000000"/>
        <rFont val="Arial"/>
        <family val="2"/>
      </rPr>
      <t xml:space="preserve">
Acción 5: Armonización entre el código de ética y el código de integridad (MIPG); se aplicó encuesta a los colaboradores de la Entidad para que participaran en la elaboración de este nuevo Código de Integridad. Se socializó a través de intranet y pantallas LED de la SDM.
</t>
    </r>
    <r>
      <rPr>
        <sz val="11"/>
        <color rgb="FFFF0000"/>
        <rFont val="Arial"/>
        <family val="2"/>
      </rPr>
      <t xml:space="preserve">Acción 6: </t>
    </r>
    <r>
      <rPr>
        <sz val="11"/>
        <color rgb="FF000000"/>
        <rFont val="Arial"/>
        <family val="2"/>
      </rPr>
      <t xml:space="preserve">
Avances Acción 7: Durante el período reportado, se realizó una mesa de trabajo para implementar una estrategia en donde se conozca la opinión y el grado de satisfacción de los usuarios referente a la información de Audiencias públicas Locales, que se tiene planeada para al último  trimestre de la viegencia.
Avances acción 8: Duante el periódo de ejecución se hizo un seguimiento a las qeujas con el fin de verificar que todas fueran tramitadasDurante el período reportado se verifico que  la información entregada mensualmente por  las Direcciones o Subdirecciones para ser divulgada de manera oficial en los distintos canales de comunicación de la Entidad, estuviuera  firmada  y  aprobada por el Director o Subdirector correspondiente.</t>
    </r>
  </si>
  <si>
    <r>
      <t xml:space="preserve">Acción 1 ¿fue eficaz? si ¿y por qué?: permite corregir desviaciones al cumplimiento de la metodología.
Acción 2 ¿fue eficaz? no se puede concluir aún ¿y por qué?: hace falta mejorar en la oportunidad de la entrega de la información a la OAP dentro de este proceso de rendición de cuentas.
Acción 3: fue eficaz porque se pudo estandarizar la evidencia que debe quedar frente a la validación de la información reportada por las áreas.
</t>
    </r>
    <r>
      <rPr>
        <sz val="11"/>
        <rFont val="Arial"/>
        <family val="2"/>
      </rPr>
      <t xml:space="preserve">Acción 4: Se requiere hacer mayor énfasis para la apropiacion y aplicacion de las politicas de seguridad, en razón a que después del auge de las socializaciones estas tienden al olvido por parte de los servidores. </t>
    </r>
    <r>
      <rPr>
        <sz val="11"/>
        <color rgb="FF000000"/>
        <rFont val="Arial"/>
        <family val="2"/>
      </rPr>
      <t xml:space="preserve">
Acción 5: ¿fue eficaz? si ¿y por qué?: estas actividades contribuyen a interiorizar en los colaboradores los valores y principios para ser aplicadas en sus actividades diarias.
</t>
    </r>
    <r>
      <rPr>
        <sz val="11"/>
        <color rgb="FFFF0000"/>
        <rFont val="Arial"/>
        <family val="2"/>
      </rPr>
      <t xml:space="preserve">Acción 6: </t>
    </r>
    <r>
      <rPr>
        <sz val="11"/>
        <color rgb="FF000000"/>
        <rFont val="Arial"/>
        <family val="2"/>
      </rPr>
      <t xml:space="preserve">
Acción 7: Fue eficaz, debido a que se realizó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verifico que  la información entregada mensualmente por  las Direcciones o Subdirecciones para ser divulgada de manera oficial en los distintos canales de comunicación de la Entidad, estuviuera  firmada  y  aprobada por el Director o Subdirector correspondiente.
</t>
    </r>
  </si>
  <si>
    <r>
      <t xml:space="preserve">8: Manipulación </t>
    </r>
    <r>
      <rPr>
        <b/>
        <sz val="11"/>
        <rFont val="Arial"/>
        <family val="2"/>
      </rPr>
      <t>de información pública que favorezca intereses particulares  o beneficie a terceros</t>
    </r>
  </si>
  <si>
    <r>
      <rPr>
        <sz val="11"/>
        <color rgb="FF000000"/>
        <rFont val="Arial"/>
        <family val="2"/>
      </rPr>
      <t>Avances acción 1:  Esta en fase de diseño</t>
    </r>
    <r>
      <rPr>
        <sz val="10"/>
        <color rgb="FF1155CC"/>
        <rFont val="Arial"/>
        <family val="2"/>
      </rPr>
      <t xml:space="preserve">
</t>
    </r>
    <r>
      <rPr>
        <sz val="11"/>
        <color theme="1"/>
        <rFont val="Arial"/>
        <family val="2"/>
      </rPr>
      <t xml:space="preserve">Avances acción 2: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3: Realizada totalmente
Avances acción 4: ejecución del contrato 2017.1718 cuyo objeto era la sensibilizacin de las politicas de seguridad de la informacion para la Entidad Estructuracion contratatación
Avance acción 5: Se encuentra sujeta a la programación del Comité </t>
    </r>
    <r>
      <rPr>
        <sz val="11"/>
        <color theme="1"/>
        <rFont val="Calibri"/>
        <family val="2"/>
        <scheme val="minor"/>
      </rPr>
      <t xml:space="preserve">
</t>
    </r>
  </si>
  <si>
    <r>
      <rPr>
        <sz val="11"/>
        <color rgb="FFFF0000"/>
        <rFont val="Arial"/>
        <family val="2"/>
      </rPr>
      <t xml:space="preserve">Acción 1: </t>
    </r>
    <r>
      <rPr>
        <sz val="11"/>
        <color rgb="FF000000"/>
        <rFont val="Arial"/>
        <family val="2"/>
      </rPr>
      <t xml:space="preserve">
Acción 2: Julio y agosto de 2018
</t>
    </r>
    <r>
      <rPr>
        <sz val="11"/>
        <color rgb="FFFF0000"/>
        <rFont val="Arial"/>
        <family val="2"/>
      </rPr>
      <t xml:space="preserve">Acción 3:
</t>
    </r>
    <r>
      <rPr>
        <sz val="11"/>
        <rFont val="Arial"/>
        <family val="2"/>
      </rPr>
      <t>Acción 4: Entre los meses de enero y abril de 2018.</t>
    </r>
    <r>
      <rPr>
        <sz val="11"/>
        <color rgb="FF000000"/>
        <rFont val="Arial"/>
        <family val="2"/>
      </rPr>
      <t xml:space="preserve">
Acción 5: De acuerdo a las fechas de convocatoria del comité.
</t>
    </r>
  </si>
  <si>
    <r>
      <t xml:space="preserve">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t>
    </r>
    <r>
      <rPr>
        <sz val="11"/>
        <color rgb="FFFF0000"/>
        <rFont val="Arial"/>
        <family val="2"/>
      </rPr>
      <t xml:space="preserve">Avances acción 2:
Avances acción 3: 
</t>
    </r>
    <r>
      <rPr>
        <sz val="11"/>
        <rFont val="Arial"/>
        <family val="2"/>
      </rPr>
      <t>Avances acción 4: ejecución del contrato 2017.1718 cuyo objeto era la sensibilización de las políticas de seguridad de la información para la Entidad.</t>
    </r>
    <r>
      <rPr>
        <sz val="11"/>
        <color rgb="FF000000"/>
        <rFont val="Arial"/>
        <family val="2"/>
      </rPr>
      <t xml:space="preserve">
Avances acción 5: Se encuentra sujeta a la programación del Comité
</t>
    </r>
  </si>
  <si>
    <r>
      <t xml:space="preserve">Acción 1 Fue eficaz, dado que trabajo con todas las partes de la SPS para la toma de decisiones y se entrego el anteproyecto de acuerdo a lo programado.
Acción 2 ¿fue eficaz? ¿y por qué?:
</t>
    </r>
    <r>
      <rPr>
        <sz val="11"/>
        <color rgb="FFFF0000"/>
        <rFont val="Arial"/>
        <family val="2"/>
      </rPr>
      <t xml:space="preserve">Acción 3:
</t>
    </r>
    <r>
      <rPr>
        <sz val="11"/>
        <rFont val="Arial"/>
        <family val="2"/>
      </rPr>
      <t xml:space="preserve">Acción 4: La acción se considera eficaz, dado la aceptacion y las cifras estadísticas del contrato frente a la aplicación de las políticas de seguridad en la Entidad. </t>
    </r>
    <r>
      <rPr>
        <sz val="11"/>
        <color rgb="FF000000"/>
        <rFont val="Arial"/>
        <family val="2"/>
      </rPr>
      <t xml:space="preserve">
Acción 5: Teniendo en cuenta que la acción implementada, depende de la convocatoria del respectivo comite y que la misma surge a partir del 30/08/2018, no es posible evaluar para este reporte de autocontrol la eficacia de la misma.
</t>
    </r>
  </si>
  <si>
    <t>Acción 1: 26 de septiembre a 28 de diciembre de 2018.
Acción 2: 26 de septiembre a 28 de diciembre de 2018.
Acción 3: 17 de septiembre a 28 de diciembre de 2018.
Acción 4: 23/10/2018 y 26/09/2018</t>
  </si>
  <si>
    <t>Acción 1. Si fue eficaz por cuanto el informe presentado evidencia el estado de avance de los programas y proyectos de la GD institucional y permite detectar y tomar decisiones sobre cuales requieren fortalecimiento y/o acciones adicionales para su implementación.
Acción 2. Si fué eficaz por cuanto en el anteproyecto se contemplaron las necesidades de inversión para el desarrollo de las actividades de GD durante el año 2019 basados en la planeación contenida en el PINAR y en el PGD de la SDM (2017-2020 aprobado por el CIA).
Acción 3: Si fué eficaz pues adicional al seguimiento se aclaran dudas con respecto a la organización de los expedientes con los responsables de los archivos de gestión.
Acción 4: Se considera eficaz la acción por cuanto las alertas generadas en los seguimientos realizados al PMA y a los aportes al Comité de Archivo, permitieron que la Entidad fuera evaluada con avances significativos en los procesos relacionados con la normalización y lineamientos de las operaciones de la gestión documental</t>
  </si>
  <si>
    <r>
      <rPr>
        <sz val="11"/>
        <color theme="1"/>
        <rFont val="Arial"/>
        <family val="2"/>
      </rPr>
      <t>Acción 1 ¿fue eficaz? ¿y por qué?: la acción fue eficaz por que los directivos que integran el comité le hacen seguimiento a las acciones establecidas en el programa de gestión documental.
Acción 2 ¿fue eficaz? ¿y por qué?: SI, porque se programaron los recursos necesarios para dar sostenibilidad a la Gestión Documental y Archivo.
Acción 3: NA 
Acción 4:Teniendo en cuenta que la acción implementada, depende de la convocatoria del respectivo comite y que la misma surge a partir del 30/08/2018, no es posible evaluar para este reporte de autocontrol la eficacia de la misma.</t>
    </r>
  </si>
  <si>
    <r>
      <t>Acción 1: trimestral 
Acción 2: Mayo a Agosto de 2018 Accion 3: Cuando se requiera actualización 
Acción 4:</t>
    </r>
    <r>
      <rPr>
        <sz val="10"/>
        <color rgb="FFFF0000"/>
        <rFont val="Arial"/>
        <family val="2"/>
      </rPr>
      <t xml:space="preserve"> </t>
    </r>
    <r>
      <rPr>
        <sz val="11"/>
        <color theme="1"/>
        <rFont val="Arial"/>
        <family val="2"/>
      </rPr>
      <t>Mayo a Agosto de 2018   
Acción 5: Mayo a Agosto de 2018 Acción 6: De enero 1° a Agosto 31 de 2018 Acciones 7.1, 7.2 y 7.3: Permanente Acción 8: 31/08/2018 - 31/012/2018 Acción 9: 14/09/2018 y 16/01/2019 PAAC 28/02/2019 y 30/07/2019 PQRS Acción 10: de enero de 2018 a la fecha se han efectuado las estadisticas de cuentas- reporte de POA y oficios a la ciudadania Acción 11: Mayo a Agosto de 2018</t>
    </r>
  </si>
  <si>
    <t>Acción 1: Programación de recursos en el anteproyecto de presupuesto - PAA programado por las Subsecretarias frente a las necesidades del visión cero.
Acción 2: Planillas de asistencia, actas de reunión y fotos, dispositivos de control implementados.
Acción 3: Acta seguimiento PAAI y Formato de Seguimiento a Metas Plan de Desarrollo de la Secretaría General</t>
  </si>
  <si>
    <t>Acción 1: Verificación de asignación de recursos a las metas Plan de Desarrollo
Acción 2: Intervenciones en vía, jornadas de sensibilización, campañas pedagogicas y operativos, implementación de dispositivos de control.
Acción 3: Seguimiento mensual de PAAI e informe ejecutivo de cumplimiento de las metas Plan de Desarrollo</t>
  </si>
  <si>
    <t>Acción 1: Subsecretaria de Política Sectorial
Acción 2: Dirección de Seguridad Vial y Comportamiento del Tránsito, Control y Vigilancia. 
Acción 3: Oficina de Control Interno</t>
  </si>
  <si>
    <t>Acción 1: 01/09/18 AL 31/12/2018
Acción 2: 01/09/18 al 31/12/2018
Acción 3: 31/10/2018; 01/09/18 AL 31/12/2018
Acción 4: 01/09/18 al 31/12/2018</t>
  </si>
  <si>
    <t xml:space="preserve">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Formación de personas en temas de seguridad vial, jornadas en vía, campañas pedagógicas, implementación de dispositivos de control y acompañamiento a estudiantes por rutas de confianza.
Avances acción 3: En el mes de Octubre y en cumplimiento de lo dispuesto en el PAAI vigencia 2018 y con lo establecido en el Decreto 215 de 2017, se reportó el seguimiento y recomendaciones orientadas al cumplimiento de las metas del Plan de Desarrollo a cargo de la Entidad. Como evidencia de la ejecución de la actividad se aportan los formatos de evaluación y seguimiento de cada uno de los proyectos tanto para la Unidad 1 como la 2, de la SDM, al igual que el acta de reunión de seguimiento del equipo de la OCI a la ejecución del PAAI vigencia 2018, en la que en el punto 3,1 Verificación de las actividades del PAAI del mes de Octubre y Noviembre se desarrolla este tema.
Así mismo, esta información se socializó en el Comité Institucional de Coordinación de Control Interno  del día 18/10/2018 y en Comité Directivo del 04/12/2018 (\\storage_admin\Control Interno1\10. Actas\08. Comité de control interno y calidad\2018), al igual que se enviaron los memorandos SDM-OCI:239767;250371;250727;280735 a la alta dirección. </t>
  </si>
  <si>
    <t>Acción 1 ¿fue eficaz? ¿y por qué?: Fue eficaz toda vez que se trabajo con todos los enlaces de la SPS para asignar adecuadamente las áreas y los recursos.
Acción 2 ¿fue eficaz? ¿y por qué?: Las acciones han sido eficaces. En el periodo comprendido entre noviembre de 2017 y 2018, el número de víctimas fatales en siniestros vial ha disminuido un -7,3%. fuente de información aplicativo OBI_Ene/02/19 Hora 9:50 am.
Acción 3: Se considera como eficaz la acción,  por cuanto se mantiene monitoreada la ejecución de las Metas del Plan de Desarrollo, que incluye entre otros los proyectos vinculados con Visión Cero. Informe que es presentado al Comite Directivo por el jefe de la OCI.</t>
  </si>
  <si>
    <t>Acción 1: 01/09/18 AL 31/12/2018 
Acción 2:
Acción 3: La ejecución de las acciones se realiza trimestralmente.
Acción 4: 2-10-2018
Acción 5: 31/10/2018
Acción 6: Octubre Noviembre y Diciembre de 2018.
Acción 7:Octubre Noviembre y Diciembre de 2018.
Acción 8: 01/09/18 al 31/12/2018</t>
  </si>
  <si>
    <t>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Avances acción 3: Por solicitud de funcionarios se ha realizado revisión de los criterios establecidos para la evaluación del desempeño.
Avances acción 4:Actualización del Manual de Supervisión, se realizo inclusión en el numeral 8,2 Funciones Administrativa. "Reportar e ingresar ante el área de almacén, todos los bienes que con ocasión a la
ejecución del contrato sean adquiridos".
Avances acción 5: En el mes de Octubre y en cumplimiento de lo dispuesto en el PAAI vigencia 2018 y con lo establecido en el Decreto 215 de 2017, se reportó el seguimiento y recomendaciones orientadas al cumplimiento de las metas del Plan de Desarrollo a cargo de la entidad. Como evidencia de la ejecución de la actividad se aporta n los formatos de evaluación y seguimiento de cada uno de los proyectos tanto para la Unidad 1 como la 2, de la SDM, al igual que el acta de reunión de seguimiento del equipo de la OCI a la ejecución del PAAI vigencia 2018, en la que en el punto 3,1 Verificacion de las Actividades del PAAI del mes de Octubre y Noviembre se desarrolla este tema. De igual manera y con la misma periodicidad se reporta el seguimiento realizado por la OCI a los POA de gestión a la OAP, gestión que se encuentra documentada en la publicación realizada en la Intranet, en el siguiente link https://intranetmovilidad.movilidadbogota.gov.co/intranet/PE01.
Asi mismo, esta información se socializó en el Comité Institucional de Coordinación de Control Interno  del día 18/10/2018 y en Comité Directivo del 04/12/2018 (\\storage_admin\Control Interno1\10. Actas\08. Comite de control interno y calidad\2018), al igual que se enviaron los memorandos SDM-OCI:239767;250371;250727;280735 a la alta dirección. 
Avances acción 6: Durante el período reportado, se consolidó el cuarto informe de la encuesta de satisfacción  para conocer la opinión y el grado de satisfacción de los usuarios frente a los impactos de los proyectos y acciones de la SDM.
Avances acción 7: Durante el período reportado, se realizaron las publicaciones del seguimiento a las agendas participativas que contienen las solicitudes de los ciudadanos definidas en cada localidad, los meses de  Octubre Noviembre  de 2018 y esta en proceso la del mes de Diciembre la cual debe publicarse en la segunda semana de Enero de 2019.
Avances acción 8: Se elaboraron estudios de acuerdo con el procedimiento y la revisión y veriifcación de acuerdo con los puntos de control</t>
  </si>
  <si>
    <t xml:space="preserve">Acción 1 ¿fue eficaz? ¿y por qué?: Fue eficaz toda vez que se trabajó con todos los enlaces de la SPS para asignar adecuadamente las áreas y los recursos.
Acción 2 ¿fue eficaz? ¿y por qué?:
Acción 3 Las acciones han sido eficaces, dado que los funcionarios en general conocieron la herramienta.
Acción 4:La actualización del Manual de supervisión se realizó conforme a los planes de mejoramiento en donde se realizan modificaciones en las actividades de los supervisores e interventores; siendo esto eficaz para el desarrollo de las funciones administrativas contribuyendo a la sostenibilidad económica y social de la Entidad.
Acción 5: Se considera como eficaz la acción,  por cuanto se mantiene monitoreada la ejecución de las Metas del Plan de Desarrollo, que incluye entre otros los proyectos vinculados a la sostenibilidad ambiental, económica y social de la movilidad de la ciudad. Informe que es presentado al Comité Directivo por el jefe de la OCI. De igual manera se considera eficaz  la gestión realizada con el seguimiento a los POA, pior cuanto su monitoreo es periodico y divulgado al interior de la Entidad.
Acción 6: Fue eficaz, puesto se consolidó el cuarto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Octubre Noviembre y Diciembre de 2018.
Acción 8: Se considera eficaz la medida, porque el estudio cuenta con la aprobación para ser utilizado en la toma de decisiones de la alta dirección.
</t>
  </si>
  <si>
    <t>Acción 1:  01/09/18 AL 31/12/2018
Acción 2:
Acción 3: Septiembre a Diciembre de  2018
Acción 4: Agosto a Diciembre de 2018.
Acción 5: Marzo de 2019</t>
  </si>
  <si>
    <t>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Avances acción 3: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acciones 4.1 y 4.2: ejecución contrato para la modernización de la infraestructura tecnológica de la SDM en su fase II, contrato de datacenter y migración de data center.
Avances acción 5: Su ejecución, de conformidad con la Directiva Presidencial 02 de 2002, la Circular 07 de 2005 del Consejo GNMCI y la Circular 04 de 2006 del DAPF se realiza en el mes de marzo de cada vigencia.</t>
  </si>
  <si>
    <t xml:space="preserve">Acción 1 ¿fue eficaz? ¿y por qué?: Fue eficaz toda vez que se trabajo con todos los enlaces de la SPS para asignar adecuadamente las áreas y los recursos. 
Acción 2 ¿fue eficaz? ¿y por qué?:
Acción 3 ¿fue eficaz? ¿y por qué?: Las acciones han sido eficaces, dado que los funcionarios del nivel Directivo conocieron la herramienta.
Acciones 4.1 y 4.2: eficaces porque se modernizó la infraestructra de la SDM a últimas tecnologías, de acuerdo con los planes de inversión. También se modernizó el data center de la SDM y se realizó su migración.
Acción 5: Teniendo en cuenta que la acción implementada, se encuentra programada para ejecutar en la vigencia 2019, no es posible evaluar para este reporte de autocontrol la eficacia de la misma.
</t>
  </si>
  <si>
    <t>Avances acción 1: Se cuenta con los soportes de los nombramientos efectuados durante el ultimos trimestre del año.
Avances acción 2: Comunicaciones que evidencian la gestión adelantada para corroborar la veracidad de la información aportada
Avances acción 3: Revisión documentación Hoja de Vida por parte de los abogados de Asuntos Legales, la cual cuenta con un punto de control realizado por los lideres de contratación para culminar con la aprobación de la Directora de Asuntos Legales y ordenadores del gasto.
Acción 4: Por solicitud de funcionarios se ha realizado revisión de los criterios establecidos para la evaluación del desempeño.
Avances acción 5: A través de la lista de chequeo y los documentos contractuales cargados en Drive se realiza verificación de la Documentacion aportada por el contratista para la validacion del perfil solicitado para contratar.
Accion 5.1:Implementacion Plataforma Secop II para los procesos contractuales en todas sus etapas
Avances acción 6: Se cuenta con los soportes de los nombramientos efectuados durante el primer y segundo trimestre.
Avances acción 7: Se realizo mesa de trabajo con cada uno de los enlaces de las áreas de la SPS, para realizar la asignación de las nuevas dependencias y los recursos a trasladar a cada uno de los proyectos de inversión, posteriormente se realizó la solicitud a la OAP.</t>
  </si>
  <si>
    <t>Acción 1 Se ha constatado que el evento seleccionado ha cumplido con la información de formación y experiencia requerida.
Acción 2 Se ha constatado que el evenso seleccionado ha cumplido con la información de formación y experiencia requerida.
Acción 3: Es eficaz la accion ya que con el seguimiento realizado por la Direccion de Asuntos Legales se cumple con el desarrollo de las Actividades asignadas. 
Acción 4: Las acciones han sido eficaces, dado que los funcionarios en general conocieron la herramienta 
Acción 5: Es efectiva la acción con el seguimiento y filtro que se realiza por Parte de la Direccion de Asuntos en el Analisis de los perfiles ;se cumple a cabalidad con el proceso de Contratacion en caso de no cumplir con los requisitos se remiten correcciones por correo electronico o memorando.
Accion 5.1:La acción adelantada es eficaz, teniendo en cuenta que la misma ayuda a reducir el riesgo en todo el tema contractual,ya que existen mas filtros previa aprobacion , la SDM con la implementacion del Secop II esta siendo mas eficiente por la optimizacion de  recursos ( tiempo) en temas contractuales.
Acción 6.Se ha constatado que el evenso seleccionado ha cumplido con la información de formación y experiencia requerida.
Acción 7: Fue eficaz toda vez que se trabajo con todos los enlaces de la SPS para asignar adecuadamente las áreas y los recursos.</t>
  </si>
  <si>
    <t>Acción 1: Para el segundo semestre de 2018 
Acción 2: 01/09/18 al 31/12/2018
Acción 2:
Acción n:
Acción 4: para el segundo semestre de 2018.
Acción 5: De acuerdo con la convocatoria a los Comités.</t>
  </si>
  <si>
    <t>Avances acción 1: se está estructurando la nueva contraación para la sensibilización de temas de buenas practicas de TI
Avances acción 2: Se realizó mesa de trabajo con cada uno de los enlaces de las áreas de la SPS, para realizar la asignación de las nuevas dependencias y los recursos a trasladar a cada uno de los proyectos de inversión, posteriormente se realizó la solicitud a la OAP.
Avances acción 2:
Avances acción n:
Avances acción 4: se está estructurando la nueva contratación para la sensibilización de temas de buenas practicas de TI.
Avances acción 5: A partir de la implementación del actual Mapa de Riesgos, no se han llevado a cabo sesiones del Comite de Tecnologías de la Información y Comunicaciones.</t>
  </si>
  <si>
    <t>7. Seguimiento a las denuncias sobre actos de corrupción presuntamente cometidos</t>
  </si>
  <si>
    <t>Observaciones valoración del periodo</t>
  </si>
  <si>
    <t>Al incluir el control 7 detectivo se desplaza una casilla adicional el impacto (4 pasa a 3 en este periodo)</t>
  </si>
  <si>
    <t>Acción 1: Octubre, noviembre de 2018
Acción 2: Septiembre a diciembre de 2018.
Acción3: 14/09/2018, 22/10/2018 y 07/12/2018
Acción 4: 2/10/2018
Accion 4.1:31/10/2018
Accion 4.2:10/12/2018
Acción 5: 30/10/2018</t>
  </si>
  <si>
    <t xml:space="preserve">Avances acción 1: Encuestas y concursos reforzando la campaña anticorrupción. 
Avances acción 2: Se actualizó el Codigo de Integridad de la Entidad, al incluirse la Politica de Conflicto de Interes. Se socializó a través de intranet y pantallas LED de la SDM.
Avances acción 3: La OCI con el apoyo de la OAC realizo la publicación (7 de Diciembre de 2018) en Comunicaciones Internas de tips relacionados con el tema de Cohecho.
Acción 4:Se realizo la actualización del manual de supervisión el 2/10/2018.
Acción 4.1: Se realizó inclusión formatos relacionados manual de supervisión (Acta de suspension,Acta de reinicio).
Accion 4.2:Se realizó mesa de trabajo con los responsables de los procedimientos,para analizar cuales continuan o se actualizan según rediseño.
Avances Acción 5:La OCI en cumplimiento de lo establecido en el Decreto 371 de 2010 y el PAAI vigencia 2018, llevo a cabo en el mes de octubre la Auditoria de Contración,  a través de la cual se evidenciaron debilidades u oportunidades de mejora que fueron objeto de formulación de acciones de mejora.
Adicionalmente, la OCI realizó seguimiento a los contratos : Patios y Gruas-1142018; SIPA - 20161270; Señalización 1846/1910-2017;y Policia Nacional 2017667), cuyó resultado se comunicó a los respectivos responsables. </t>
  </si>
  <si>
    <t xml:space="preserve">Acción 1 ¿fue eficaz? ¿y por qué?: si fue eficaz porque ya está apropiada y los servidores la conocen. 
Acción 2 ¿fue eficaz? ¿y por qué?: estas actividades contribuyen a interiorizar en los colaboradores los valores y principios para ser aplicadas en sus actividades diarias.
Acción 3: Se considera eficaz por cuanto la publicación de los Tips  se realiza a través de un medio masivo y permite a los servidores de la entidad conocer temas puntules y básicos relacionados con el Cohecho.
Acciónes 4 y 4.1: Con las acciones implementadas se dio cumplimiento a los controles existentes como lo fue el  manual de supervisión y las respectivas actas para los procesos contractuales, teniendo en cuenta que alli se dan los lineamientos para el desarrollo optimo de la supervision e interventoria,contibuyendo de manera eficaz al desarrollo de  las funciones administrativas para la sostenibilidad económica y social de la Entidad.
Accion 4.2: La acción realizada fue eficaz, porque se realiza seguimiento a los controles existentes realizando las gestiones pertinentes.
Acción 5: Se considera eficaz por cuanto permite al proceso establecer acciones de mejora relacionadas con las debilidades evidenciadas en el ejercicio de auditoria. </t>
  </si>
  <si>
    <t xml:space="preserve">Acción 1: Octubre Noviembre y Diciembre de 2018.
Acción 2: Plazos definidos por la OAP. (Presentación trimestral) 31/03 - 30/06 -30/09 - 31/12
Acción 3: Pendiente de acuerdo con reuniones interistitucionales entre la DAL, OAP y DAF
Acción 4: septiembre, octubre, noviembre y diciembre de 2018 </t>
  </si>
  <si>
    <t xml:space="preserve">Avances acción 1: Durante el período reportado se llevo a cabo el cuarto seguimiento a la atención realizada por el personal de cursos, por consiguiente se completó el informe del  cuarto trimestre del año 2018, generandos a partir de la encuesta de satisfacción.
Avances acción 2: Actualización y presentación de la información requerida en el POA en las fechas definidas por la OAP (31/03, 31/06 y 31/12 de 2018)
Avances acción 3: Pendiente de acuerdo con reuniones interistitucionales entre la DAL, OAP y DAF
Avances acción 4: se realizaron acciones en calle con los diferentes actores viales, sensibilizaciones, puesta en escena de sketch, exposiciones, entrega de material pop, cuñas radiales. </t>
  </si>
  <si>
    <t xml:space="preserve">Acción 1 ¿fue eficaz? ¿y por qué?: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Así mismo, será objeto de revisión teniendo en cuenta el resultado del rediseño institucional.
Acción 4: las acciones de cultura ciudadana son eficaces ya que se puede medir el impacto en su implementación, por ejemplo, con las campañas de cultura ciudadana se pueden modificar los comportamientos de las personas. 
</t>
  </si>
  <si>
    <t>Acción 1: 01/09/2018 - 31/12/2018
Acción 2: septiembre a diciembre de 2018.
Acción 3: 20/09/2018</t>
  </si>
  <si>
    <t>Acción 1:  septiembre a diciembre de 2018
Acción 2: Septiembre a diciembre de 2018
Acción3: 5/10/2018, 22/10/2018, 21/11/2018 y 14/12/2018.
Acción 4: 2/10/2018
Acción 4.1: 31/10/2018
Acción 5: 30/10/2018
Acción 7: Permanente</t>
  </si>
  <si>
    <t>Avances acción 1: se realizó permanentemente campaña enfocada a la corrupción, se realizaron además encuestas y se entregaron elementos alusivos a la lucha contra la corrupción. 
Avances acción 2: se actualizó el Codigo de Integridad de la entidad, al incluirse la Politica de Conflicto de Interes. Se socializó a través de intranet y pantallas LED de la SDM.
Avances acción 3: La OCI con el apoyo de la OAC realizo la publicación (5-22 de Octubre; 21 de noviembre y 14 de Diciembre de 2018) Comunicaciones Internas de tips relacionados con los riesgos de corrupción, vinculados directamente con la Contratación.(\\storage_admin\Control Interno1\90. Informes\72. Inf de evaluacion interna\08. Inf (i) Seg Riesgos PV01PR07\2018\MRP OCI\Diciembre\Riesgo 9\acción 3)
Acción 4:Se realizó la actualización del manual de supervisión el 2/10/2018.
Acción 4.1: Se realizó inclusión formatos relacionados manual de supervisión (Acta de suspension, Acta de reinicio).
Avances Acción 5: La OCI en cumplimiento de lo establecido en el Decreto 371 de 2010 y el PAAI vigencia 2018, llevo a cabo en el mes de octubre la Auditoria de Contración,  a través de la cual se evidenciaron debilidades u oportunidades de mejora que fueron objeto de formulación de acciones de mejora.
Adicionalmente, la OCI realizó seguimiento a los contratos : Patios y Gruas-1142018; SIPA - 20161270; Señalización 1846/1910-2017;y Policia Nacional 2017667), cuyó resultado se comunicó a los respectivos responsables. 
Acción 7:Verificación de estudios previos y pliego de condiciones por parte de la Direccion de Asuntos Legales conforme a la normatividad vigente.</t>
  </si>
  <si>
    <t>Acción 1 ¿fue eficaz? ¿y por qué?: si ha sido eficaz porque ha sido constante y genera recordación en las personas, esto se pudo medir a través de varias encuestas y concursos al interior de la Entidad. 
Acción 2 ¿fue eficaz? ¿y por qué?: estas actividades contribuyen a interiorizar en los colaboradores los valores y principios para ser aplicadas en sus actividades diarias.
Acción 3: Se considera eficaz por cuanto la publicación de los Tips  se realiza a través de un medio masivo y permite a los servidores de la Entidad conocer los errores en los procesos de contratación mas comunes.
Acción 4-4,1: Con las acciones implementadas se dio cumplimiento a los controles existentes como lo fue el  manual de supervisión y las respectivas actas para los procesos contractuales, teniendo en cuenta que alli se dan los lineamientos para el desarrollo óptimo de la supervisión e interventoria,contribuyendo de manera eficaz al desarrollo de  las funciones administrativas para la sostenibilidad económica y social de la Entidad.
Acción 5: Se considera eficaz por cuanto permite al proceso establecer acciones de mejora relacionadas con las debilidades evidenciadas en el ejercicio de auditoria.
Accion 7:Las acciones implementadas son eficaces ya que permiten identificar y controlar  posibles errores que perjudiquen la ejecución de los contratos, esto con el fin de evitar la materialización del riesgo.</t>
  </si>
  <si>
    <t>Acción 1: Trimestral 
Acción 2: Octubre Noviembre y Diciembre de 2018.
Acción 3: trimestralmente (31 marzo, 30 de junio, 30de sep, 31 de diciembre), de acuerdo con los plazos de presentación del POA definidos por la OAP.
Acción 4: Octubre Noviembre y Diciembre de 2018.
Acción 5: Permanente. Octubre Noviembre y Diciembre de 2018.</t>
  </si>
  <si>
    <t xml:space="preserve">Avances acción 1: se utlizaron los canales de comunicación interna para socializar campañas sobre el tema de igualdad, que envían otras entidades y permiten conocer y aprender sobre este tema.
Avances acción 2: Durante el período reportado, se realizaron las publicaciones del seguimiento a las agendas participativas que contienen las solicitudes de los ciudadanos definidas en cada localidad, los meses de  Octubre Noviembre y Diciembre de 2018.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t>
  </si>
  <si>
    <t xml:space="preserve">Acción 1 ¿fue eficaz? ¿y por qué?: permite conocer y respetar al otro. 
Acción 2 ¿fue eficaz? ¿y por qué?: Eficaz porque durante el período reportado, se realizaron oportunamente las publicaciones del seguimiento a las agendas participativas que contienen las solicitudes de los ciudadanos definidas en cada localidad, los meses de  Octubre Noviembre y Diciembre de 2018. 
Acción 3 ¿fue eficaz? ¿y por qué?: Ha sido eficaz, porque se ha reportado el POA, se ha garantizado que los funcionarios certificados han asistido a los diferentes cursos efectuados por la Entidad. Con los resultados alcanzados durante la vigencia, se realizará la programación 2019.
Acción n ¿fue eficaz? ¿y por qué?: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t>
  </si>
  <si>
    <t>Acción 1: Trimestral  
Acción 2: Septiembre a diciembre de 2018
Acción 3: 2/10/2018
Acción 5: Octubre Noviembre y Diciembre de 2018.
Acción 6: De septiembre 1° a Diciembre 31 de 2018
Acciones 7.1, 7.2 y 7.3: Permanente.
Acción 8: 01/09/2018 - 31/12/2018
Acción 9: 20/09/2018.
Acción 10.De enero de 2018 a la fecha se han efetuado las estadísticas de cuenta -reporte  del  POA en las fechas establecidas  y oficios a la ciudadania
Acción 11: Octubre Noviembre y Diciembre de 2018.</t>
  </si>
  <si>
    <t>Avances acción 1: Socialización del código de integridad a través de los canales de comunicación interna. 
Avances acción 2: Se actualizó el Codigo de Integridad de la entidad, al incluirse la Politica de Conflicto de Interes. Se socializó a través de intranet y pantallas LED de la SDM.
Avances Acción 3: Actualización del Manual de Supervision, se realizó inclusión en el numeral 8,2 Funciones Administrativas."Reportar e ingresar ante el área de almacén, todos los bienes que con ocasión a la
ejecución del contrato sean adquiridos".
Avance de la acción 4: Se han aplicado los avances de controles establecidos en los procedimientos y cuya evidencia son los formatos debidamente diligenciados.
Avance Acción 5: Durante el período se realizó seguimiento y ajustes a los procedimientos y todas las herramientas de planeación propuestas en el SIG..
Avances acción 6: Se ha aplicado los puntos de control establecidos en los procedimientos y las evidencias son los respectivos registros generados en desarrollo de los mismos.
Avances acción 7.1 Aplicación de medidas cautelares como embargos inmuebles,  salarios, honorarios, compensaciones, cuentas bancarias. Emisión y notificación de mandamientos de pago, diligencias de secuestro, suscripción de acuerdos de pago entre otros (se anexa informe de la gestión realizada en el tema de cobro coactivo.)
Avances acciones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En el mes de Septiembre se llevo a cabo el Segundo seguimiento a la implementación del Plan Anticorrupción y de Atención al Ciudadano, resultado que se encuentra publicado en la página web de la entidad (http://www.movilidadbogota.gov.co/web/Plan_contra_corrupci%C3%B3n). El seguimiento a PQRS se lleva a cabo para cada semestre de la vigencia. El primer semestre de la vigencia 2018 se llevo a cabo antes de la implementación del actual mapa de riesgos por lo cual la acción se ejecutará con el seguimiento del segundo semestre que deberá realizarse entre enero y febrero de la vigencia 2019.
De forma complementaria, la OCI a través del memorando SDM-OCI- 222611 del mes de Octubre comunció a los Subsecretarios el estado de las PQRS asociadas a requerimientos realizados por los entes de control. 
Avances acción 10.1-Las estadisticas de devoluciones de cuentas fueron remitidas oportunamente y son insumo para la elaboracion del informe ejecutivo que se presenta en el comité directivo.
10,2-La Subdireccion  Financiera cuenta con hoja de vida del indicador Atencion de Solicitudes de devolucion cuyo reporte es trimestral
10,3-La Subdireccion financiera cuenta con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t>
  </si>
  <si>
    <t>Acción 1: Permanente
Acción 2: Permanente
Acción 3: Permanente</t>
  </si>
  <si>
    <t>Acción 1: 01/09/18 AL 31/12/2018
Acción 2: De acuerdo a la programación del PIC
Acción 3: De acuerdo a la programación del Plan de Bienestar e Incentivos.
Acción 4: De ejecución permanente y por evento.
Acción 5: De ejecución permanente y por evento.</t>
  </si>
  <si>
    <t xml:space="preserve">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Se adelantaron las actividades programadas en el PIC para el tercer trimestre del año, las cuales tenian como proposito fortalecer las compentencias de liderazgo.
Avances acción 3: Se adelantaron las actividades programadas en el Plan de Bienestar para el tercer trimestre del año, entre las cuales se resalta el evento de Cierre de Gestión de la SDM para la vigencia 2018.
Avances acción 4: Durante el tercer trimestre fue objeto de revisión, actualización y aprobación el Manual de Funciones de la entidad, como resultado del proceso de Rediseño Institucional.
Avances acción 5: El proceso de Gestión del Talento Humano ha dado aplicación a la normativa legal asociada a la administración de la planta global de la Entidad. </t>
  </si>
  <si>
    <t>Acción 1 ¿fue eficaz? ¿y por qué?: Fue eficaz toda vez que se trabajó con todos los enlaces de la SPS para asignar adecuadamente las áreas y los recursos. 
Acción 2: Fue eficaz porque se desarrollaron temas de liderazgo.
Acción 3: Fue eficaz por cuanto se desarrollaron las actividades programadas para el tercer trimestre del año.
Acción 4: Fue eficaz por cuanto se  actualizó el Manual de Funciones de la Entidad.
Acción 5: La acción ha sido eficaz por cuanto se ha dado cumplimiento a la normatividad asociada a la administración de la planta de personal de la Entidad.</t>
  </si>
  <si>
    <t>Acción 1: El seguimiento está proyectado para el último trimestre del 2018 
Acción 2:Diciembre de 2018
Acción 3:
Acción 4:La ejecución de las acciones se realiza trimestralmente.
Acción 5:
Acción 6: Se realiza cada vez que se programa una investigación de accidente de trabajo.
Acción 7: Permanente</t>
  </si>
  <si>
    <t>Acción 1: 01/09/18 al 31/12/2018
No se tiene fecha definida ya que la situación se presenta por evento
Acción 2: No se tiene fecha definida ya que la situación se presenta por evento.
Acción 3: Permanente
Acción 4: La ejecución de las acciones se realiza trimestralmente.
Acción 5: Permanente
Accion 5.1: 26/07/2017
Accion 6.No se tiene fecha definida ya que la situación se presenta por evento
Acción 7: 01/09/18 al 31/12/2018</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</si>
  <si>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</si>
  <si>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 xml:space="preserve">Las acciones planteadas por las áreas responsables están encaminadas a mantener el riesgo controlado y en zona baja demostrando su eficacia. </t>
  </si>
  <si>
    <t>Avances acción 1: Formación de personas en temas de Seguridad vial a todas las poblaciones y formación en temas de ecoconducción a conductores de todo tipo de vehículo.
Avances acción 2: con la estrategia del Tropicono se realizan mediciones para medir el impacto de las campañas a través de interacciones y encuestas con las personas impactadas. 
Avances acción 3: La OCI dando cumplimiento a lo establecido en el PAAI y a lo dispuesto en el Decreto 371 de 2010, llevo a cabo la Auditoria de Participación Ciudadana vigencia 2018, a través de la cual se  formularon tres no conformidades y una observación que fueron objeto de la implementación de acciones de mejora por parte del proceso auditado.</t>
  </si>
  <si>
    <t>Acción 1 ¿fue eficaz? ¿y por qué?: la acción es eficaz ya que se da cumplimiento a las metas propuestas en el PDD y proyecto de inversión 1004.
Acción 2 ¿fue eficaz? ¿y por qué?: se logró impactar a través de la música el mensaje y generar recordación en las personas. 
Acción 3: Se considera como eficaz la acción,  por cuanto  a través de una evaluación independiente, la OCI  da a conocer las fortalezas y oportunidades de mejora relacionadas con  las acciones que  la Entidad adelanta para  promover la participación ciudadana y el control social.</t>
  </si>
  <si>
    <t>El riesgo se mantiene en zona baja de acuerdo con los controles y acciones implementadas, sin embargo, en la acción 3 es importante que los responsables del proceso de Talento Humano liderando el tema, concreten las reuniones interinsitucionales mencionadas en la misma.
Se debe evaluar la viabilidad y conveniencia de implementar controles detectivos adicionales con el fin de seguir disminuyendo el impacto del riesgo.</t>
  </si>
  <si>
    <t>El riesgo se mantiene en zona baja de acuerdo con los controles y acciones implementadas, se debe dar continuidad al seguimiento y monitoreo. Evaluar la pertinencia de implementar un control detectivo adicional con el fin de reducir al máximo el impacto.</t>
  </si>
  <si>
    <t>El riesgo se mantiene en zona baja de acuerdo con los controles y acciones implementadas, se debe dar continuidad al seguimiento y monitoreo. Evaluar la pertinencia de implementar un control detectivo adicional con el fin de reducir al máximo el impacto.
En la acción 3, es importante evidenciar los cambios derividados de la retroalimentación de funcionarios y su impacto sobre su desempeño eficaz.</t>
  </si>
  <si>
    <t>El riesgo se mantiene en zona baja y tanto la probabilidad como el impacto están en su nivel mínimo con los controles implementados.</t>
  </si>
  <si>
    <t>El riesgo se mantiene en zona baja con la oportunidad de considerar seguir reduciendo el impacto mediante controles detectivos adicionales.
En especial las acciones relacionadas con generar conciencia en las personas deben continuar, hacer seguimiento y medición de la eficacia.</t>
  </si>
  <si>
    <t>El riesgo se mantiene en zona baja con la oportunidad de considerar seguir reduciendo el impacto mediante controles detectivos adicionales.</t>
  </si>
  <si>
    <t xml:space="preserve">El riesgo se mantiene en zona baja con la oportunidad de considerar seguir reduciendo el impacto mediante controles detectivos adicionales.
Efectuar seguimiento y medición, según aplique, para verificar su eficacia. 
</t>
  </si>
  <si>
    <t>Con la introducción de un control adicional propuesto por la OAC para este periodo, se logró llevar el riesgo a zona baja; se tiene como oportunidad de mejora considerar seguir reduciendo tanto la probabilidad como el impacto mediante controles preventivos y detectivos adicionales, respectivamente.</t>
  </si>
  <si>
    <t xml:space="preserve">El riesgo se mantiene en zona baja con la oportunidad de considerar seguir reduciendo el impacto mediante controles preventivos y detectivos adicionales, respectivamente.
</t>
  </si>
  <si>
    <t xml:space="preserve">Acción 1 ¿fue eficaz? ¿y por qué?:  fue eficaz debido a que durante el período reportado, se realizaron oportunamente las publicaciones del seguimiento a las agendas participativas que contienen las solicitudes de los ciudadanos definidas en cada localidad, los meses de  Octubre, Noviembre y Diciembre de 2018.
Acción 2 ¿fue eficaz? ¿y por qué?: ha sido eficaz, porque se ha reportado el POA, se ha garantizado que los funcionarios certificados han asistido a los diferentes cursos efectuados por la Entidad. Con los resultados alcanzados durante la vigencia, se realizará la programación 2019.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Acción 5: Los controles fueron eficaces debido a que  durante el tercer trimestre la Dirección de Asuntos Legales dió tramite oportuno a  las solicitudes de procesos contractuales realizadas por los ordenadores del gasto contribuyendo con esto al cumplimiento de la ejecución presupuestal.
</t>
  </si>
  <si>
    <t>Acción 1 ¿fue eficaz? ¿y por qué?: si porque permite apropiación del tema y retroalimentación por parte de los servidores. 
Acción 2 ¿fue eficaz? ¿y por qué?: estas actividades contribuyen a interiorizar en los colaboradores los valores y principios para ser aplicadas en sus actividades diarias.
Acción 3: La actualización del Manual de Supervisión se considera eficaz en la mitigación del riesgo, ya que se dan los lineamientos para el seguimiento y  cumplimiento de las etapas contractuales , siendo este un punto de control efectivo.
Acción 4: Fueron eficaces las acciones por que han permitido tener un estricto cumplimiento en el desarrollo del procedimeinto, evitando que se materialice el riesgo.
Acción 5: Fue eficaz ,debido a que se realizó seguimiento y ajustes a los procedimientos y todas las herramientas de planeación propuestas en el SIG de manera oportuna.
Acción 6. Las acciones han sido eficaces porque han permitido tener un estricto control , en el desarrollo de las actividades contenidas en los procedimientos y especialmente aplicando los puntos de control, evitando así que el riesgo se materialice.
Acción 7,1: Se evidencia eficacia toda vez que las acciones ejecutadas redundan en el recaudo de la cartera, que para el corte del mes de noviembre asciende a $170.579.292.018 superando en un 24,97% la meta de recaudo establecida por la DESS.
Acciones 7.2 y 7.3: Si fue eficaz, porque, se ha evitado la materialización del evento, manteniendo controlada la ejecución de los procedimientos relacionados con la prestacón del servicio.
Acción 8: la acción ha sido eficaz debido a que ha permitido tener control en el desarrollo de los procedimientos y poder tomar decisiones que permitan la mejora del proceso. 
Acción 9: Se considera eficaz por cuanto el informe presentado genera alertas de la gestión realizada con respecto a las actividades establecidas en el PAAC y permite establecer acciones que garanticen el cumplimiento del mismo.
Acción 10: ¿fue eficaz si ? ¿y por qué?: Porque ha servido para la toma de decisiones en función de la mejora continua en la aplicación  de los procedimientos y en la informacion entregada oportunamente a las partes interesadas; así como sobre el análisis del comportamiento de los pagos, evitando la materilización del riesgo asociado al tramite  de pagos y devoluciones.
Acción 11: Fue eficaz , debido a que durante el período reportado, se realizó  el seguimiento de manera proactiva a los resultados del Plan Institucional de Participación como insumo para la toma de decisiones al interior de la Entidad.</t>
  </si>
  <si>
    <t>El riesgo se mantiene en zona baja pero hay oportunidad de mejorar en cuanto a probabilidad e impacto mediante controles preventivos y detectivos adicionales.</t>
  </si>
  <si>
    <t>Avances acción 1: N/A
Avances acción 2: Se diseñan estudios previos que definen el perfil y se realiza la revisión mediante Certificado de Idoneidad, se reliza la solicitud de contratación de acuerdo con el perfil solicitado.
Avances acción 4:Por solicitud de funcionarios se ha realizado revisión de los criterios establecidos para la evaluación del desempeño.
Avances acción 6: El equipo investigador diligencia el formato establecido dentro del procedimiento PA02-PR07
Avances acción 7: Se realizó socialización sobre Manual de Supervisión e Interventoría a los Supervisores de la SDM el 26/11/2018, donde se les recalcaron las funciones Administrativas que se encuentran estipuladas en el Manual de Supervisión publicado en la Intranet para que sean aplicadas en todos los proceso contractuales.</t>
  </si>
  <si>
    <t>Acción 1 ¿fue eficaz? ¿y por qué?: N/A
Acción 2 ¿fue eficaz? ¿y por qué?: Sí, se cuenta con personal calificado y experto en el manejo del tema y de acuerdo con los criterios establecidos en la ley.
Acción 4 ¿fue eficaz? ¿y por qué?:Las acciones han sido eficaces, dado que los funcionarios del nivel Directivo conocieron la herramienta.
Acción 6 ¿fue eficaz? ¿y por qué?:Sí, dentro de las investigaciones surgen acciones de mejora que propenden por minimizar la probabilidad de ocurrencia de un evento similar.
Acción 7: La acción fue eficaz, ya que la implementación de los lineamientos estipulados en el Manual busca que todos los servidores de la Entidad cuenten con un programa de riesgos laborales.</t>
  </si>
  <si>
    <t>Sobre el riesgo se deben proponer controles adicionales, tanto preventivos como detectivos, que contribuyan a llevarlo al nivel de zona baja, lo cual es responsabilidad de las dependencias involucradas.</t>
  </si>
  <si>
    <t>Acción 1: por implementar
Acción 2.1: fue eficaz por que se entregó el material para su disposición final.
Acción 2.2: fue eficaz porque se evidencia compromiso de las directivas como la participación de la SGC, la SA y la DESS, en fortalecimiento del programa Rol Bici.                                                                        Acción 2.3: se publicó en la Intranet.                                                 
Acción 2.4: por implementar                                                              
Acción 2.5: parcialmente eficaz, motivo por el cual los contratos de apoyo casi no incluyen las clausulas ambientales.                            
Acción 3: la ejecución se garantiza mediante el presupuesto de los contratos suscritos.</t>
  </si>
  <si>
    <t>Sobre el riesgo se deben proponer controles adicionales, tanto preventivos como detectivos, que contribuyan a llevarlo al nivel de zona baja, lo cual es responsabilidad de las dependencias involucradas.
Se debe mantener el seguimiento a la eficacia de las acciones y emprender acciones adicionales con respecto a aquellas que aún no han arrojado el resultado esperado.</t>
  </si>
  <si>
    <t>El riesgo se mantiene en zona baja pero hay oportunidad de mejorar reduciendo impacto mediante controles detectivos adicionales.</t>
  </si>
  <si>
    <t>Acción 1 ¿fue eficaz? ¿y por qué?: La acción se considera eficaz, dado que se logró la estructuración y contratación de  consultorías para la sociaización de temas de TI.
Acción 2: Fue eficaz toda vez que se trabajó con todos los enlaces de la SPS para asignar adecuadamente las áreas y los recursos.
Acción 3 ¿fue eficaz? ¿y por qué?:
Acción 4: La acción se considera eficaz, dado que se logró la estructuración y contratación de  consultorias para la socialización de temas de TI.
Acción 5: Se evaluará la eficacia de esta acción cuando se lleven a cabo sesiones del Comité.</t>
  </si>
  <si>
    <t>Sobre el riesgo se deben proponer controles adicionales, tanto preventivos como detectivos, que contribuyan a llevarlo al nivel de zona baja, lo cual es responsabilidad de las dependencias involucradas.
Continuar con el seguimiento a la eficacia de las acciones.</t>
  </si>
  <si>
    <t xml:space="preserve">Avances acción 1: Presentación de informe de avance de la gestión documental institucional al CIA basado en el cuadro de mando PGD-PINAR, en sesión 02 del 26 de septiembre de 2018.
Avances acción 2: Inclusión en el anteproyecto de presupuesto 2019 de los recursos necesarios para atender la ejecución del PINAR y PGD 2019.
Avances acción 3: Seguimiento a la organización de los archivos de gestión de las 22 dependencias de la SDM y elaboración del informe de seguimiento para presentar en la primera sesión de comité de archivos 2019.
Avances acción 4: El 23/10/2018 se remitió a la Subdirección del Sistema Distrital de Archivos el seguimiento realizado al Plan de Mejoramiento del Archivo (SDM-OCI-223035). Adicionalmente se acompaño al proceso en la visita de la Secretaría Técnica del Consejo Distrital de Archivos, la cual se llevó a cabo el 22/10/2018 y se participó en la sesión 02 del comité realizada el 26/09/2018. </t>
  </si>
  <si>
    <t>Acción 1: N/A
Acción 2: septiembre 2018 
Acción 3: Octubre Noviembre y Diciembre de 2018.
Acción 4: Octubre Noviembre y Diciembre de 2018.
Acción 5: 20/09/2018</t>
  </si>
  <si>
    <t>Avances acción 1: N/A
Avances acción 2: se implementó y publicó en la Intranet 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
Avances acción 5: La OCI dando cumplimiento a lo establecido en el PAAI y a lo dispuesto en el Decreto 371 de 2010, llevo a cabo la Auditoria de Participación Ciudadana vigencia 2018, a través de la cual se  formularon tres no conformidades y una observación que fueron objeto de la implementación de acciones de mejora por parte del proceso auditado</t>
  </si>
  <si>
    <t>Acción 1 ¿fue eficaz? ¿y por qué?: N/A
Acción 2 ¿fue eficaz? ¿y por qué?: fué eficaz porque permitió cumplir con la meta establecida y hacer seguimiento a los objetivos planeados para la vigencia 2018 en este documento. 
Acción 3: Fue eficaz puesto 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
Acción 5: Se considera como eficaz la acción,  por cuanto  a través de una evaluación independiente, la OCI  da a conocer las fortalezas y oportunidades de mejora relacionadas con  las acciones que la Entidad adelanta para promover un ejercicio adecuado de rendición de cuentas.</t>
  </si>
  <si>
    <t>Acción 1: Noviembre de 2018
Acción 2: N/A para el periodo evaluado.
Acción 3: Octubre de 2018. 
Acción 4: Agosto  a diciembre de 2018
Acción 5: Septiembre a diciembre de 2018
Acción 7: Octubre Noviembre y Diciembre de 2018.
Acción 8:Octubre Noviembre y Diciembre de 2018.</t>
  </si>
  <si>
    <t>Avances acción 1: Se realiza el monitoreo de los compromisos del sector movilidad en la audiencia pública de acuerdo con la solicitud de la Veeduria Distrital en la etapa de seguimiento.
Avances acción 2: N/A
Avances acción 3: En el procedimiento PE01-PR01 se relacionan los formatos que documentan y evidencian el reporte y validación del avance físico y presupuestal reportado por cada uno de los procesos de la SDM. Durante el mes de octubre se realizó la validación en los Planes Operativos Anuales, Hojas de Vida de Indicador y Formato de Actividades correspondiente al seguimiento a septiembre de 2018.
Avances acción 4: Renovación contrato oficial de seguridad para el seguimiento y aplicación de politicas en la bases de datos
Avances acción 5: Se actualizó el Código de Integridad de la Entidad, al incluirse la Politica de Conflicto de Interes. Se socializó a través de intranet y pantallas LED de la SDM.
Avances Acción 7: Durante el período reportado, se realizaron las 20   Audiencias públicas Locales, en donde se tuvo en cuentala opinión y el grado de satisfacción de los usuarios referente a la información  implemntada en las audiencias.
Avances acción 8: Duante el periódo de ejecución se hizo un seguimiento a las qeujas con el fin de verificar que todas fueran tramitadas en el período reportado, así mismo se  verificó que  la información entregada mensualmente por  las Direcciones o Subdirecciones para ser divulgada de manera oficial en los distintos canales de comunicación de la Entidad, estuviuera  firmada  y  aprobada por el Director o Subdirector correspondiente.</t>
  </si>
  <si>
    <t>Acción 1 ¿fue eficaz? ¿y por qué?: Si porque se le da cumplimiento a todas las etapas de la metodología de la Veeduria Distrital.
Acción 2 ¿fue eficaz? ¿y por qué?: N/A
Acción 3 ¿fue eficaz? ¿y por qué?: El hecho de documentar en el procedimiento PE01-PR01 la evidencia de la validación del reporte de los avances físicos y presupuestales de cada proceso, contribuye a garantizar un proceso de rendición de cuentas confiable.
Acción 4: Para el periodo no se realizó contratación para la sensibilizacion de seguridad de la información, sino que se continuó con la fase 2 de sensibilización en temas de TI,  contrato en ejecución.
Acción 5: ¿fue eficaz? si ¿y por qué?: estas actividades contribuyen a interiorizar en los colaboradores los valores y principios para ser aplicadas en sus actividades diarias.
Acción 7: Fue eficaz, debido a que se cumplió con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verificó que  la información entregada mensualmente por  las Direcciones o Subdirecciones para ser divulgada de manera oficial en los distintos canales de comunicación de la Entidad, estuviera  firmada  y  aprobada por el Director o Subdirector correspondiente.</t>
  </si>
  <si>
    <t>Acción 1:  01/09/2018 al 31/12/2018
Acción 2:  20/09/2018
Acción 3: septiembre a diciembre de 2018
Acción 4: Octubre Noviembre y Diciembre de 2018.
Accion 5: 28 de Diciembre de 2018                                                                               Acción 6: 30 de noviembre de 2018    
Acción 8: Octubre Noviembre y Diciembre de 2018.
Acción 9: 13/10/2018
Acción 10: septiembre a diciembre de 2018 
Acción 11:Octubre Noviembre y Diciembre de 2018.</t>
  </si>
  <si>
    <t xml:space="preserve">Avances acción 1: Se elaboraron estudios de acuerdo con el procedimiento y la revisión y verificación de acuerdo con los puntos de control.
Avances acción 2: En el mes de Septiembre se llevó a cabo el segundo seguimiento a la implementación del Plan Anticorrupción y de Atención al Ciudadano, resultado que se encuentra publicado en la página web de la entidad (http://www.movilidadbogota.gov.co/web/Plan_contra_corrupci%C3%B3n).
Avances acción 3: Se socializó el Código de Integridad en varios espacios como el Cineforo TEP, las pantallas LED y piezas comunicativas a través de la OAC. Igualmente, se incluye en este código la política de conflicto de interés y se diseña la agenda 2019 (material POP), con los valores y principios del código.
Avances Acción 4: Durante el período reportado se realizaron las publicaciones del seguimiento a las agendas participativas que contienen las solicitudes de los ciudadanos definidas en cada localidad, los meses de  mayo, junio y julio y esta en proceso la del mes de agosto la cual debe publicarse en la segunda semana de septiembre.
Avance acción 5: Reporte de los movimientos de almacén del mes de septiembre, octubre, noviembre, diciembre del 2018.                                     
Avances acción 6: Se realiza el segundo arqueo de la caja menor.   
Avances Acción 8: Durante el período reportado, se consolidó el cuarto informe de la encuesta de satisfacción  para conocer la opinión y el grado de satisfacción de los usuarios frente a los impactos de los proyectos y acciones de la SDM.
Avances acción 9: Se realizó el seguimiento por parte de la OCI al Contentivo de las actuaciones programadas y realizadas de acuerdo con lo contemplado en la Directiva 003 de 2013, a través del cual se evalúan las acciones implementadas por la Entidad frente a la pérdida de elementos, documentos e incumplimiento de los manuales de funciones y procedimientos. Este informe se presenta de manera conjunta con la OCD a la Dirección Distrital de Asuntos Disciplinarios y se informa de su resultado al proceso responsable (SA), el cual se comunicó a través del oficio SDM-OCI-23857-2018 del mes de Octubre.
Avances acción 10: se publicó en el home de la página web de la Entidad un banner informativo sobre el PAAC que permite visibilizar e interactuar con los ciudadanos que consultan el portal web. 
Avances Acción 11: Durante el período reportado,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t>
  </si>
  <si>
    <t xml:space="preserve">Acción 1: 
Acción 2: septiembre a diciembre de 2018
Acción n:
Acción 5: 13/10/2018
Acción 8: No se hizo ejecución contractual para el tema de sensibilización de seguridad pero se impulsó la aplicación de las politicas de seguridad de la informacion publicadas en la intranet, entre agosto y diciembre 2018.
</t>
  </si>
  <si>
    <t>Avances acción 1: 
Avances acción 2: Se socializó el Código de Integridad en varios espacios como el Cineforo TEP, las pantallas LED y piezas comunicativas a través de la OAC. Igualmente, se incluye en este código la política de conflicto de interés y se diseña la agenda 2019 (material POP), con los valores y principios del código.
Avances acción n:
Avances acción 5: Se realizó el seguimiento por parte de la OCI al Contentivo de las actuaciones programadas y realizadas de acuerdo a lo contemplado en la Directiva 003 de 2013, a través del cual se evalua las acciones implementadas por la entidad frene a la pérdida de elementos, documentos e incumplimienbto de los manuales de funciones y procedimientos. Este informe se presenta de manera conjunta con la OCD a la Dirección Distrital de Asuntos Disciplinarios y se informa de su resultado al proceso responsable (SA), , el cual se comunico a través del oficio SDM-OCI-23857-2018 del mes de Octubre.
Avances acción 8: Ejecución del contrato del oficial de seguridad para aplicar  las politicas de seguridad de la información para la Entidad en bases de datos y conectividad.</t>
  </si>
  <si>
    <t>Acción 1 ¿fue eficaz? ¿y por qué?: 
Acción 2 ¿fue eficaz? ¿y por qué?: si, porque permite que haya apropiación por parte de los colaboradores frente a los valores y principios institucionales.
Acción n ¿fue eficaz? ¿y por qué?:
Acción 5:  Se considera eficaz por cuanto es un mencanismo de verificación periodica de las acciones que se implementan y el cumplimiento de las mismas.
Acción 8: La acción se considera eficaz, dada la aplicación y armonización  de las políticas de seguridad en los diferentes procesos de conectividad y bases de datos</t>
  </si>
  <si>
    <t>Acción 1 ¿fue eficaz? ¿y por qué?: Se considera eficaz la medida, porque el estudio cuenta con la aprobación para ser utilizado en la toma de decisiones de la alta dirección.
Acción 2 ¿fue eficaz? ¿y por qué?: Se considera eficaz por cuanto el informe presentado genera alertas de la gestión realizada respecto a las actividades establecidas en el PAAC y permite establecer acciones que garanticen el cumplimiento del mismo.
Acción 3 ¿fue eficaz? ¿y por qué?: si, porque permite que haya apropiación por parte de los colaboradores frente a los valores y principios institucionales.
Acción 4: Fue eficaz debido a que se realizaron las publicaciones oportunas del seguimiento a las agendas participativas que contienen las solicitudes de los ciudadanos definidas en cada localidad, los meses de Octubre, Noviembre y Diciembre de 2018.
Accion 5: si fue eficaz, por medio de estos movimientos se permite controlar el manejo y ubicación de los bienes de la Entidad.                                                                                                Acción 6: si fue eficaz, el arqueo de la caja menor  permite verificar el manejo responsable del dinero.  
Acción 8: Fue eficaz, debido a que se se consolidó oportunamente el cuarto informe de la encuesta de satisfacción  para conocer la opinión y el grado de satisfacción de los usuarios frente a los impactos de los proyectos y acciones de la SDM.
Acción 9:  Se considera eficaz por cuanto es un mecanismo de verificación periódica de las acciones que se implementan y el cumplimiento de las mismas.
Acción 11: Fue eficaz debido a que  se hizo la publicación oportuna de la Matriz de seguimiento PM05-PR01-F05, la cual se encuentra  en la intranet con corte a Noviembre de 2018, para conocimiento de todas las dependencias, con el fin de que sea actualizada la información en los sistemas de información (aplicativo de correspondencia y SDQS), de los requerimientos no atendidos</t>
  </si>
  <si>
    <t>Avances acción 1: En el marco del proceso de rediseño Institucional se revisaron de manera integral los controles de los procesos ajustando sus respectivos alcances. Diseño de las caracterizaciones de procesos de acuerdo con el nuevo derivado del rediseño institucional Socialización de los fundamentos del SIG, salidas no conformes, MIPG a colaboradores.
Avances acción 2: Ídem acción 1.
Avances acción 3: A partir del mes de septiembre la OCI ha realizado la publicacion (16 de Octiubre/15 de Noviembre/17 de Diciembre de 2018) a través de COMUNICACIONES INTERNAS de tips relacionados con el Fomento de la Cultura de Autocontrol, Cohecho y errores en los procesos de contratación. Adicionalmente ha desarrollado dos conversatorios con las Subsecretarías de Política Sectorial y Servicios de la Movilidad a través de los cuales se enfatiza en la gestión de las lineas de defensa en desarrollo de la cultura de autocontrol.</t>
  </si>
  <si>
    <t>Acción 1 ¿fue eficaz? ¿y por qué?: La eficacia de la acción se podrá identificar con la implementación de la nueva estructura y la provisión de la planta de personal, como resultado del proceso de Rediseño Institucional en la Entidad. Se ha logrado en los colaboradores interiorizar elementos fundamentales del SIG y participación activa en mesas de trabajo por parte de la alta dirección y equipo operativo.
Acción 2 ¿fue eficaz? ¿y por qué?: Ídem acción 1.
Acción 3. Se considera eficaz por cuanto con las publicaciones masivas se busca que los temas concretos relacionados con el fomento a la cultura de Autocontrol sean conocidos a todo nivel en la entidad. Igualmente con los conversatorios la OCI establece un contacto directo con los subsecretarios, los directores y enlaces de tal manera que la información que se transmite sea replicada al interior de cada una de ellas.</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</si>
  <si>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en lo referente al rol de las líneas de defensa allí consideradas,</t>
    </r>
    <r>
      <rPr>
        <sz val="16"/>
        <color rgb="FFFF0000"/>
        <rFont val="Calibri"/>
        <family val="2"/>
        <scheme val="minor"/>
      </rPr>
      <t xml:space="preserve">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t>
    </r>
    <r>
      <rPr>
        <sz val="16"/>
        <rFont val="Calibri"/>
        <family val="2"/>
        <scheme val="minor"/>
      </rPr>
      <t xml:space="preserve">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</si>
  <si>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r>
      <rPr>
        <sz val="12"/>
        <color rgb="FFFF0000"/>
        <rFont val="Calibri"/>
        <family val="2"/>
        <scheme val="minor"/>
      </rPr>
      <t xml:space="preserve">Se deben establecer controles o acciones preventivas para </t>
    </r>
    <r>
      <rPr>
        <b/>
        <sz val="12"/>
        <color rgb="FFFF0000"/>
        <rFont val="Calibri"/>
        <family val="2"/>
        <scheme val="minor"/>
      </rPr>
      <t>ELIMINAR</t>
    </r>
    <r>
      <rPr>
        <sz val="12"/>
        <color rgb="FFFF0000"/>
        <rFont val="Calibri"/>
        <family val="2"/>
        <scheme val="minor"/>
      </rPr>
      <t xml:space="preserve"> el riesgo residual.</t>
    </r>
  </si>
  <si>
    <r>
      <t xml:space="preserve">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t>
    </r>
    <r>
      <rPr>
        <sz val="11"/>
        <color rgb="FFFF0000"/>
        <rFont val="Arial"/>
        <family val="2"/>
      </rPr>
      <t>(Preventivo)</t>
    </r>
    <r>
      <rPr>
        <sz val="11"/>
        <rFont val="Arial"/>
        <family val="2"/>
      </rPr>
      <t>.
5. Desarrollo del PAAI y procedimientos de auditoria interna y s</t>
    </r>
    <r>
      <rPr>
        <sz val="11"/>
        <color theme="1"/>
        <rFont val="Arial"/>
        <family val="2"/>
      </rPr>
      <t>eguimiento a planes de mejoramiento (Detectivo)
6. Aplicación procedimientos disciplinarios PV02-PR01 y PV02-PR02 (Detectivo).</t>
    </r>
    <r>
      <rPr>
        <sz val="11"/>
        <rFont val="Arial"/>
        <family val="2"/>
      </rPr>
      <t xml:space="preserve">
7.Verificación que los contratistas cuenten con la capacidad financiera, técnica y jurídica necesaria para la ejecución del contrato (</t>
    </r>
    <r>
      <rPr>
        <sz val="11"/>
        <color rgb="FFFF0000"/>
        <rFont val="Arial"/>
        <family val="2"/>
      </rPr>
      <t>Preventivo</t>
    </r>
    <r>
      <rPr>
        <sz val="11"/>
        <rFont val="Arial"/>
        <family val="2"/>
      </rPr>
      <t>).</t>
    </r>
  </si>
  <si>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PE01-PR01(Preventivo).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procedimiento PM05-PR08 (Preventivo)
8. Aplicación procedimientos disciplinarios PV02-PR01 y PV02-PR02 (Detectivo).</t>
  </si>
  <si>
    <r>
      <t>1. En la opción de manejo del riesgo se observa ELIMINAR o REDUCIR,, lo cual contraviene lo establecido  en la   Guía para la  administración del riesgo y el diseño de controles en entidades públicas "</t>
    </r>
    <r>
      <rPr>
        <i/>
        <sz val="11"/>
        <rFont val="Arial"/>
        <family val="2"/>
      </rPr>
      <t>En todos los casos para Riesgos de Corrupción la respuesta será evitar, comparir o reducir el riesgo"</t>
    </r>
    <r>
      <rPr>
        <sz val="11"/>
        <rFont val="Arial"/>
        <family val="2"/>
      </rPr>
      <t xml:space="preserve">.
2. En la valoración del riesgo, de acuerdo a la metodología,  los riesgos de corrupción no se pueden desplazar en la columna de impacto despues de aplicados los controles. lo que se observo en el riesgo analizado, ubicandose el riesgo residual en una zona de riesgo BAJA cuando la real es ALTA, de tal forma que las opciones para el manejo del Riesgo residual no corresponden.
3. El nuevo control mencionado  "Seguimiento a las denuncias sobre actos de corrupción presuntamente cometidos" no se incluyó en el mapa de riesgos el cual debe estar a cargo de la Oficina de Control Disciplinario y no de la Oficina Asesora de Comunicaciones   como se menciona en las observaciones de la OAP.
4. Los  Controles y las Acciones  asociadas al control son similares y se recuerda que las acciones deben ser  adicionales a los controles de tal forma que permitan dar tratamiento al riesgo residual.
5. La observación de la OAP en relación  a reducir el impacto no se ajusta con lo establecido en la Guía para la  administración del riesgo y el diseño de controles en entidades públicas, ya que en los riesgos de corrupción para el impacto no opera el desplazamiento; además respecto a  que se logró llevar el riesgo a zona baja no es coherente ya que la zona real es ALTA, de lo cual se deduce que no se vienen aplicando de forma acertiva la segunda linea de defensa.
6.  En la Hoja 6 EVALUACIÓN DE CONTROLES se observa que la evaluación correspondiente a los controles 6 y 7 tiene la observación de "Requiere Plan de Acción para fortalecer el control", no obstante no se aporta evidencia de la implementación del mencionado Plan para cada control.
7. En el reporte del Monitoreo  no se tuvo en cuenta  lo establecido en la medición de la efecacia de cada acción tales como:
Acción 1: Medición de impacto de las campañas (No se reportó integralmente)
 Acción 2: Número de piezas comunicativas(No se reportó integralmente)
 Acción 3: 2 Publicaciones (No se reportó integralmente)
 Acción 4:Semestralmente se realizara el ánalisis de la documentacion publicada en el SIG en el tema de gestion Contractual, para determinar la actualizacion de los documentos que asi la requieran e implementar puntos de control para minimizar el evento potencial.(No se reportó integralmente)
 Acción 6:Continuar dando tramite a las quejas presentadas dentro del mes de su recibo.(No se reportó nada)
</t>
    </r>
  </si>
  <si>
    <r>
      <t>1. Los controles 2  y 3 no se ajustan a la clasificación de preventivos y el control  8 no es detectivo; lo anterior teniendo en cuenta la definición de las actividades de control establecidas en la Guía para la  administración del riesgo y el diseño de controles en entidades públicas
2. En la opción de manejo del riesgo se observa ELIMINAR o REDUCIR,, lo cual contraviene lo establecido  en la   Guía para la  administración del riesgo y el diseño de controles en entidades públicas "</t>
    </r>
    <r>
      <rPr>
        <i/>
        <sz val="11"/>
        <rFont val="Arial"/>
        <family val="2"/>
      </rPr>
      <t>En todos los casos para Riesgos de Corrupción la respuesta será evitar, comparir o reducir el riesgo</t>
    </r>
    <r>
      <rPr>
        <sz val="11"/>
        <rFont val="Arial"/>
        <family val="2"/>
      </rPr>
      <t xml:space="preserve">"
3. En la valoración del riesgo, de acuerdo a la metodología,  los riesgos de corrupción no se pueden desplazar en la columna de impacto despues de aplicados los controles. lo que se observo en el riesgo analizado.
4. No se atendio la observación relacionada con: </t>
    </r>
    <r>
      <rPr>
        <i/>
        <sz val="11"/>
        <rFont val="Arial"/>
        <family val="2"/>
      </rPr>
      <t>" 9. En lo relacionado con la Acción 3 se hace referencia a la evaluación y seguimiento del control y no de acciones adicionales para dar tratamiento al riesgo residual.",</t>
    </r>
    <r>
      <rPr>
        <sz val="11"/>
        <rFont val="Arial"/>
        <family val="2"/>
      </rPr>
      <t xml:space="preserve">por lo cual se sigue evidenciando que la acción implementada es similar al control, por lo cual la misma no aporta  de manera adicional al tratamiento del riesgo.
5. No se atendio la observación relacionada con: " </t>
    </r>
    <r>
      <rPr>
        <i/>
        <sz val="11"/>
        <rFont val="Arial"/>
        <family val="2"/>
      </rPr>
      <t>10. El seguimiento y medición de la acción 4 no esta relacionada con la acción..</t>
    </r>
    <r>
      <rPr>
        <sz val="11"/>
        <rFont val="Arial"/>
        <family val="2"/>
      </rPr>
      <t>" y se considera que no tiene relación con el evento potencial.
6.En la Hoja 6 EVALUACIÓN DE CONTROLES se observa que la evaluación correspondiente a varios de los controles tienen la observación de "Requiere Plan de Acción para fortalecer el control", no obstante no se aporta evidencia de la implementación del mencionado Plan para cada control.
7. La observación de la OAP en relación  a reducir el impacto no se ajusta con lo establecido en la Guía para la  administración del riesgo y el diseño de controles en entidades públicas, ya que en los riesgos de corrupción para el impacto no opera el desplazamiento.
8. La accion 2 en su contexto,  no permite evidenciar el tratamiento del riesgo y su medición  .
9. No se reporta avance de la ejecución de la acción 7.  El reporte de monitoreo  hace referencia es a la ejecución de la acción  6.
10. No existe coherencia en todo su contexto en la acción 8 , así como en el reporte del monitoreo.</t>
    </r>
  </si>
  <si>
    <r>
      <t>1. El  control 11 no se ajustan a la  definición de clasificación de  detectivo; teniendo en cuenta la definición de las actividades de control establecidas en la Guía para la  administración del riesgo y el diseño de controles en entidades públicas
2. En la opción de manejo del riesgo se observa ELIMINAR o REDUCIR,, lo cual contraviene lo establecido  en la   Guía para la  administración del riesgo y el diseño de controles en entidades públicas "</t>
    </r>
    <r>
      <rPr>
        <i/>
        <sz val="11"/>
        <color theme="1"/>
        <rFont val="Arial"/>
        <family val="2"/>
      </rPr>
      <t>En todos los casos para Riesgos de Corrupción la respuesta será evitar, comparir o reducir el riesgo</t>
    </r>
    <r>
      <rPr>
        <sz val="11"/>
        <color theme="1"/>
        <rFont val="Arial"/>
        <family val="2"/>
      </rPr>
      <t>".
3. En la valoración del riesgo, de acuerdo a la metodología,  los riesgos de corrupción no se pueden desplazar en la columna de impacto despues de aplicados los controles. lo que se observo en el riesgo analizado,  ubicandose el riesgo residual en una zona de riesgo BAJA cuando la real es MODERADA, de tal forma que las opciones para el manejo del Riesgo residual no corresponden..
4. La observación de la OAP en relación a reducir el impacto no se ajusta con lo establecido en la Guía para la  administración del riesgo y el diseño de controles en entidades públicas, ya que en los riesgos de corrupción para el impacto no opera el desplazamiento.
5. No se reporta avance de la ejecución de la acción 7. 
6.  El control y la Accion  4 asociada al control son similares y se recuerda que las acciones deben ser  adicionales a los controles de tal forma que permitan dar tratamiento al riesgo residual.
7.En la Hoja 6 EVALUACIÓN DE CONTROLES se observa que la evaluación correspondiente a varios de los controles tienen la observación de "Requiere Plan de Acción para fortalecer el control", no obstante no se aporta evidencia de la implementación del mencionado Plan para cada control.</t>
    </r>
  </si>
  <si>
    <r>
      <t>1.La evaluación del riesgo residual no se encuentra debidamente calificada. En la valoración del riesgo (de acuerdo a la metodología),  los riesgos de corrupción no se pueden desplazar en la columna de impacto despues de aplicados los controles; por lo tanto el desplazamiento sólo se realiza en el concepto de probabilidad,  ubicandose en una zona MODERADA y no en BAJA como se encuentra calificado actualmente
2. En la opción de manejo del riesgo se observa ELIMINAR o REDUCIR, lo cual contraviene lo establecido  en la   Guía para la  administración del riesgo y el diseño de controles en entidades públicas "</t>
    </r>
    <r>
      <rPr>
        <i/>
        <sz val="11"/>
        <color theme="1"/>
        <rFont val="Arial"/>
        <family val="2"/>
      </rPr>
      <t>En todos los casos para Riesgos de Corrupción la respuesta será evitar, comparir o reducir el riesgo</t>
    </r>
    <r>
      <rPr>
        <sz val="11"/>
        <color theme="1"/>
        <rFont val="Arial"/>
        <family val="2"/>
      </rPr>
      <t>" .
3.El Control y la acción planteada " Continuar aplicando los procedimientos disciplinarios cada vez que ocurra una situacion como la descrita en el riesgo" son similares y se recuerda que las acciones deben ser  adicionales a los controles de tal forma que permitan dar tratamiento al riesgo residual. 
4. No se reporta avance de la acción 3, y  por la fecha del seguimiento es la etapa en que se esta realizando el anteproyecto del Presupuesto.
5. El avance reportado de la acción 2, corresponde a la acción No. 1 y no se evidencia el fortalecimiento de estrategias.para la socialización del Códio de integridad.
6. La observación de la OAP en relación a reducir el impacto no se ajusta con lo establecido en la Guía para la  administración del riesgo y el diseño de controles en entidades públicas, ya que en los riesgos de corrupción para el impacto no opera el desplazamiento.
7.En la Hoja 6 EVALUACIÓN DE CONTROLES se observa que la evaluación correspondiente a varios de los controles tienen la observación de "Requiere Plan de Acción para fortalecer el control", no obstante no se aporta evidencia de la implementación del mencionado Plan para cada control.</t>
    </r>
  </si>
  <si>
    <r>
      <t xml:space="preserve">
1. En la opción de manejo del riesgo se observa ELIMINAR o REDUCIR, lo cual contraviene lo establecido en la   Guía para la administración del riesgo y el diseño de controles en entidades públicas "</t>
    </r>
    <r>
      <rPr>
        <i/>
        <sz val="11"/>
        <color theme="1"/>
        <rFont val="Arial"/>
        <family val="2"/>
      </rPr>
      <t>En todos los casos para Riesgos de Corrupción la respuesta será evitar, comparir o reducir el riesg</t>
    </r>
    <r>
      <rPr>
        <sz val="11"/>
        <color theme="1"/>
        <rFont val="Arial"/>
        <family val="2"/>
      </rPr>
      <t>o".
2. En la valoración del riesgo, de acuerdo a la metodología, los riesgos de corrupción no se pueden desplazar en la columna de impacto después de aplicados los controles. lo que se observó en el riesgo analizado.
3. La observación de la OAP en relación a reducir el impacto no se ajusta con lo establecido en la Guía para la administración del riesgo y el diseño de controles en entidades públicas, ya que en los riesgos de corrupción para el impacto no opera el desplazamiento.
4. En la casilla de acciones adelantadas, se observa seguimiento a acciones 10.1, 10.2 y 10.3, que no corresponde al seguimiento/ medición de eficacia de cada acción, toda vez que se establecen los tres temas en el numeral 10.
5.  En la Hoja 6 EVALUACIÓN DE CONTROLES se observa que la evaluación correspondiente al control 12 tiene la observación de "Requiere Plan de Acción para fortalecer el control", no obstante no se aporta evidencia de la implementación del mencionado Plan para cada control.
6.  En algunos casos los Controles y las Acciones  asociadas al control son similares y se recuerda que las acciones deben ser  adicionales a los controles de tal forma que permitan dar tratamiento al riesgo residual.</t>
    </r>
  </si>
  <si>
    <r>
      <t>1. No se atendieron las observaciones relacionadas con la no correlación entre la causa 1 con el riesgo establecido y que la causa 6 debe estar encaminada al cumplimiento de los procedimientos  y no a la ausencia de los mismos.
2. Los controles 4  y 7 no se ajustan a la clasificación de preventivos y el control  6 no es detectivo; lo anterior teniendo en cuenta la definición de las actividades de control establecidas en la Guía para la  administración del riesgo y el diseño de controles en entidades públicas
3. En la opción de manejo del riesgo se observa ELIMINAR o REDUCIR,  lo cual contraviene lo establecido  en la   Guía para la  administración del riesgo y el diseño de controles en entidades públicas "</t>
    </r>
    <r>
      <rPr>
        <i/>
        <sz val="11"/>
        <rFont val="Arial"/>
        <family val="2"/>
      </rPr>
      <t>En todos los casos para Riesgos de Corrupción la respuesta será evitar, comparir o reducir el riesgo</t>
    </r>
    <r>
      <rPr>
        <sz val="11"/>
        <rFont val="Arial"/>
        <family val="2"/>
      </rPr>
      <t>".
4. La evaluación del riesgo residual no se encuentra debidamente calificada. En la valoración del riesgo (de acuerdo a la metodología),  los riesgos de corrupción no se pueden desplazar en la columna de impacto despues de aplicados los controles; por lo tanto el desplazamiento sólo se realiza en el concepto de probabilidad,  ubicandose en una zona MODERADA y no en BAJA como se encuentra calificado actualmente
5. La observación de la OAP en relación  reducir el impacto no se ajusta con lo establecido en la Guía para la  administración del riesgo y el diseño de controles en entidades públicas, ya que en los riesgos de corrupción para el impacto no opera el desplazamiento.
6. En la Hoja 6 EVALUACIÓN DE CONTROLES se observa que la evaluación correspondiente al control 6 tiene la observación de "Requiere Plan de Acción para fortalecer el control", no obstante no se aporta evidencia de la implementación del mencionado Plan.
7.  En relación a la acción 1 se observa que las acciones adeantadas hacen referencia sólo a la campaña realizada y a su medición a través de las encuestas, no obstante no se indica como se fortalecieron los canales de comunicación internos y externos.
8. No se registra la ejecución de la acción 6 Adelantar las actualizaciones disciplinarias a que haya lugar.
9. La descripción de las  Acciones Adelantadas, en relación las acciones 7.1 y 7.2 corresponden a la misma acción y no la ejecución de las mismas, de acuerdo a lo indicado en la columna EVIDENCIA DE EJECUCIÓN DE LAS ACCIONES (Accion 7: Pliegos de Condiciones y Ofertas.)</t>
    </r>
  </si>
  <si>
    <r>
      <rPr>
        <b/>
        <sz val="11"/>
        <color theme="1"/>
        <rFont val="Arial"/>
        <family val="2"/>
      </rPr>
      <t xml:space="preserve">Análisis de aplicación de la Metodología: </t>
    </r>
    <r>
      <rPr>
        <sz val="11"/>
        <color theme="1"/>
        <rFont val="Arial"/>
        <family val="2"/>
      </rPr>
      <t xml:space="preserve">
1. La causa No 4 debe estar encaminada al cumplimiento de los procedimientos y no a la ausencia de los mismos.
2.  Los controles identificados como detectivos, no se ajustan a la definición señalada en la Guia para la Administración de los Riesgos de Gestión, Corrupción y Seguridad Digital y el Diseño de Controles en Entidad Publicas Versión 1 - Agosto de 2018.
3. Las opciones de manejo para este riesgo establecen que el riesgo residual se debe REDUCIR, contradiciendo la Pólitica de Gestión de Riesgo y las opciones de manejo de riegos de corrupción, que indica que el riesgo que se encuentra en zona moderada  se debe ELIMINAR.
4. No se establecieron el número de casillas a mover en la matriz de calificación hacia la izquierda (controles detectivos) 
5. De acuerdo al reporte de la OCI, en lo relacionado a la acción 1 de este riesgo, no estaba incluida como responsable la OCI.
6.Las acciones formuladas asociadas a los controles, para dar tratamiento al riesgo residual estan encamindas a REDUCIR y no a ELIMINAR el riesgo, como lo establece la Política de Gestión del Riesgo.
7. En la colmuna de Seguimiento/Medición de la eficacia de cada accion no se diligencia el numeral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</si>
</sst>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23"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sz val="11"/>
      <color indexed="8"/>
      <name val="Arial"/>
      <family val="2"/>
    </font>
    <font>
      <b/>
      <u/>
      <sz val="10"/>
      <color indexed="8"/>
      <name val="Arial"/>
      <family val="2"/>
    </font>
    <font>
      <b/>
      <u/>
      <sz val="11"/>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u/>
      <sz val="11"/>
      <color indexed="8"/>
      <name val="Arial Narrow"/>
      <family val="2"/>
    </font>
    <font>
      <b/>
      <sz val="11"/>
      <color indexed="8"/>
      <name val="Arial Narrow"/>
      <family val="2"/>
    </font>
    <font>
      <b/>
      <sz val="11"/>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sz val="11"/>
      <color rgb="FFFF0000"/>
      <name val="Calibri"/>
      <family val="2"/>
      <scheme val="minor"/>
    </font>
    <font>
      <sz val="24"/>
      <color rgb="FFFF0000"/>
      <name val="Wingdings"/>
      <charset val="2"/>
    </font>
    <font>
      <sz val="24"/>
      <color rgb="FFFF0000"/>
      <name val="Calibri"/>
      <family val="2"/>
    </font>
    <font>
      <b/>
      <sz val="11"/>
      <color rgb="FFFF0000"/>
      <name val="Arial"/>
      <family val="2"/>
    </font>
    <font>
      <sz val="11"/>
      <color rgb="FFFF0000"/>
      <name val="Arial"/>
      <family val="2"/>
    </font>
    <font>
      <sz val="9.9"/>
      <color rgb="FFFF0000"/>
      <name val="Tahoma"/>
      <family val="2"/>
    </font>
    <font>
      <sz val="16"/>
      <color rgb="FFFF0000"/>
      <name val="Tahoma"/>
      <family val="2"/>
    </font>
    <font>
      <b/>
      <u/>
      <sz val="11"/>
      <color rgb="FFFF0000"/>
      <name val="Arial"/>
      <family val="2"/>
    </font>
    <font>
      <sz val="28"/>
      <color rgb="FFFF0000"/>
      <name val="Tahoma"/>
      <family val="2"/>
    </font>
    <font>
      <sz val="11"/>
      <name val="Arial"/>
      <family val="2"/>
    </font>
    <font>
      <sz val="11"/>
      <name val="Calibri"/>
      <family val="2"/>
      <scheme val="minor"/>
    </font>
    <font>
      <b/>
      <sz val="14"/>
      <name val="Calibri"/>
      <family val="2"/>
    </font>
    <font>
      <b/>
      <sz val="14"/>
      <name val="Calibri"/>
      <family val="2"/>
      <scheme val="minor"/>
    </font>
    <font>
      <b/>
      <u/>
      <sz val="14"/>
      <name val="Calibri"/>
      <family val="2"/>
      <scheme val="minor"/>
    </font>
    <font>
      <b/>
      <sz val="9"/>
      <name val="Calibri"/>
      <family val="2"/>
      <scheme val="minor"/>
    </font>
    <font>
      <b/>
      <sz val="10"/>
      <name val="Calibri"/>
      <family val="2"/>
      <scheme val="minor"/>
    </font>
    <font>
      <b/>
      <i/>
      <sz val="11"/>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sz val="12"/>
      <name val="Arial"/>
      <family val="2"/>
    </font>
    <font>
      <u/>
      <sz val="11"/>
      <color theme="10"/>
      <name val="Arial"/>
      <family val="2"/>
    </font>
    <font>
      <b/>
      <u/>
      <sz val="11"/>
      <color theme="9"/>
      <name val="Arial"/>
      <family val="2"/>
    </font>
    <font>
      <b/>
      <sz val="11"/>
      <color theme="9"/>
      <name val="Arial"/>
      <family val="2"/>
    </font>
    <font>
      <b/>
      <u/>
      <sz val="11"/>
      <color rgb="FF00B050"/>
      <name val="Arial"/>
      <family val="2"/>
    </font>
    <font>
      <b/>
      <sz val="11"/>
      <color rgb="FF00B050"/>
      <name val="Arial"/>
      <family val="2"/>
    </font>
    <font>
      <sz val="11"/>
      <color rgb="FF000000"/>
      <name val="Arial"/>
      <family val="2"/>
    </font>
    <font>
      <b/>
      <sz val="11"/>
      <color rgb="FF000000"/>
      <name val="Arial"/>
      <family val="2"/>
    </font>
    <font>
      <sz val="10"/>
      <color rgb="FF000000"/>
      <name val="Tahoma"/>
      <family val="2"/>
    </font>
    <font>
      <sz val="11"/>
      <color rgb="FF000000"/>
      <name val="Arial"/>
      <family val="2"/>
    </font>
    <font>
      <sz val="10"/>
      <color rgb="FF000000"/>
      <name val="Arial"/>
      <family val="2"/>
    </font>
    <font>
      <sz val="11"/>
      <color rgb="FF434343"/>
      <name val="Arial"/>
      <family val="2"/>
    </font>
    <font>
      <sz val="10"/>
      <color rgb="FFFF0000"/>
      <name val="Arial"/>
      <family val="2"/>
    </font>
    <font>
      <sz val="11"/>
      <name val="Arial"/>
      <family val="2"/>
    </font>
    <font>
      <sz val="11"/>
      <color rgb="FFFF0000"/>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0"/>
      <color rgb="FF1155CC"/>
      <name val="Arial"/>
      <family val="2"/>
    </font>
    <font>
      <sz val="10"/>
      <color rgb="FF000000"/>
      <name val="Arial"/>
      <family val="2"/>
    </font>
    <font>
      <sz val="16"/>
      <color rgb="FFFF0000"/>
      <name val="Calibri"/>
      <family val="2"/>
      <scheme val="minor"/>
    </font>
    <font>
      <sz val="12"/>
      <color rgb="FFFF0000"/>
      <name val="Calibri"/>
      <family val="2"/>
      <scheme val="minor"/>
    </font>
    <font>
      <b/>
      <sz val="12"/>
      <color rgb="FFFF0000"/>
      <name val="Calibri"/>
      <family val="2"/>
      <scheme val="minor"/>
    </font>
    <font>
      <i/>
      <sz val="11"/>
      <name val="Arial"/>
      <family val="2"/>
    </font>
    <font>
      <i/>
      <sz val="11"/>
      <color theme="1"/>
      <name val="Arial"/>
      <family val="2"/>
    </font>
  </fonts>
  <fills count="46">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0"/>
        <bgColor theme="0"/>
      </patternFill>
    </fill>
    <fill>
      <patternFill patternType="solid">
        <fgColor theme="6" tint="0.79998168889431442"/>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15"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917">
    <xf numFmtId="0" fontId="0" fillId="0" borderId="0" xfId="0"/>
    <xf numFmtId="0" fontId="4" fillId="2" borderId="1" xfId="12" applyFont="1" applyFill="1" applyBorder="1" applyAlignment="1" applyProtection="1">
      <alignment horizontal="center" vertical="center"/>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5"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16" fillId="17" borderId="4" xfId="0" applyFont="1" applyFill="1" applyBorder="1" applyAlignment="1">
      <alignment horizontal="center" vertical="center"/>
    </xf>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18" fillId="14" borderId="6" xfId="0" applyFont="1" applyFill="1" applyBorder="1" applyAlignment="1">
      <alignment vertical="center"/>
    </xf>
    <xf numFmtId="0" fontId="18" fillId="14" borderId="7" xfId="0" applyFont="1" applyFill="1" applyBorder="1" applyAlignment="1">
      <alignment vertical="center"/>
    </xf>
    <xf numFmtId="0" fontId="18" fillId="14" borderId="8" xfId="0" applyFont="1" applyFill="1" applyBorder="1" applyAlignment="1">
      <alignment vertical="center"/>
    </xf>
    <xf numFmtId="0" fontId="21" fillId="14" borderId="0" xfId="0" applyFont="1" applyFill="1"/>
    <xf numFmtId="0" fontId="9" fillId="15" borderId="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22" fillId="14" borderId="2" xfId="0" applyFont="1" applyFill="1" applyBorder="1" applyAlignment="1">
      <alignment horizontal="center" vertical="center"/>
    </xf>
    <xf numFmtId="0" fontId="22" fillId="14" borderId="3" xfId="0" applyFont="1" applyFill="1" applyBorder="1" applyAlignment="1">
      <alignment horizontal="center" vertical="center"/>
    </xf>
    <xf numFmtId="0" fontId="0" fillId="0" borderId="1" xfId="0" applyBorder="1"/>
    <xf numFmtId="0" fontId="9" fillId="12" borderId="4" xfId="0" applyFont="1" applyFill="1" applyBorder="1" applyAlignment="1">
      <alignment horizontal="center" vertical="center" wrapText="1"/>
    </xf>
    <xf numFmtId="0" fontId="0" fillId="0" borderId="1" xfId="0" applyBorder="1" applyAlignment="1">
      <alignment horizontal="center" vertical="center"/>
    </xf>
    <xf numFmtId="0" fontId="0" fillId="12" borderId="0" xfId="0" applyFill="1" applyBorder="1"/>
    <xf numFmtId="0" fontId="0" fillId="13" borderId="0" xfId="0" applyFill="1" applyBorder="1"/>
    <xf numFmtId="0" fontId="0" fillId="15" borderId="0" xfId="0" applyFill="1" applyBorder="1"/>
    <xf numFmtId="0" fontId="0" fillId="16" borderId="0" xfId="0" applyFill="1" applyBorder="1"/>
    <xf numFmtId="0" fontId="4" fillId="2" borderId="48" xfId="12" applyFont="1" applyFill="1" applyBorder="1" applyAlignment="1" applyProtection="1">
      <alignment horizontal="center" vertical="center"/>
    </xf>
    <xf numFmtId="0" fontId="6" fillId="14" borderId="0" xfId="12" applyFont="1" applyFill="1" applyBorder="1" applyAlignment="1" applyProtection="1">
      <alignment vertical="center" wrapText="1"/>
    </xf>
    <xf numFmtId="0" fontId="45" fillId="14" borderId="39" xfId="12" applyFont="1" applyFill="1" applyBorder="1" applyAlignment="1" applyProtection="1">
      <alignment horizontal="center" vertical="center" wrapText="1"/>
    </xf>
    <xf numFmtId="0" fontId="45" fillId="14" borderId="0" xfId="12" applyFont="1" applyFill="1" applyBorder="1" applyAlignment="1" applyProtection="1">
      <alignment horizontal="center" vertical="center" wrapText="1"/>
    </xf>
    <xf numFmtId="0" fontId="0" fillId="0" borderId="0" xfId="0" applyFill="1"/>
    <xf numFmtId="0" fontId="4" fillId="0" borderId="0" xfId="12" applyFont="1" applyFill="1" applyBorder="1" applyAlignment="1" applyProtection="1">
      <alignment horizontal="center" vertical="center"/>
    </xf>
    <xf numFmtId="0" fontId="8" fillId="0" borderId="0" xfId="12" applyFont="1" applyFill="1" applyBorder="1" applyAlignment="1" applyProtection="1">
      <alignment horizontal="center" vertical="center" wrapText="1"/>
    </xf>
    <xf numFmtId="0" fontId="50" fillId="11" borderId="67" xfId="12" applyFont="1" applyFill="1" applyBorder="1" applyAlignment="1" applyProtection="1">
      <alignment horizontal="center" vertical="center" wrapText="1"/>
    </xf>
    <xf numFmtId="0" fontId="50" fillId="11" borderId="53" xfId="12" applyFont="1" applyFill="1" applyBorder="1" applyAlignment="1" applyProtection="1">
      <alignment horizontal="center" vertical="center" wrapText="1"/>
    </xf>
    <xf numFmtId="0" fontId="48" fillId="31" borderId="4" xfId="12" applyFont="1" applyFill="1" applyBorder="1" applyAlignment="1">
      <alignment horizontal="center" vertical="center" wrapText="1"/>
    </xf>
    <xf numFmtId="0" fontId="54" fillId="20" borderId="21" xfId="0" applyFont="1" applyFill="1" applyBorder="1" applyAlignment="1">
      <alignment horizontal="center" vertical="center" wrapText="1"/>
    </xf>
    <xf numFmtId="0" fontId="9" fillId="12" borderId="21" xfId="12" applyFont="1" applyFill="1" applyBorder="1" applyAlignment="1" applyProtection="1">
      <alignment horizontal="center" vertical="center" wrapText="1"/>
    </xf>
    <xf numFmtId="0" fontId="54" fillId="20" borderId="7" xfId="0" applyFont="1" applyFill="1" applyBorder="1" applyAlignment="1">
      <alignment horizontal="center" vertical="center" wrapText="1"/>
    </xf>
    <xf numFmtId="0" fontId="9" fillId="13" borderId="21" xfId="12" applyFont="1" applyFill="1" applyBorder="1" applyAlignment="1" applyProtection="1">
      <alignment horizontal="center" vertical="center" wrapText="1"/>
    </xf>
    <xf numFmtId="0" fontId="54" fillId="20" borderId="6" xfId="0" applyFont="1" applyFill="1" applyBorder="1" applyAlignment="1">
      <alignment horizontal="center" vertical="center" wrapText="1"/>
    </xf>
    <xf numFmtId="0" fontId="9" fillId="15" borderId="21" xfId="12" applyFont="1" applyFill="1" applyBorder="1" applyAlignment="1" applyProtection="1">
      <alignment horizontal="center" vertical="center" wrapText="1"/>
    </xf>
    <xf numFmtId="0" fontId="54" fillId="20" borderId="8" xfId="0" applyFont="1" applyFill="1" applyBorder="1" applyAlignment="1">
      <alignment horizontal="center" vertical="center" wrapText="1"/>
    </xf>
    <xf numFmtId="0" fontId="9" fillId="16" borderId="34" xfId="12" applyFont="1" applyFill="1" applyBorder="1" applyAlignment="1" applyProtection="1">
      <alignment horizontal="center" vertical="center" wrapText="1"/>
    </xf>
    <xf numFmtId="0" fontId="21" fillId="0" borderId="11"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1" xfId="0" applyFont="1" applyBorder="1" applyAlignment="1">
      <alignment horizontal="justify" vertical="center" wrapText="1"/>
    </xf>
    <xf numFmtId="0" fontId="4" fillId="2" borderId="40" xfId="12" applyFont="1" applyFill="1" applyBorder="1" applyAlignment="1" applyProtection="1">
      <alignment horizontal="center" vertical="center"/>
    </xf>
    <xf numFmtId="0" fontId="50" fillId="11" borderId="45" xfId="12" applyFont="1" applyFill="1" applyBorder="1" applyAlignment="1" applyProtection="1">
      <alignment horizontal="center" vertical="center" wrapText="1"/>
    </xf>
    <xf numFmtId="0" fontId="50" fillId="11" borderId="6" xfId="12" applyFont="1" applyFill="1" applyBorder="1" applyAlignment="1" applyProtection="1">
      <alignment horizontal="center" vertical="center" wrapText="1"/>
    </xf>
    <xf numFmtId="0" fontId="0" fillId="14" borderId="0" xfId="0" applyFill="1" applyAlignment="1">
      <alignment horizontal="justify" vertical="center"/>
    </xf>
    <xf numFmtId="0" fontId="0" fillId="0" borderId="0" xfId="0" applyBorder="1" applyAlignment="1">
      <alignment vertical="top" wrapText="1"/>
    </xf>
    <xf numFmtId="0" fontId="79" fillId="0" borderId="0" xfId="0" applyFont="1" applyBorder="1" applyAlignment="1">
      <alignment vertical="top" wrapText="1"/>
    </xf>
    <xf numFmtId="0" fontId="68" fillId="31" borderId="1" xfId="0" applyFont="1" applyFill="1" applyBorder="1" applyAlignment="1">
      <alignment horizontal="center" vertical="top" wrapText="1"/>
    </xf>
    <xf numFmtId="0" fontId="6" fillId="0" borderId="33"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center" vertical="center" wrapText="1"/>
      <protection hidden="1"/>
    </xf>
    <xf numFmtId="0" fontId="17" fillId="0" borderId="0" xfId="0" applyFont="1" applyBorder="1" applyProtection="1">
      <protection hidden="1"/>
    </xf>
    <xf numFmtId="0" fontId="17" fillId="0" borderId="0" xfId="0" applyFont="1" applyProtection="1">
      <protection hidden="1"/>
    </xf>
    <xf numFmtId="0" fontId="40" fillId="20" borderId="21" xfId="0" applyFont="1" applyFill="1" applyBorder="1" applyAlignment="1" applyProtection="1">
      <alignment horizontal="center" vertical="center" wrapText="1"/>
      <protection hidden="1"/>
    </xf>
    <xf numFmtId="0" fontId="21" fillId="0" borderId="1" xfId="0" applyFont="1" applyBorder="1" applyProtection="1">
      <protection hidden="1"/>
    </xf>
    <xf numFmtId="0" fontId="40" fillId="20" borderId="7" xfId="0" applyFont="1" applyFill="1" applyBorder="1" applyAlignment="1" applyProtection="1">
      <alignment horizontal="center" vertical="center" wrapText="1"/>
      <protection hidden="1"/>
    </xf>
    <xf numFmtId="0" fontId="40" fillId="20" borderId="6" xfId="0" applyFont="1" applyFill="1" applyBorder="1" applyAlignment="1" applyProtection="1">
      <alignment horizontal="center" vertical="center" wrapText="1"/>
      <protection hidden="1"/>
    </xf>
    <xf numFmtId="0" fontId="0" fillId="40" borderId="2" xfId="0" applyFill="1" applyBorder="1" applyAlignment="1" applyProtection="1">
      <alignment horizontal="center" vertical="center"/>
      <protection hidden="1"/>
    </xf>
    <xf numFmtId="0" fontId="18" fillId="40" borderId="31" xfId="0" applyFont="1" applyFill="1" applyBorder="1" applyAlignment="1" applyProtection="1">
      <alignment vertical="center"/>
      <protection hidden="1"/>
    </xf>
    <xf numFmtId="0" fontId="21" fillId="0" borderId="1" xfId="0" applyFont="1" applyBorder="1" applyAlignment="1" applyProtection="1">
      <alignment vertical="center" wrapText="1"/>
      <protection hidden="1"/>
    </xf>
    <xf numFmtId="0" fontId="40" fillId="20" borderId="8" xfId="0" applyFont="1" applyFill="1" applyBorder="1" applyAlignment="1" applyProtection="1">
      <alignment horizontal="center" vertical="center" wrapText="1"/>
      <protection hidden="1"/>
    </xf>
    <xf numFmtId="0" fontId="0" fillId="40" borderId="3" xfId="0" applyFill="1" applyBorder="1" applyAlignment="1" applyProtection="1">
      <alignment horizontal="center" vertical="center"/>
      <protection hidden="1"/>
    </xf>
    <xf numFmtId="0" fontId="18" fillId="40" borderId="32" xfId="0" applyFont="1" applyFill="1" applyBorder="1" applyAlignment="1" applyProtection="1">
      <alignment vertical="center"/>
      <protection hidden="1"/>
    </xf>
    <xf numFmtId="0" fontId="21" fillId="0" borderId="1" xfId="0" applyFont="1" applyBorder="1" applyAlignment="1" applyProtection="1">
      <alignment wrapText="1"/>
      <protection hidden="1"/>
    </xf>
    <xf numFmtId="0" fontId="21" fillId="0" borderId="12" xfId="0" applyFont="1" applyBorder="1" applyProtection="1">
      <protection hidden="1"/>
    </xf>
    <xf numFmtId="0" fontId="16" fillId="38" borderId="4" xfId="0" applyFont="1" applyFill="1" applyBorder="1" applyAlignment="1" applyProtection="1">
      <alignment horizontal="center"/>
      <protection hidden="1"/>
    </xf>
    <xf numFmtId="0" fontId="0" fillId="35" borderId="31" xfId="0" applyFill="1" applyBorder="1" applyProtection="1">
      <protection hidden="1"/>
    </xf>
    <xf numFmtId="0" fontId="0" fillId="35" borderId="5" xfId="0" applyFill="1" applyBorder="1" applyProtection="1">
      <protection hidden="1"/>
    </xf>
    <xf numFmtId="0" fontId="0" fillId="0" borderId="0" xfId="0" applyProtection="1">
      <protection hidden="1"/>
    </xf>
    <xf numFmtId="0" fontId="0" fillId="0" borderId="0" xfId="0" applyBorder="1" applyProtection="1">
      <protection hidden="1"/>
    </xf>
    <xf numFmtId="0" fontId="0" fillId="35" borderId="0" xfId="0" applyFill="1" applyBorder="1" applyProtection="1">
      <protection hidden="1"/>
    </xf>
    <xf numFmtId="0" fontId="0" fillId="35" borderId="16" xfId="0" applyFill="1" applyBorder="1" applyProtection="1">
      <protection hidden="1"/>
    </xf>
    <xf numFmtId="0" fontId="23" fillId="35" borderId="47" xfId="0" applyFont="1" applyFill="1" applyBorder="1" applyAlignment="1" applyProtection="1">
      <alignment horizontal="center"/>
      <protection hidden="1"/>
    </xf>
    <xf numFmtId="0" fontId="23" fillId="35" borderId="2" xfId="0" applyFont="1" applyFill="1" applyBorder="1" applyAlignment="1" applyProtection="1">
      <alignment horizontal="center"/>
      <protection hidden="1"/>
    </xf>
    <xf numFmtId="0" fontId="23" fillId="35" borderId="2" xfId="0" applyFont="1" applyFill="1" applyBorder="1" applyAlignment="1" applyProtection="1">
      <alignment horizontal="center" vertical="center"/>
      <protection hidden="1"/>
    </xf>
    <xf numFmtId="0" fontId="23" fillId="35" borderId="3" xfId="0" applyFont="1" applyFill="1" applyBorder="1" applyAlignment="1" applyProtection="1">
      <alignment horizontal="center"/>
      <protection hidden="1"/>
    </xf>
    <xf numFmtId="0" fontId="64" fillId="35" borderId="0" xfId="0" applyFont="1" applyFill="1" applyBorder="1" applyProtection="1">
      <protection hidden="1"/>
    </xf>
    <xf numFmtId="0" fontId="19" fillId="39" borderId="18" xfId="0" applyFont="1" applyFill="1" applyBorder="1" applyAlignment="1" applyProtection="1">
      <protection hidden="1"/>
    </xf>
    <xf numFmtId="0" fontId="19" fillId="39" borderId="19" xfId="0" applyFont="1" applyFill="1" applyBorder="1" applyAlignment="1" applyProtection="1">
      <protection hidden="1"/>
    </xf>
    <xf numFmtId="0" fontId="16" fillId="41" borderId="2" xfId="0" applyFont="1" applyFill="1" applyBorder="1" applyAlignment="1" applyProtection="1">
      <alignment horizontal="center" vertical="center"/>
      <protection hidden="1"/>
    </xf>
    <xf numFmtId="0" fontId="16" fillId="41" borderId="1" xfId="0" applyFont="1" applyFill="1" applyBorder="1" applyAlignment="1" applyProtection="1">
      <alignment horizontal="center" vertical="center"/>
      <protection hidden="1"/>
    </xf>
    <xf numFmtId="0" fontId="18" fillId="40" borderId="1" xfId="0" applyFont="1" applyFill="1" applyBorder="1" applyAlignment="1" applyProtection="1">
      <alignment vertical="center"/>
      <protection hidden="1"/>
    </xf>
    <xf numFmtId="0" fontId="18" fillId="40" borderId="12" xfId="0" applyFont="1" applyFill="1" applyBorder="1" applyAlignment="1" applyProtection="1">
      <alignment vertic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center" vertical="center"/>
      <protection hidden="1"/>
    </xf>
    <xf numFmtId="0" fontId="18" fillId="40" borderId="0" xfId="0" applyFont="1" applyFill="1" applyBorder="1" applyAlignment="1" applyProtection="1">
      <alignment vertical="center"/>
      <protection hidden="1"/>
    </xf>
    <xf numFmtId="0" fontId="0" fillId="40" borderId="0" xfId="0" applyFill="1" applyBorder="1" applyAlignment="1" applyProtection="1">
      <alignment horizontal="justify" vertical="center"/>
      <protection hidden="1"/>
    </xf>
    <xf numFmtId="0" fontId="19" fillId="40" borderId="16" xfId="0" applyFont="1" applyFill="1" applyBorder="1" applyAlignment="1" applyProtection="1">
      <protection hidden="1"/>
    </xf>
    <xf numFmtId="0" fontId="16" fillId="40" borderId="16" xfId="0" applyFont="1" applyFill="1" applyBorder="1" applyAlignment="1" applyProtection="1">
      <alignment horizontal="center" vertical="center"/>
      <protection hidden="1"/>
    </xf>
    <xf numFmtId="0" fontId="0" fillId="40" borderId="16" xfId="0" applyFill="1" applyBorder="1" applyAlignment="1" applyProtection="1">
      <alignment horizontal="justify" vertical="center"/>
      <protection hidden="1"/>
    </xf>
    <xf numFmtId="0" fontId="0" fillId="35" borderId="36" xfId="0" applyFill="1" applyBorder="1" applyProtection="1">
      <protection hidden="1"/>
    </xf>
    <xf numFmtId="0" fontId="0" fillId="35" borderId="28" xfId="0" applyFill="1" applyBorder="1" applyProtection="1">
      <protection hidden="1"/>
    </xf>
    <xf numFmtId="0" fontId="23" fillId="35" borderId="47" xfId="0" applyFont="1" applyFill="1" applyBorder="1" applyAlignment="1" applyProtection="1">
      <alignment horizontal="center"/>
      <protection locked="0"/>
    </xf>
    <xf numFmtId="0" fontId="23" fillId="35" borderId="66" xfId="0" applyFont="1" applyFill="1" applyBorder="1" applyAlignment="1" applyProtection="1">
      <alignment horizontal="center"/>
      <protection locked="0"/>
    </xf>
    <xf numFmtId="0" fontId="0" fillId="35" borderId="47" xfId="0" applyFill="1" applyBorder="1" applyAlignment="1" applyProtection="1">
      <alignment horizontal="center"/>
      <protection locked="0"/>
    </xf>
    <xf numFmtId="0" fontId="0" fillId="35" borderId="66" xfId="0" applyFill="1" applyBorder="1" applyAlignment="1" applyProtection="1">
      <alignment horizontal="center"/>
      <protection locked="0"/>
    </xf>
    <xf numFmtId="0" fontId="23" fillId="35" borderId="2" xfId="0" applyFont="1" applyFill="1" applyBorder="1" applyAlignment="1" applyProtection="1">
      <alignment horizontal="center"/>
      <protection locked="0"/>
    </xf>
    <xf numFmtId="0" fontId="23" fillId="35" borderId="23" xfId="0" applyFont="1" applyFill="1" applyBorder="1" applyAlignment="1" applyProtection="1">
      <alignment horizontal="center"/>
      <protection locked="0"/>
    </xf>
    <xf numFmtId="0" fontId="0" fillId="35" borderId="2" xfId="0" applyFill="1" applyBorder="1" applyAlignment="1" applyProtection="1">
      <alignment horizontal="center"/>
      <protection locked="0"/>
    </xf>
    <xf numFmtId="0" fontId="0" fillId="35" borderId="23" xfId="0" applyFill="1" applyBorder="1" applyAlignment="1" applyProtection="1">
      <alignment horizontal="center"/>
      <protection locked="0"/>
    </xf>
    <xf numFmtId="0" fontId="23" fillId="35" borderId="46" xfId="0" applyFont="1" applyFill="1" applyBorder="1" applyAlignment="1" applyProtection="1">
      <alignment horizontal="center"/>
      <protection locked="0"/>
    </xf>
    <xf numFmtId="0" fontId="23" fillId="35" borderId="49" xfId="0" applyFont="1" applyFill="1" applyBorder="1" applyAlignment="1" applyProtection="1">
      <alignment horizontal="center"/>
      <protection locked="0"/>
    </xf>
    <xf numFmtId="0" fontId="0" fillId="35" borderId="46" xfId="0" applyFill="1" applyBorder="1" applyAlignment="1" applyProtection="1">
      <alignment horizontal="center"/>
      <protection locked="0"/>
    </xf>
    <xf numFmtId="0" fontId="0" fillId="35" borderId="49" xfId="0" applyFill="1" applyBorder="1" applyAlignment="1" applyProtection="1">
      <alignment horizontal="center"/>
      <protection locked="0"/>
    </xf>
    <xf numFmtId="0" fontId="40" fillId="16" borderId="1" xfId="0" applyFont="1" applyFill="1" applyBorder="1" applyAlignment="1" applyProtection="1">
      <alignment horizontal="center" vertical="center" wrapText="1"/>
      <protection hidden="1"/>
    </xf>
    <xf numFmtId="0" fontId="41" fillId="12" borderId="0" xfId="0" applyFont="1" applyFill="1" applyAlignment="1" applyProtection="1">
      <alignment horizontal="center" vertical="center"/>
      <protection hidden="1"/>
    </xf>
    <xf numFmtId="0" fontId="0" fillId="14" borderId="7" xfId="0" applyFill="1" applyBorder="1" applyAlignment="1" applyProtection="1">
      <alignment horizontal="center" vertical="center"/>
      <protection hidden="1"/>
    </xf>
    <xf numFmtId="0" fontId="6" fillId="14" borderId="7" xfId="0" applyFont="1" applyFill="1" applyBorder="1" applyAlignment="1" applyProtection="1">
      <alignment vertical="center"/>
      <protection hidden="1"/>
    </xf>
    <xf numFmtId="0" fontId="2" fillId="0" borderId="0" xfId="0" applyFont="1" applyProtection="1">
      <protection hidden="1"/>
    </xf>
    <xf numFmtId="0" fontId="16" fillId="15" borderId="1" xfId="0" applyFont="1" applyFill="1" applyBorder="1" applyAlignment="1" applyProtection="1">
      <alignment horizontal="center" vertical="center" wrapText="1"/>
      <protection hidden="1"/>
    </xf>
    <xf numFmtId="0" fontId="41" fillId="13" borderId="0" xfId="0" applyFont="1" applyFill="1" applyAlignment="1" applyProtection="1">
      <alignment horizontal="center" vertical="center"/>
      <protection hidden="1"/>
    </xf>
    <xf numFmtId="0" fontId="16" fillId="13" borderId="1" xfId="0" applyFont="1" applyFill="1" applyBorder="1" applyAlignment="1" applyProtection="1">
      <alignment horizontal="center" vertical="center" wrapText="1"/>
      <protection hidden="1"/>
    </xf>
    <xf numFmtId="0" fontId="41" fillId="29" borderId="0" xfId="0" applyFont="1" applyFill="1" applyAlignment="1" applyProtection="1">
      <alignment horizontal="center" vertical="center"/>
      <protection hidden="1"/>
    </xf>
    <xf numFmtId="0" fontId="62" fillId="0" borderId="0" xfId="0" applyFont="1" applyBorder="1" applyAlignment="1" applyProtection="1">
      <alignment vertical="top"/>
      <protection hidden="1"/>
    </xf>
    <xf numFmtId="0" fontId="46" fillId="0" borderId="0" xfId="0" applyFont="1" applyProtection="1">
      <protection hidden="1"/>
    </xf>
    <xf numFmtId="0" fontId="47" fillId="14" borderId="0" xfId="0" applyFont="1" applyFill="1" applyProtection="1">
      <protection hidden="1"/>
    </xf>
    <xf numFmtId="0" fontId="47" fillId="0" borderId="0" xfId="0" applyFont="1" applyProtection="1">
      <protection hidden="1"/>
    </xf>
    <xf numFmtId="0" fontId="42" fillId="19" borderId="21" xfId="0" applyFont="1" applyFill="1" applyBorder="1" applyAlignment="1" applyProtection="1">
      <alignment horizontal="center" vertical="center" wrapText="1"/>
      <protection hidden="1"/>
    </xf>
    <xf numFmtId="0" fontId="47" fillId="0" borderId="0" xfId="0" applyFont="1" applyFill="1" applyProtection="1">
      <protection hidden="1"/>
    </xf>
    <xf numFmtId="0" fontId="0" fillId="0" borderId="0" xfId="0" applyFill="1" applyProtection="1">
      <protection hidden="1"/>
    </xf>
    <xf numFmtId="1" fontId="23" fillId="21" borderId="1" xfId="0" applyNumberFormat="1"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protection hidden="1"/>
    </xf>
    <xf numFmtId="0" fontId="29" fillId="0" borderId="0" xfId="0" applyFont="1" applyAlignment="1" applyProtection="1">
      <alignment horizontal="center"/>
      <protection hidden="1"/>
    </xf>
    <xf numFmtId="1" fontId="23" fillId="0" borderId="33" xfId="0" applyNumberFormat="1" applyFont="1" applyBorder="1" applyAlignment="1" applyProtection="1">
      <alignment horizontal="center" vertical="center" wrapText="1"/>
      <protection hidden="1"/>
    </xf>
    <xf numFmtId="1" fontId="23" fillId="0" borderId="33" xfId="0" applyNumberFormat="1" applyFont="1" applyBorder="1" applyAlignment="1" applyProtection="1">
      <alignment horizontal="center" vertical="center"/>
      <protection hidden="1"/>
    </xf>
    <xf numFmtId="1" fontId="23" fillId="0" borderId="1" xfId="0" applyNumberFormat="1" applyFont="1" applyBorder="1" applyAlignment="1" applyProtection="1">
      <alignment horizontal="center" vertical="center" wrapText="1"/>
      <protection locked="0"/>
    </xf>
    <xf numFmtId="1" fontId="23" fillId="0" borderId="1" xfId="0" applyNumberFormat="1" applyFont="1" applyBorder="1" applyAlignment="1" applyProtection="1">
      <alignment horizontal="center" vertical="center"/>
      <protection locked="0"/>
    </xf>
    <xf numFmtId="0" fontId="6" fillId="0" borderId="35"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25" xfId="0" applyFont="1" applyBorder="1" applyAlignment="1" applyProtection="1">
      <alignment vertical="center" wrapText="1"/>
      <protection hidden="1"/>
    </xf>
    <xf numFmtId="0" fontId="6" fillId="0" borderId="16" xfId="0" applyFont="1" applyBorder="1" applyAlignment="1" applyProtection="1">
      <alignment vertical="center" wrapText="1"/>
      <protection hidden="1"/>
    </xf>
    <xf numFmtId="0" fontId="6" fillId="0" borderId="0"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6" fillId="0" borderId="36"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6" fillId="0" borderId="29" xfId="0" applyFont="1" applyBorder="1" applyAlignment="1" applyProtection="1">
      <alignment vertical="center" wrapText="1"/>
      <protection hidden="1"/>
    </xf>
    <xf numFmtId="0" fontId="84" fillId="13" borderId="43" xfId="0" applyFont="1" applyFill="1" applyBorder="1" applyAlignment="1" applyProtection="1">
      <alignment horizontal="center" vertical="center" wrapText="1"/>
      <protection hidden="1"/>
    </xf>
    <xf numFmtId="0" fontId="84" fillId="13" borderId="53" xfId="0" applyFont="1" applyFill="1" applyBorder="1" applyAlignment="1" applyProtection="1">
      <alignment horizontal="center" vertical="center" wrapText="1"/>
      <protection hidden="1"/>
    </xf>
    <xf numFmtId="0" fontId="84" fillId="29" borderId="43" xfId="0" applyFont="1" applyFill="1" applyBorder="1" applyAlignment="1" applyProtection="1">
      <alignment horizontal="center" vertical="center" wrapText="1"/>
      <protection hidden="1"/>
    </xf>
    <xf numFmtId="0" fontId="84" fillId="29" borderId="44" xfId="0" applyFont="1" applyFill="1" applyBorder="1" applyAlignment="1" applyProtection="1">
      <alignment horizontal="center" vertical="center" wrapText="1"/>
      <protection hidden="1"/>
    </xf>
    <xf numFmtId="0" fontId="84" fillId="16" borderId="43" xfId="0" applyFont="1" applyFill="1" applyBorder="1" applyAlignment="1" applyProtection="1">
      <alignment horizontal="center" vertical="center" wrapText="1"/>
      <protection hidden="1"/>
    </xf>
    <xf numFmtId="0" fontId="84" fillId="16" borderId="44" xfId="0" applyFont="1" applyFill="1" applyBorder="1" applyAlignment="1" applyProtection="1">
      <alignment horizontal="center" vertical="center" wrapText="1"/>
      <protection hidden="1"/>
    </xf>
    <xf numFmtId="0" fontId="79" fillId="0" borderId="18" xfId="0" applyFont="1" applyBorder="1" applyAlignment="1" applyProtection="1">
      <alignment vertical="center"/>
      <protection hidden="1"/>
    </xf>
    <xf numFmtId="0" fontId="79" fillId="0" borderId="2" xfId="0" applyFont="1" applyBorder="1" applyAlignment="1" applyProtection="1">
      <alignment vertical="center" wrapText="1"/>
      <protection hidden="1"/>
    </xf>
    <xf numFmtId="0" fontId="79" fillId="21" borderId="1" xfId="0" applyFont="1" applyFill="1" applyBorder="1" applyAlignment="1" applyProtection="1">
      <alignment horizontal="center" vertical="center"/>
      <protection hidden="1"/>
    </xf>
    <xf numFmtId="0" fontId="79" fillId="0" borderId="46" xfId="0" applyFont="1" applyBorder="1" applyAlignment="1" applyProtection="1">
      <alignment vertical="center" wrapText="1"/>
      <protection hidden="1"/>
    </xf>
    <xf numFmtId="0" fontId="79" fillId="21" borderId="24" xfId="0" applyFont="1" applyFill="1" applyBorder="1" applyAlignment="1" applyProtection="1">
      <alignment horizontal="center" vertical="center"/>
      <protection hidden="1"/>
    </xf>
    <xf numFmtId="0" fontId="79" fillId="0" borderId="47" xfId="0" applyFont="1" applyBorder="1" applyAlignment="1" applyProtection="1">
      <alignment vertical="center" wrapText="1"/>
      <protection hidden="1"/>
    </xf>
    <xf numFmtId="0" fontId="79" fillId="0" borderId="2" xfId="0" applyFont="1" applyBorder="1" applyAlignment="1" applyProtection="1">
      <alignment vertical="center"/>
      <protection hidden="1"/>
    </xf>
    <xf numFmtId="0" fontId="79" fillId="0" borderId="46" xfId="0" applyFont="1" applyBorder="1" applyAlignment="1" applyProtection="1">
      <alignment horizontal="left" vertical="center"/>
      <protection hidden="1"/>
    </xf>
    <xf numFmtId="0" fontId="79" fillId="0" borderId="47" xfId="0" applyFont="1" applyBorder="1" applyAlignment="1" applyProtection="1">
      <alignment vertical="center"/>
      <protection hidden="1"/>
    </xf>
    <xf numFmtId="0" fontId="79" fillId="0" borderId="2" xfId="0" applyFont="1" applyBorder="1" applyAlignment="1" applyProtection="1">
      <alignment horizontal="left" vertical="center"/>
      <protection hidden="1"/>
    </xf>
    <xf numFmtId="0" fontId="79" fillId="0" borderId="38" xfId="0" applyFont="1" applyBorder="1" applyAlignment="1" applyProtection="1">
      <alignment horizontal="left" vertical="center" wrapText="1"/>
      <protection hidden="1"/>
    </xf>
    <xf numFmtId="0" fontId="79" fillId="0" borderId="47" xfId="0" applyFont="1" applyBorder="1" applyAlignment="1" applyProtection="1">
      <alignment horizontal="left" vertical="center"/>
      <protection hidden="1"/>
    </xf>
    <xf numFmtId="0" fontId="79" fillId="0" borderId="3" xfId="0" applyFont="1" applyBorder="1" applyAlignment="1" applyProtection="1">
      <alignment vertical="center" wrapText="1"/>
      <protection hidden="1"/>
    </xf>
    <xf numFmtId="0" fontId="86" fillId="0" borderId="36" xfId="0" applyFont="1" applyBorder="1" applyAlignment="1" applyProtection="1">
      <alignment vertical="center" wrapText="1"/>
      <protection hidden="1"/>
    </xf>
    <xf numFmtId="0" fontId="86" fillId="0" borderId="58" xfId="0" applyFont="1" applyBorder="1" applyAlignment="1" applyProtection="1">
      <alignment horizontal="center" vertical="center"/>
      <protection hidden="1"/>
    </xf>
    <xf numFmtId="0" fontId="86" fillId="0" borderId="57" xfId="0" applyFont="1" applyBorder="1" applyAlignment="1" applyProtection="1">
      <alignment horizontal="center" vertical="center"/>
      <protection hidden="1"/>
    </xf>
    <xf numFmtId="0" fontId="86" fillId="0" borderId="59" xfId="0" applyFont="1" applyBorder="1" applyAlignment="1" applyProtection="1">
      <alignment horizontal="center" vertical="center"/>
      <protection hidden="1"/>
    </xf>
    <xf numFmtId="0" fontId="86" fillId="0" borderId="13" xfId="0" applyFont="1" applyBorder="1" applyAlignment="1" applyProtection="1">
      <alignment horizontal="center" vertical="center"/>
      <protection hidden="1"/>
    </xf>
    <xf numFmtId="0" fontId="79" fillId="0" borderId="14" xfId="0" applyFont="1" applyBorder="1" applyAlignment="1" applyProtection="1">
      <alignment wrapText="1"/>
      <protection hidden="1"/>
    </xf>
    <xf numFmtId="0" fontId="79" fillId="0" borderId="14" xfId="0" applyFont="1" applyBorder="1" applyProtection="1">
      <protection hidden="1"/>
    </xf>
    <xf numFmtId="0" fontId="79" fillId="0" borderId="15" xfId="0" applyFont="1" applyBorder="1" applyProtection="1">
      <protection hidden="1"/>
    </xf>
    <xf numFmtId="0" fontId="0" fillId="0" borderId="16" xfId="0" applyBorder="1" applyProtection="1">
      <protection hidden="1"/>
    </xf>
    <xf numFmtId="0" fontId="0" fillId="0" borderId="27" xfId="0" applyBorder="1" applyProtection="1">
      <protection hidden="1"/>
    </xf>
    <xf numFmtId="0" fontId="87" fillId="21" borderId="21" xfId="0" applyFont="1" applyFill="1" applyBorder="1" applyAlignment="1" applyProtection="1">
      <alignment horizontal="center" vertical="center"/>
      <protection hidden="1"/>
    </xf>
    <xf numFmtId="0" fontId="81" fillId="21" borderId="21" xfId="0" applyFont="1" applyFill="1" applyBorder="1" applyAlignment="1" applyProtection="1">
      <alignment horizontal="center" vertical="center"/>
      <protection hidden="1"/>
    </xf>
    <xf numFmtId="0" fontId="79" fillId="0" borderId="19" xfId="0"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xf>
    <xf numFmtId="0" fontId="79" fillId="0" borderId="24" xfId="0" applyFont="1" applyBorder="1" applyAlignment="1" applyProtection="1">
      <alignment horizontal="center" vertical="center"/>
      <protection locked="0"/>
    </xf>
    <xf numFmtId="0" fontId="79" fillId="0" borderId="19" xfId="0" applyFont="1" applyBorder="1" applyAlignment="1" applyProtection="1">
      <alignment horizontal="justify" vertical="center" wrapText="1"/>
      <protection locked="0"/>
    </xf>
    <xf numFmtId="0" fontId="79" fillId="0" borderId="69" xfId="0" applyFont="1" applyBorder="1" applyAlignment="1" applyProtection="1">
      <alignment horizontal="justify" vertical="center" wrapText="1"/>
      <protection locked="0"/>
    </xf>
    <xf numFmtId="0" fontId="79" fillId="0" borderId="69" xfId="0" applyFont="1" applyBorder="1" applyAlignment="1" applyProtection="1">
      <alignment vertical="center"/>
      <protection locked="0"/>
    </xf>
    <xf numFmtId="0" fontId="79" fillId="0" borderId="19" xfId="0" applyFont="1" applyBorder="1" applyProtection="1">
      <protection locked="0"/>
    </xf>
    <xf numFmtId="0" fontId="79" fillId="14" borderId="20" xfId="0" applyFont="1" applyFill="1" applyBorder="1" applyAlignment="1" applyProtection="1">
      <alignment horizontal="justify" vertical="center" wrapText="1"/>
      <protection locked="0"/>
    </xf>
    <xf numFmtId="0" fontId="79" fillId="0" borderId="1" xfId="0" applyFont="1" applyBorder="1" applyAlignment="1" applyProtection="1">
      <alignment horizontal="justify" vertical="center" wrapText="1"/>
      <protection locked="0"/>
    </xf>
    <xf numFmtId="0" fontId="79" fillId="0" borderId="1" xfId="0" applyFont="1" applyBorder="1" applyAlignment="1" applyProtection="1">
      <alignment vertical="center"/>
      <protection locked="0"/>
    </xf>
    <xf numFmtId="0" fontId="79" fillId="0" borderId="1" xfId="0" applyFont="1" applyBorder="1" applyProtection="1">
      <protection locked="0"/>
    </xf>
    <xf numFmtId="0" fontId="79" fillId="0" borderId="33" xfId="0" applyFont="1" applyBorder="1" applyAlignment="1" applyProtection="1">
      <alignment horizontal="center" vertical="center"/>
      <protection locked="0"/>
    </xf>
    <xf numFmtId="0" fontId="79" fillId="14" borderId="66" xfId="0" applyFont="1" applyFill="1" applyBorder="1" applyAlignment="1" applyProtection="1">
      <alignment horizontal="justify" vertical="center" wrapText="1"/>
      <protection locked="0"/>
    </xf>
    <xf numFmtId="0" fontId="79" fillId="0" borderId="24" xfId="0" applyFont="1" applyBorder="1" applyAlignment="1" applyProtection="1">
      <alignment horizontal="justify" vertical="center" wrapText="1"/>
      <protection locked="0"/>
    </xf>
    <xf numFmtId="0" fontId="79" fillId="0" borderId="24" xfId="0" applyFont="1" applyBorder="1" applyAlignment="1" applyProtection="1">
      <alignment vertical="center"/>
      <protection locked="0"/>
    </xf>
    <xf numFmtId="0" fontId="79" fillId="0" borderId="24" xfId="0" applyFont="1" applyBorder="1" applyProtection="1">
      <protection locked="0"/>
    </xf>
    <xf numFmtId="0" fontId="79" fillId="0" borderId="48" xfId="0" applyFont="1" applyBorder="1" applyAlignment="1" applyProtection="1">
      <alignment horizontal="center" vertical="center"/>
      <protection locked="0"/>
    </xf>
    <xf numFmtId="0" fontId="79" fillId="14" borderId="49" xfId="0" applyFont="1" applyFill="1" applyBorder="1" applyAlignment="1" applyProtection="1">
      <alignment horizontal="justify" vertical="center" wrapText="1"/>
      <protection locked="0"/>
    </xf>
    <xf numFmtId="0" fontId="79" fillId="0" borderId="33" xfId="0" applyFont="1" applyBorder="1" applyAlignment="1" applyProtection="1">
      <alignment horizontal="justify" vertical="center" wrapText="1"/>
      <protection locked="0"/>
    </xf>
    <xf numFmtId="0" fontId="79" fillId="29" borderId="33" xfId="0" applyFont="1" applyFill="1" applyBorder="1" applyAlignment="1" applyProtection="1">
      <alignment horizontal="justify" vertical="center" wrapText="1"/>
      <protection locked="0"/>
    </xf>
    <xf numFmtId="0" fontId="79" fillId="0" borderId="33" xfId="0" applyFont="1" applyBorder="1" applyAlignment="1" applyProtection="1">
      <alignment vertical="top" wrapText="1"/>
      <protection locked="0"/>
    </xf>
    <xf numFmtId="0" fontId="79" fillId="14" borderId="23" xfId="0" applyFont="1" applyFill="1" applyBorder="1" applyAlignment="1" applyProtection="1">
      <alignment horizontal="justify" vertical="center" wrapText="1"/>
      <protection locked="0"/>
    </xf>
    <xf numFmtId="0" fontId="79" fillId="29" borderId="1" xfId="0" applyFont="1" applyFill="1" applyBorder="1" applyAlignment="1" applyProtection="1">
      <alignment horizontal="justify" vertical="center" wrapText="1"/>
      <protection locked="0"/>
    </xf>
    <xf numFmtId="0" fontId="79" fillId="0" borderId="1" xfId="0" applyFont="1" applyBorder="1" applyAlignment="1" applyProtection="1">
      <alignment wrapText="1"/>
      <protection locked="0"/>
    </xf>
    <xf numFmtId="0" fontId="40" fillId="0" borderId="1" xfId="0" applyFont="1" applyBorder="1" applyAlignment="1" applyProtection="1">
      <alignment horizontal="center" vertical="center"/>
      <protection locked="0"/>
    </xf>
    <xf numFmtId="0" fontId="79" fillId="13" borderId="23" xfId="0" applyFont="1" applyFill="1" applyBorder="1" applyAlignment="1" applyProtection="1">
      <alignment horizontal="justify" vertical="center" wrapText="1"/>
      <protection locked="0"/>
    </xf>
    <xf numFmtId="0" fontId="79" fillId="0" borderId="48" xfId="0" applyFont="1" applyBorder="1" applyAlignment="1" applyProtection="1">
      <alignment vertical="center"/>
      <protection locked="0"/>
    </xf>
    <xf numFmtId="0" fontId="79" fillId="13" borderId="49" xfId="0" applyFont="1" applyFill="1" applyBorder="1" applyAlignment="1" applyProtection="1">
      <alignment horizontal="justify" vertical="top" wrapText="1"/>
      <protection locked="0"/>
    </xf>
    <xf numFmtId="0" fontId="79" fillId="0" borderId="63" xfId="0" applyFont="1" applyBorder="1" applyAlignment="1" applyProtection="1">
      <alignment horizontal="center" vertical="center"/>
      <protection locked="0"/>
    </xf>
    <xf numFmtId="0" fontId="79" fillId="0" borderId="33" xfId="0" applyFont="1" applyBorder="1" applyProtection="1">
      <protection locked="0"/>
    </xf>
    <xf numFmtId="0" fontId="79" fillId="14" borderId="23" xfId="0" applyFont="1" applyFill="1" applyBorder="1" applyAlignment="1" applyProtection="1">
      <alignment horizontal="justify" vertical="top" wrapText="1"/>
      <protection locked="0"/>
    </xf>
    <xf numFmtId="0" fontId="79" fillId="0" borderId="24" xfId="0" applyFont="1" applyBorder="1" applyAlignment="1" applyProtection="1">
      <alignment horizontal="left" vertical="center" wrapText="1"/>
      <protection locked="0"/>
    </xf>
    <xf numFmtId="0" fontId="79" fillId="29" borderId="24" xfId="0" applyFont="1" applyFill="1" applyBorder="1" applyAlignment="1" applyProtection="1">
      <alignment horizontal="justify" vertical="center" wrapText="1"/>
      <protection locked="0"/>
    </xf>
    <xf numFmtId="0" fontId="79" fillId="0" borderId="24" xfId="0" applyFont="1" applyBorder="1" applyAlignment="1" applyProtection="1">
      <alignment vertical="center" wrapText="1"/>
      <protection locked="0"/>
    </xf>
    <xf numFmtId="0" fontId="40" fillId="0" borderId="33" xfId="0" applyFont="1" applyBorder="1" applyAlignment="1" applyProtection="1">
      <alignment horizontal="center" vertical="center"/>
      <protection locked="0"/>
    </xf>
    <xf numFmtId="0" fontId="79" fillId="13" borderId="49" xfId="0" applyFont="1" applyFill="1" applyBorder="1" applyAlignment="1" applyProtection="1">
      <alignment horizontal="justify" vertical="center" wrapText="1"/>
      <protection locked="0"/>
    </xf>
    <xf numFmtId="0" fontId="79" fillId="0" borderId="12" xfId="0" applyFont="1" applyBorder="1" applyAlignment="1" applyProtection="1">
      <alignment horizontal="center" vertical="center"/>
      <protection locked="0"/>
    </xf>
    <xf numFmtId="0" fontId="79" fillId="0" borderId="33" xfId="0" applyFont="1" applyBorder="1" applyAlignment="1" applyProtection="1">
      <alignment vertical="center"/>
      <protection locked="0"/>
    </xf>
    <xf numFmtId="0" fontId="79" fillId="0" borderId="12" xfId="0" applyFont="1" applyBorder="1" applyAlignment="1" applyProtection="1">
      <alignment horizontal="justify" vertical="center" wrapText="1"/>
      <protection locked="0"/>
    </xf>
    <xf numFmtId="0" fontId="79" fillId="29" borderId="12" xfId="0" applyFont="1" applyFill="1" applyBorder="1" applyAlignment="1" applyProtection="1">
      <alignment vertical="center" wrapText="1"/>
      <protection locked="0"/>
    </xf>
    <xf numFmtId="0" fontId="79" fillId="0" borderId="12" xfId="0" applyFont="1" applyBorder="1" applyProtection="1">
      <protection locked="0"/>
    </xf>
    <xf numFmtId="0" fontId="79" fillId="14" borderId="17" xfId="0" applyFont="1" applyFill="1" applyBorder="1" applyAlignment="1" applyProtection="1">
      <alignment horizontal="justify" vertical="center" wrapText="1"/>
      <protection locked="0"/>
    </xf>
    <xf numFmtId="0" fontId="79" fillId="0" borderId="21" xfId="0" applyFont="1" applyBorder="1" applyAlignment="1" applyProtection="1">
      <alignment horizontal="justify" vertical="top" wrapText="1"/>
      <protection locked="0"/>
    </xf>
    <xf numFmtId="0" fontId="42" fillId="18" borderId="0" xfId="0" applyFont="1" applyFill="1" applyBorder="1" applyAlignment="1" applyProtection="1">
      <alignment vertical="center" wrapText="1"/>
      <protection hidden="1"/>
    </xf>
    <xf numFmtId="0" fontId="30" fillId="21" borderId="28" xfId="0" applyFont="1" applyFill="1" applyBorder="1" applyAlignment="1" applyProtection="1">
      <alignment vertical="center"/>
      <protection hidden="1"/>
    </xf>
    <xf numFmtId="0" fontId="42" fillId="18" borderId="26" xfId="0" applyFont="1" applyFill="1" applyBorder="1" applyAlignment="1" applyProtection="1">
      <alignment horizontal="center" vertical="center" wrapText="1"/>
      <protection hidden="1"/>
    </xf>
    <xf numFmtId="0" fontId="30" fillId="21" borderId="12" xfId="0" applyFont="1" applyFill="1" applyBorder="1" applyAlignment="1" applyProtection="1">
      <alignment vertical="center"/>
      <protection hidden="1"/>
    </xf>
    <xf numFmtId="0" fontId="30" fillId="21" borderId="70" xfId="0" applyFont="1" applyFill="1" applyBorder="1" applyAlignment="1" applyProtection="1">
      <alignment vertical="center"/>
      <protection hidden="1"/>
    </xf>
    <xf numFmtId="0" fontId="42" fillId="18" borderId="61" xfId="0" applyFont="1" applyFill="1" applyBorder="1" applyAlignment="1" applyProtection="1">
      <alignment vertical="center" wrapText="1"/>
      <protection hidden="1"/>
    </xf>
    <xf numFmtId="0" fontId="42" fillId="18" borderId="33" xfId="0" applyFont="1" applyFill="1" applyBorder="1" applyAlignment="1" applyProtection="1">
      <alignment vertical="center" wrapText="1"/>
      <protection hidden="1"/>
    </xf>
    <xf numFmtId="0" fontId="17" fillId="0" borderId="25" xfId="0" applyFont="1" applyBorder="1" applyProtection="1">
      <protection hidden="1"/>
    </xf>
    <xf numFmtId="0" fontId="20" fillId="35" borderId="21" xfId="0" applyFont="1" applyFill="1" applyBorder="1" applyAlignment="1" applyProtection="1">
      <alignment horizontal="center"/>
      <protection hidden="1"/>
    </xf>
    <xf numFmtId="0" fontId="20" fillId="35" borderId="15" xfId="0" applyFont="1" applyFill="1" applyBorder="1" applyAlignment="1" applyProtection="1">
      <alignment horizontal="center"/>
      <protection hidden="1"/>
    </xf>
    <xf numFmtId="1" fontId="23" fillId="0" borderId="33" xfId="0" applyNumberFormat="1" applyFont="1" applyBorder="1" applyAlignment="1" applyProtection="1">
      <alignment horizontal="center" vertical="center" wrapText="1"/>
      <protection locked="0"/>
    </xf>
    <xf numFmtId="1" fontId="23" fillId="0" borderId="33" xfId="0" applyNumberFormat="1" applyFont="1" applyBorder="1" applyAlignment="1" applyProtection="1">
      <alignment horizontal="center" vertical="center"/>
      <protection locked="0"/>
    </xf>
    <xf numFmtId="1" fontId="23" fillId="21" borderId="33" xfId="0" applyNumberFormat="1" applyFont="1" applyFill="1" applyBorder="1" applyAlignment="1" applyProtection="1">
      <alignment horizontal="center" vertical="center" wrapText="1"/>
      <protection hidden="1"/>
    </xf>
    <xf numFmtId="0" fontId="20" fillId="21" borderId="33"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wrapText="1"/>
      <protection hidden="1"/>
    </xf>
    <xf numFmtId="0" fontId="20" fillId="21" borderId="21" xfId="0" applyFont="1" applyFill="1" applyBorder="1" applyAlignment="1" applyProtection="1">
      <alignment horizontal="center" vertical="center" wrapText="1"/>
      <protection hidden="1"/>
    </xf>
    <xf numFmtId="0" fontId="0" fillId="0" borderId="33" xfId="0" applyBorder="1" applyAlignment="1" applyProtection="1">
      <alignment horizontal="justify" vertical="top" wrapText="1"/>
      <protection locked="0" hidden="1"/>
    </xf>
    <xf numFmtId="0" fontId="21"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hidden="1"/>
    </xf>
    <xf numFmtId="0" fontId="0" fillId="0" borderId="0" xfId="0" applyProtection="1">
      <protection locked="0" hidden="1"/>
    </xf>
    <xf numFmtId="0" fontId="23" fillId="17" borderId="1" xfId="0" applyFont="1" applyFill="1" applyBorder="1" applyAlignment="1" applyProtection="1">
      <alignment horizontal="justify" vertical="top" wrapText="1"/>
      <protection locked="0"/>
    </xf>
    <xf numFmtId="0" fontId="22" fillId="17" borderId="4" xfId="0" applyFont="1" applyFill="1" applyBorder="1" applyAlignment="1">
      <alignment horizontal="center" vertical="center"/>
    </xf>
    <xf numFmtId="0" fontId="21" fillId="14" borderId="9" xfId="0" applyFont="1" applyFill="1" applyBorder="1" applyAlignment="1">
      <alignment horizontal="justify" vertical="center" wrapText="1"/>
    </xf>
    <xf numFmtId="0" fontId="21" fillId="14" borderId="10" xfId="0" applyFont="1" applyFill="1" applyBorder="1" applyAlignment="1">
      <alignment horizontal="justify" vertical="center" wrapText="1"/>
    </xf>
    <xf numFmtId="0" fontId="21" fillId="14" borderId="11" xfId="0" applyFont="1" applyFill="1" applyBorder="1" applyAlignment="1">
      <alignment horizontal="justify" vertical="center" wrapText="1"/>
    </xf>
    <xf numFmtId="0" fontId="22" fillId="17" borderId="2" xfId="0" applyFont="1" applyFill="1" applyBorder="1" applyAlignment="1">
      <alignment horizontal="center" vertical="center"/>
    </xf>
    <xf numFmtId="0" fontId="16" fillId="41" borderId="1"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6" fillId="40" borderId="0" xfId="0" applyFont="1" applyFill="1" applyBorder="1" applyAlignment="1" applyProtection="1">
      <alignment horizontal="center" vertical="center"/>
      <protection hidden="1"/>
    </xf>
    <xf numFmtId="0" fontId="0" fillId="18" borderId="0" xfId="0" applyFill="1" applyProtection="1">
      <protection hidden="1"/>
    </xf>
    <xf numFmtId="0" fontId="0" fillId="35" borderId="72" xfId="0" applyFill="1" applyBorder="1" applyAlignment="1" applyProtection="1">
      <alignment horizontal="center"/>
      <protection locked="0"/>
    </xf>
    <xf numFmtId="0" fontId="0" fillId="35" borderId="30" xfId="0" applyFill="1" applyBorder="1" applyAlignment="1" applyProtection="1">
      <alignment horizontal="center"/>
      <protection locked="0"/>
    </xf>
    <xf numFmtId="0" fontId="0" fillId="35" borderId="71" xfId="0" applyFill="1" applyBorder="1" applyAlignment="1" applyProtection="1">
      <alignment horizontal="center"/>
      <protection locked="0"/>
    </xf>
    <xf numFmtId="0" fontId="0" fillId="35" borderId="30" xfId="0" applyFill="1" applyBorder="1" applyProtection="1">
      <protection hidden="1"/>
    </xf>
    <xf numFmtId="0" fontId="19" fillId="39" borderId="0" xfId="0" applyFont="1" applyFill="1" applyBorder="1" applyAlignment="1" applyProtection="1">
      <alignment horizontal="center"/>
      <protection hidden="1"/>
    </xf>
    <xf numFmtId="0" fontId="16" fillId="41" borderId="0" xfId="0" applyFont="1" applyFill="1" applyBorder="1" applyAlignment="1" applyProtection="1">
      <alignment horizontal="center" vertical="center"/>
      <protection hidden="1"/>
    </xf>
    <xf numFmtId="0" fontId="0" fillId="35" borderId="18" xfId="0" applyFill="1" applyBorder="1" applyAlignment="1" applyProtection="1">
      <alignment horizontal="center"/>
      <protection locked="0"/>
    </xf>
    <xf numFmtId="0" fontId="0" fillId="35" borderId="3" xfId="0" applyFill="1" applyBorder="1" applyAlignment="1" applyProtection="1">
      <alignment horizontal="center"/>
      <protection locked="0"/>
    </xf>
    <xf numFmtId="0" fontId="15" fillId="32" borderId="34" xfId="14" applyFill="1" applyBorder="1" applyAlignment="1" applyProtection="1">
      <alignment horizontal="center" vertical="center" wrapText="1"/>
      <protection hidden="1"/>
    </xf>
    <xf numFmtId="0" fontId="22" fillId="17" borderId="18" xfId="0" applyFont="1" applyFill="1" applyBorder="1" applyAlignment="1">
      <alignment horizontal="center" vertical="center"/>
    </xf>
    <xf numFmtId="0" fontId="2" fillId="12" borderId="19" xfId="12" applyFont="1" applyFill="1" applyBorder="1" applyAlignment="1" applyProtection="1">
      <alignment horizontal="center" vertical="center" wrapText="1"/>
    </xf>
    <xf numFmtId="0" fontId="2" fillId="12" borderId="1" xfId="12" applyFont="1" applyFill="1" applyBorder="1" applyAlignment="1" applyProtection="1">
      <alignment horizontal="center" vertical="center" wrapText="1"/>
    </xf>
    <xf numFmtId="0" fontId="2" fillId="12" borderId="1" xfId="0" applyFont="1" applyFill="1" applyBorder="1" applyAlignment="1">
      <alignment horizontal="center" vertical="center" wrapText="1"/>
    </xf>
    <xf numFmtId="0" fontId="2" fillId="12" borderId="12" xfId="12" applyFont="1" applyFill="1" applyBorder="1" applyAlignment="1" applyProtection="1">
      <alignment horizontal="center" vertical="center" wrapText="1"/>
    </xf>
    <xf numFmtId="0" fontId="2" fillId="13" borderId="19" xfId="12" applyFont="1" applyFill="1" applyBorder="1" applyAlignment="1" applyProtection="1">
      <alignment horizontal="center" vertical="center" wrapText="1"/>
    </xf>
    <xf numFmtId="0" fontId="2" fillId="13" borderId="1" xfId="12" applyFont="1" applyFill="1" applyBorder="1" applyAlignment="1" applyProtection="1">
      <alignment horizontal="center" vertical="center" wrapText="1"/>
    </xf>
    <xf numFmtId="0" fontId="2" fillId="13" borderId="12" xfId="12" applyFont="1" applyFill="1" applyBorder="1" applyAlignment="1" applyProtection="1">
      <alignment horizontal="center" vertical="center" wrapText="1"/>
    </xf>
    <xf numFmtId="0" fontId="2" fillId="15" borderId="19" xfId="12" applyFont="1" applyFill="1" applyBorder="1" applyAlignment="1" applyProtection="1">
      <alignment horizontal="center" vertical="center" wrapText="1"/>
    </xf>
    <xf numFmtId="0" fontId="2" fillId="15" borderId="1" xfId="12" applyFont="1" applyFill="1" applyBorder="1" applyAlignment="1" applyProtection="1">
      <alignment horizontal="center" vertical="center" wrapText="1"/>
    </xf>
    <xf numFmtId="0" fontId="2" fillId="15" borderId="12" xfId="12" applyFont="1" applyFill="1" applyBorder="1" applyAlignment="1" applyProtection="1">
      <alignment horizontal="center" vertical="center" wrapText="1"/>
    </xf>
    <xf numFmtId="0" fontId="2" fillId="16" borderId="20" xfId="0" applyFont="1" applyFill="1" applyBorder="1" applyAlignment="1">
      <alignment horizontal="center" vertical="center" wrapText="1"/>
    </xf>
    <xf numFmtId="0" fontId="2" fillId="16" borderId="23" xfId="12" applyFont="1" applyFill="1" applyBorder="1" applyAlignment="1" applyProtection="1">
      <alignment horizontal="center" vertical="center" wrapText="1"/>
    </xf>
    <xf numFmtId="0" fontId="21" fillId="16" borderId="23"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15" fillId="42" borderId="34" xfId="14" applyFill="1" applyBorder="1" applyAlignment="1" applyProtection="1">
      <alignment horizontal="center" vertical="center" wrapText="1"/>
      <protection hidden="1"/>
    </xf>
    <xf numFmtId="0" fontId="78" fillId="17" borderId="1" xfId="0" applyFont="1" applyFill="1" applyBorder="1" applyAlignment="1" applyProtection="1">
      <alignment horizontal="justify" vertical="top" wrapText="1"/>
      <protection locked="0"/>
    </xf>
    <xf numFmtId="49" fontId="21" fillId="0" borderId="33" xfId="0" applyNumberFormat="1" applyFont="1" applyBorder="1" applyAlignment="1" applyProtection="1">
      <alignment horizontal="justify" vertical="top" wrapText="1"/>
      <protection locked="0"/>
    </xf>
    <xf numFmtId="0" fontId="0" fillId="0" borderId="0" xfId="0" applyAlignment="1">
      <alignment horizontal="center"/>
    </xf>
    <xf numFmtId="0" fontId="97" fillId="0" borderId="1" xfId="0" applyFont="1" applyFill="1" applyBorder="1" applyAlignment="1" applyProtection="1">
      <alignment horizontal="center" vertical="center" wrapText="1"/>
      <protection hidden="1"/>
    </xf>
    <xf numFmtId="0" fontId="78" fillId="0" borderId="1" xfId="0" applyFont="1" applyFill="1" applyBorder="1" applyAlignment="1" applyProtection="1">
      <alignment horizontal="center" vertical="center" wrapText="1"/>
      <protection hidden="1"/>
    </xf>
    <xf numFmtId="0" fontId="20" fillId="21" borderId="0" xfId="0" applyFont="1" applyFill="1" applyBorder="1" applyAlignment="1" applyProtection="1">
      <alignment horizontal="center"/>
      <protection hidden="1"/>
    </xf>
    <xf numFmtId="0" fontId="4" fillId="0" borderId="40" xfId="12" applyFont="1" applyFill="1" applyBorder="1" applyAlignment="1" applyProtection="1">
      <alignment horizontal="center" vertical="center"/>
    </xf>
    <xf numFmtId="0" fontId="4" fillId="0" borderId="48" xfId="12" applyFont="1" applyFill="1" applyBorder="1" applyAlignment="1" applyProtection="1">
      <alignment horizontal="center" vertical="center"/>
    </xf>
    <xf numFmtId="0" fontId="6" fillId="14" borderId="24" xfId="0" applyFont="1" applyFill="1" applyBorder="1" applyAlignment="1" applyProtection="1">
      <alignment horizontal="justify" vertical="top" wrapText="1"/>
    </xf>
    <xf numFmtId="0" fontId="44" fillId="30" borderId="21" xfId="0" applyFont="1" applyFill="1" applyBorder="1" applyAlignment="1" applyProtection="1">
      <alignment horizontal="center" vertical="center" wrapText="1"/>
      <protection hidden="1"/>
    </xf>
    <xf numFmtId="0" fontId="6" fillId="14" borderId="0" xfId="0" applyFont="1" applyFill="1" applyBorder="1" applyAlignment="1" applyProtection="1">
      <alignment horizontal="justify" vertical="top" wrapText="1"/>
    </xf>
    <xf numFmtId="0" fontId="6" fillId="17" borderId="0"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xf>
    <xf numFmtId="0" fontId="20" fillId="21" borderId="36" xfId="0"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wrapText="1"/>
      <protection hidden="1"/>
    </xf>
    <xf numFmtId="0" fontId="23" fillId="0" borderId="0" xfId="0" applyFont="1"/>
    <xf numFmtId="0" fontId="23" fillId="0" borderId="0" xfId="0" applyFont="1" applyAlignment="1">
      <alignment horizontal="center"/>
    </xf>
    <xf numFmtId="0" fontId="9" fillId="0" borderId="40" xfId="12" applyFont="1" applyFill="1" applyBorder="1" applyAlignment="1" applyProtection="1">
      <alignment horizontal="center" vertical="center"/>
    </xf>
    <xf numFmtId="0" fontId="9" fillId="0" borderId="48" xfId="12" applyFont="1" applyFill="1" applyBorder="1" applyAlignment="1" applyProtection="1">
      <alignment horizontal="center" vertical="center"/>
    </xf>
    <xf numFmtId="0" fontId="9" fillId="0" borderId="0" xfId="12" applyFont="1" applyFill="1" applyBorder="1" applyAlignment="1" applyProtection="1">
      <alignment horizontal="center" vertical="center"/>
    </xf>
    <xf numFmtId="0" fontId="20" fillId="21" borderId="1" xfId="0" applyFont="1" applyFill="1" applyBorder="1" applyAlignment="1">
      <alignment horizontal="center" vertical="top"/>
    </xf>
    <xf numFmtId="0" fontId="20" fillId="21" borderId="1" xfId="0" applyFont="1" applyFill="1" applyBorder="1" applyAlignment="1">
      <alignment horizontal="center" vertical="top" wrapText="1"/>
    </xf>
    <xf numFmtId="0" fontId="20" fillId="21" borderId="1" xfId="0" applyFont="1" applyFill="1" applyBorder="1" applyAlignment="1">
      <alignment horizontal="justify" vertical="top" wrapText="1"/>
    </xf>
    <xf numFmtId="0" fontId="20" fillId="21" borderId="31" xfId="0" applyFont="1" applyFill="1" applyBorder="1" applyAlignment="1">
      <alignment horizontal="center" vertical="center" wrapText="1"/>
    </xf>
    <xf numFmtId="0" fontId="20" fillId="0" borderId="1" xfId="0" applyFont="1" applyBorder="1" applyAlignment="1">
      <alignment horizontal="center" vertical="top"/>
    </xf>
    <xf numFmtId="0" fontId="23" fillId="14" borderId="0" xfId="0" applyFont="1" applyFill="1" applyProtection="1"/>
    <xf numFmtId="0" fontId="21" fillId="0" borderId="1" xfId="0" applyFont="1" applyBorder="1" applyAlignment="1">
      <alignment horizontal="center" vertical="top"/>
    </xf>
    <xf numFmtId="49" fontId="21" fillId="0" borderId="1" xfId="0" applyNumberFormat="1" applyFont="1" applyBorder="1" applyAlignment="1" applyProtection="1">
      <alignment horizontal="justify" vertical="top"/>
      <protection locked="0"/>
    </xf>
    <xf numFmtId="49" fontId="21" fillId="0" borderId="1" xfId="0" applyNumberFormat="1" applyFont="1" applyBorder="1" applyAlignment="1" applyProtection="1">
      <alignment horizontal="justify" vertical="top" wrapText="1"/>
      <protection locked="0"/>
    </xf>
    <xf numFmtId="49" fontId="2" fillId="17" borderId="1" xfId="0" applyNumberFormat="1" applyFont="1" applyFill="1" applyBorder="1" applyAlignment="1" applyProtection="1">
      <alignment horizontal="justify" vertical="top" wrapText="1"/>
      <protection locked="0"/>
    </xf>
    <xf numFmtId="49" fontId="21" fillId="0" borderId="33" xfId="0" applyNumberFormat="1" applyFont="1" applyFill="1" applyBorder="1" applyAlignment="1" applyProtection="1">
      <alignment horizontal="justify" vertical="top" wrapText="1"/>
      <protection locked="0"/>
    </xf>
    <xf numFmtId="0" fontId="23" fillId="0" borderId="0" xfId="0" applyFont="1" applyFill="1"/>
    <xf numFmtId="0" fontId="22" fillId="0" borderId="40" xfId="0" applyFont="1" applyBorder="1" applyAlignment="1">
      <alignment horizontal="justify" vertical="top"/>
    </xf>
    <xf numFmtId="0" fontId="22" fillId="0" borderId="48" xfId="0" applyFont="1" applyBorder="1" applyAlignment="1">
      <alignment horizontal="center" vertical="top"/>
    </xf>
    <xf numFmtId="0" fontId="22" fillId="0" borderId="39" xfId="0" applyFont="1" applyBorder="1" applyAlignment="1">
      <alignment horizontal="center" vertical="top"/>
    </xf>
    <xf numFmtId="0" fontId="42" fillId="18" borderId="25" xfId="0" applyFont="1" applyFill="1" applyBorder="1" applyAlignment="1" applyProtection="1">
      <alignment horizontal="center" vertical="center" wrapText="1"/>
      <protection hidden="1"/>
    </xf>
    <xf numFmtId="0" fontId="42" fillId="18" borderId="4" xfId="0" applyFont="1" applyFill="1" applyBorder="1" applyAlignment="1" applyProtection="1">
      <alignment horizontal="center" vertical="center" wrapText="1"/>
      <protection hidden="1"/>
    </xf>
    <xf numFmtId="0" fontId="42" fillId="18" borderId="35" xfId="0" applyFont="1" applyFill="1" applyBorder="1" applyAlignment="1" applyProtection="1">
      <alignment horizontal="center" vertical="center" wrapText="1"/>
      <protection hidden="1"/>
    </xf>
    <xf numFmtId="0" fontId="23" fillId="26" borderId="24" xfId="0" applyFont="1" applyFill="1" applyBorder="1" applyAlignment="1">
      <alignment horizontal="center" vertical="center" wrapText="1"/>
    </xf>
    <xf numFmtId="0" fontId="42" fillId="18" borderId="24" xfId="0" applyFont="1" applyFill="1" applyBorder="1" applyAlignment="1" applyProtection="1">
      <alignment horizontal="center" vertical="center" wrapText="1"/>
      <protection hidden="1"/>
    </xf>
    <xf numFmtId="0" fontId="23" fillId="22" borderId="2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21" fillId="17" borderId="33"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1" xfId="0" applyFont="1" applyBorder="1" applyAlignment="1">
      <alignment horizontal="center" vertical="top"/>
    </xf>
    <xf numFmtId="0" fontId="21" fillId="0" borderId="5" xfId="0" applyFont="1" applyBorder="1" applyAlignment="1" applyProtection="1">
      <alignment horizontal="justify" vertical="top"/>
      <protection locked="0"/>
    </xf>
    <xf numFmtId="0" fontId="20" fillId="21" borderId="63" xfId="0" applyFont="1" applyFill="1" applyBorder="1" applyAlignment="1">
      <alignment horizontal="center" vertical="center" wrapText="1"/>
    </xf>
    <xf numFmtId="0" fontId="20" fillId="21" borderId="24" xfId="0" applyFont="1" applyFill="1" applyBorder="1" applyAlignment="1">
      <alignment horizontal="center" vertical="top" wrapText="1"/>
    </xf>
    <xf numFmtId="0" fontId="22" fillId="0" borderId="63" xfId="0" applyFont="1" applyBorder="1" applyAlignment="1">
      <alignment horizontal="center" vertical="top"/>
    </xf>
    <xf numFmtId="0" fontId="22" fillId="0" borderId="61" xfId="0" applyFont="1" applyBorder="1" applyAlignment="1">
      <alignment horizontal="justify" vertical="top"/>
    </xf>
    <xf numFmtId="0" fontId="22" fillId="0" borderId="38" xfId="0" applyFont="1" applyFill="1" applyBorder="1" applyAlignment="1">
      <alignment horizontal="justify" vertical="top"/>
    </xf>
    <xf numFmtId="0" fontId="22" fillId="0" borderId="63" xfId="0" applyFont="1" applyFill="1" applyBorder="1" applyAlignment="1">
      <alignment horizontal="center" vertical="top"/>
    </xf>
    <xf numFmtId="0" fontId="22" fillId="0" borderId="24" xfId="0" applyFont="1" applyFill="1" applyBorder="1" applyAlignment="1">
      <alignment horizontal="center" vertical="top"/>
    </xf>
    <xf numFmtId="0" fontId="20" fillId="0" borderId="1" xfId="0" applyFont="1" applyFill="1" applyBorder="1" applyAlignment="1">
      <alignment horizontal="center" vertical="top"/>
    </xf>
    <xf numFmtId="0" fontId="42" fillId="0" borderId="1" xfId="0" applyFont="1" applyFill="1" applyBorder="1" applyAlignment="1" applyProtection="1">
      <alignment horizontal="center" vertical="center" wrapText="1"/>
      <protection hidden="1"/>
    </xf>
    <xf numFmtId="0" fontId="23" fillId="0" borderId="0" xfId="0" applyFont="1"/>
    <xf numFmtId="0" fontId="21" fillId="0" borderId="33" xfId="0" applyFont="1" applyBorder="1" applyAlignment="1" applyProtection="1">
      <alignment horizontal="center" vertical="top"/>
      <protection locked="0"/>
    </xf>
    <xf numFmtId="0" fontId="98" fillId="19" borderId="21" xfId="14" applyFont="1" applyFill="1" applyBorder="1" applyAlignment="1" applyProtection="1">
      <alignment horizontal="center" vertical="center" wrapText="1"/>
      <protection hidden="1"/>
    </xf>
    <xf numFmtId="0" fontId="6" fillId="0" borderId="24" xfId="0" applyFont="1" applyFill="1" applyBorder="1" applyAlignment="1" applyProtection="1">
      <alignment horizontal="justify" vertical="top" wrapText="1"/>
    </xf>
    <xf numFmtId="0" fontId="20" fillId="21" borderId="36" xfId="0" applyFont="1" applyFill="1" applyBorder="1" applyAlignment="1" applyProtection="1">
      <alignment horizontal="center" vertical="center" wrapText="1"/>
      <protection hidden="1"/>
    </xf>
    <xf numFmtId="0" fontId="2" fillId="17" borderId="33" xfId="0" applyFont="1" applyFill="1" applyBorder="1" applyAlignment="1" applyProtection="1">
      <alignment horizontal="center" vertical="top"/>
      <protection locked="0"/>
    </xf>
    <xf numFmtId="49" fontId="2" fillId="0" borderId="33" xfId="0" applyNumberFormat="1" applyFont="1" applyFill="1" applyBorder="1" applyAlignment="1" applyProtection="1">
      <alignment horizontal="justify" vertical="top" wrapText="1"/>
      <protection locked="0"/>
    </xf>
    <xf numFmtId="49" fontId="2" fillId="0" borderId="1" xfId="0" applyNumberFormat="1" applyFont="1" applyFill="1" applyBorder="1" applyAlignment="1" applyProtection="1">
      <alignment horizontal="justify" vertical="top" wrapText="1"/>
      <protection locked="0"/>
    </xf>
    <xf numFmtId="0" fontId="22" fillId="0" borderId="39" xfId="0" applyFont="1" applyFill="1" applyBorder="1" applyAlignment="1">
      <alignment horizontal="justify" vertical="top"/>
    </xf>
    <xf numFmtId="0" fontId="22" fillId="17" borderId="39" xfId="0" applyFont="1" applyFill="1" applyBorder="1" applyAlignment="1">
      <alignment horizontal="justify" vertical="top"/>
    </xf>
    <xf numFmtId="0" fontId="23" fillId="21" borderId="31" xfId="0" applyFont="1" applyFill="1" applyBorder="1"/>
    <xf numFmtId="0" fontId="23" fillId="21" borderId="30" xfId="0" applyFont="1" applyFill="1" applyBorder="1"/>
    <xf numFmtId="0" fontId="96" fillId="21" borderId="30" xfId="0" applyFont="1" applyFill="1" applyBorder="1"/>
    <xf numFmtId="0" fontId="23" fillId="21" borderId="5" xfId="0" applyFont="1" applyFill="1" applyBorder="1"/>
    <xf numFmtId="0" fontId="96" fillId="21" borderId="31" xfId="0" applyFont="1" applyFill="1" applyBorder="1" applyAlignment="1">
      <alignment horizontal="center" wrapText="1"/>
    </xf>
    <xf numFmtId="0" fontId="22" fillId="0" borderId="33" xfId="0" applyFont="1" applyFill="1" applyBorder="1" applyAlignment="1">
      <alignment horizontal="justify" vertical="top"/>
    </xf>
    <xf numFmtId="0" fontId="22" fillId="0" borderId="33" xfId="0" applyFont="1" applyFill="1" applyBorder="1" applyAlignment="1">
      <alignment horizontal="center" vertical="top"/>
    </xf>
    <xf numFmtId="0" fontId="22" fillId="17" borderId="24" xfId="0" applyFont="1" applyFill="1" applyBorder="1" applyAlignment="1">
      <alignment horizontal="justify" vertical="top"/>
    </xf>
    <xf numFmtId="0" fontId="22" fillId="17" borderId="41" xfId="0" applyFont="1" applyFill="1" applyBorder="1" applyAlignment="1">
      <alignment horizontal="center" vertical="top"/>
    </xf>
    <xf numFmtId="0" fontId="22" fillId="17" borderId="33" xfId="0" applyFont="1" applyFill="1" applyBorder="1" applyAlignment="1">
      <alignment horizontal="center" vertical="top"/>
    </xf>
    <xf numFmtId="0" fontId="22" fillId="0" borderId="24" xfId="0" applyFont="1" applyFill="1" applyBorder="1" applyAlignment="1">
      <alignment horizontal="justify" vertical="top"/>
    </xf>
    <xf numFmtId="0" fontId="22" fillId="0" borderId="41" xfId="0" applyFont="1" applyFill="1" applyBorder="1" applyAlignment="1">
      <alignment horizontal="justify" vertical="top"/>
    </xf>
    <xf numFmtId="0" fontId="22" fillId="0" borderId="41" xfId="0" applyFont="1" applyFill="1" applyBorder="1" applyAlignment="1">
      <alignment horizontal="center" vertical="top"/>
    </xf>
    <xf numFmtId="0" fontId="23" fillId="21" borderId="31" xfId="0" applyFont="1" applyFill="1" applyBorder="1" applyAlignment="1" applyProtection="1">
      <alignment vertical="top"/>
    </xf>
    <xf numFmtId="0" fontId="96" fillId="21" borderId="30" xfId="0" applyFont="1" applyFill="1" applyBorder="1" applyAlignment="1" applyProtection="1">
      <alignment horizontal="center"/>
    </xf>
    <xf numFmtId="0" fontId="96" fillId="21" borderId="5" xfId="0" applyFont="1" applyFill="1" applyBorder="1" applyAlignment="1" applyProtection="1">
      <alignment horizontal="center" wrapText="1"/>
    </xf>
    <xf numFmtId="0" fontId="23" fillId="0" borderId="0" xfId="0" applyFont="1" applyProtection="1"/>
    <xf numFmtId="0" fontId="20" fillId="21" borderId="1" xfId="0" applyFont="1" applyFill="1" applyBorder="1" applyAlignment="1" applyProtection="1">
      <alignment horizontal="center" vertical="center" wrapText="1"/>
    </xf>
    <xf numFmtId="0" fontId="21" fillId="0" borderId="31" xfId="0" applyFont="1" applyFill="1" applyBorder="1" applyAlignment="1" applyProtection="1">
      <alignment horizontal="justify" vertical="top"/>
    </xf>
    <xf numFmtId="0" fontId="21" fillId="0" borderId="1" xfId="0" applyFont="1" applyFill="1" applyBorder="1" applyAlignment="1" applyProtection="1">
      <alignment horizontal="justify" vertical="top"/>
    </xf>
    <xf numFmtId="0" fontId="21" fillId="17" borderId="31" xfId="0" applyFont="1" applyFill="1" applyBorder="1" applyAlignment="1" applyProtection="1">
      <alignment horizontal="justify" vertical="top"/>
    </xf>
    <xf numFmtId="0" fontId="21" fillId="17" borderId="1" xfId="0" applyFont="1" applyFill="1" applyBorder="1" applyAlignment="1" applyProtection="1">
      <alignment horizontal="justify" vertical="top"/>
    </xf>
    <xf numFmtId="0" fontId="102" fillId="21" borderId="33" xfId="0" applyFont="1" applyFill="1" applyBorder="1" applyAlignment="1" applyProtection="1">
      <alignment horizontal="center" vertical="center" wrapText="1"/>
    </xf>
    <xf numFmtId="0" fontId="100" fillId="21" borderId="33" xfId="0" applyFont="1" applyFill="1" applyBorder="1" applyAlignment="1" applyProtection="1">
      <alignment horizontal="center" vertical="center" wrapText="1"/>
    </xf>
    <xf numFmtId="0" fontId="72" fillId="21" borderId="33" xfId="0" applyFont="1" applyFill="1" applyBorder="1" applyAlignment="1" applyProtection="1">
      <alignment horizontal="center" vertical="center" wrapText="1"/>
    </xf>
    <xf numFmtId="0" fontId="23" fillId="0" borderId="0" xfId="0" applyFont="1" applyFill="1"/>
    <xf numFmtId="0" fontId="22" fillId="0" borderId="48" xfId="0" applyFont="1" applyFill="1" applyBorder="1" applyAlignment="1">
      <alignment horizontal="justify" vertical="top"/>
    </xf>
    <xf numFmtId="49" fontId="21" fillId="17" borderId="33" xfId="0" applyNumberFormat="1" applyFont="1" applyFill="1" applyBorder="1" applyAlignment="1" applyProtection="1">
      <alignment horizontal="justify" vertical="top" wrapText="1"/>
      <protection locked="0"/>
    </xf>
    <xf numFmtId="0" fontId="6" fillId="17" borderId="24" xfId="0" applyFont="1" applyFill="1" applyBorder="1" applyAlignment="1" applyProtection="1">
      <alignment horizontal="justify" vertical="top" wrapText="1"/>
    </xf>
    <xf numFmtId="0" fontId="23" fillId="0" borderId="0" xfId="0" applyFont="1" applyFill="1"/>
    <xf numFmtId="0" fontId="22" fillId="17" borderId="24" xfId="0" applyFont="1" applyFill="1" applyBorder="1" applyAlignment="1">
      <alignment horizontal="center" vertical="top"/>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0" borderId="61" xfId="0" applyFont="1" applyFill="1" applyBorder="1" applyAlignment="1">
      <alignment horizontal="justify" vertical="top"/>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17" borderId="41" xfId="0" applyFont="1" applyFill="1" applyBorder="1" applyAlignment="1">
      <alignment horizontal="justify" vertical="top"/>
    </xf>
    <xf numFmtId="0" fontId="22" fillId="17" borderId="48" xfId="0" applyFont="1" applyFill="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49" fontId="21" fillId="0" borderId="1" xfId="0" applyNumberFormat="1" applyFont="1" applyFill="1" applyBorder="1" applyAlignment="1" applyProtection="1">
      <alignment horizontal="justify" vertical="top"/>
      <protection locked="0"/>
    </xf>
    <xf numFmtId="49" fontId="21" fillId="0" borderId="1" xfId="0" applyNumberFormat="1" applyFont="1" applyFill="1" applyBorder="1" applyAlignment="1" applyProtection="1">
      <alignment horizontal="justify" vertical="top" wrapText="1"/>
      <protection locked="0"/>
    </xf>
    <xf numFmtId="49" fontId="21" fillId="17" borderId="1" xfId="0" applyNumberFormat="1" applyFont="1" applyFill="1" applyBorder="1" applyAlignment="1" applyProtection="1">
      <alignment horizontal="justify" vertical="top" wrapText="1"/>
      <protection locked="0"/>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0" fillId="17" borderId="33"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23" fillId="0" borderId="74" xfId="0" applyFont="1" applyBorder="1" applyAlignment="1">
      <alignment vertical="top" wrapText="1"/>
    </xf>
    <xf numFmtId="0" fontId="104" fillId="0" borderId="74" xfId="0" applyFont="1" applyBorder="1" applyAlignment="1">
      <alignment horizontal="center" vertical="top" wrapText="1"/>
    </xf>
    <xf numFmtId="0" fontId="30" fillId="0" borderId="74" xfId="0" applyFont="1" applyBorder="1" applyAlignment="1">
      <alignment horizontal="center" vertical="top" wrapText="1"/>
    </xf>
    <xf numFmtId="0" fontId="20" fillId="0" borderId="74" xfId="0" applyFont="1" applyBorder="1" applyAlignment="1">
      <alignment horizontal="center" vertical="top" wrapText="1"/>
    </xf>
    <xf numFmtId="0" fontId="23" fillId="43" borderId="76" xfId="0" applyFont="1" applyFill="1" applyBorder="1" applyAlignment="1">
      <alignment vertical="top" wrapText="1"/>
    </xf>
    <xf numFmtId="0" fontId="104" fillId="43" borderId="76" xfId="0" applyFont="1" applyFill="1" applyBorder="1" applyAlignment="1">
      <alignment horizontal="center" vertical="top" wrapText="1"/>
    </xf>
    <xf numFmtId="0" fontId="104" fillId="0" borderId="76" xfId="0" applyFont="1" applyBorder="1" applyAlignment="1">
      <alignment horizontal="center" vertical="top" wrapText="1"/>
    </xf>
    <xf numFmtId="0" fontId="23" fillId="0" borderId="76" xfId="0" applyFont="1" applyBorder="1" applyAlignment="1">
      <alignment vertical="top" wrapText="1"/>
    </xf>
    <xf numFmtId="0" fontId="105" fillId="43" borderId="76" xfId="0" applyFont="1" applyFill="1" applyBorder="1" applyAlignment="1">
      <alignment vertical="top" wrapText="1"/>
    </xf>
    <xf numFmtId="0" fontId="15" fillId="21" borderId="34" xfId="14" applyFill="1" applyBorder="1" applyAlignment="1" applyProtection="1">
      <alignment horizontal="center" vertical="center" wrapText="1"/>
      <protection hidden="1"/>
    </xf>
    <xf numFmtId="0" fontId="17" fillId="0" borderId="0"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0" fillId="35" borderId="41" xfId="0" applyFill="1" applyBorder="1" applyAlignment="1" applyProtection="1">
      <alignment horizontal="center"/>
      <protection locked="0"/>
    </xf>
    <xf numFmtId="0" fontId="0" fillId="35" borderId="31" xfId="0" applyFill="1" applyBorder="1" applyAlignment="1" applyProtection="1">
      <alignment horizontal="center"/>
      <protection locked="0"/>
    </xf>
    <xf numFmtId="0" fontId="0" fillId="35" borderId="63" xfId="0" applyFill="1" applyBorder="1" applyAlignment="1" applyProtection="1">
      <alignment horizontal="center"/>
      <protection locked="0"/>
    </xf>
    <xf numFmtId="0" fontId="20" fillId="35" borderId="4" xfId="0" applyFont="1" applyFill="1" applyBorder="1" applyAlignment="1" applyProtection="1">
      <alignment horizontal="center"/>
      <protection hidden="1"/>
    </xf>
    <xf numFmtId="0" fontId="20" fillId="35" borderId="25" xfId="0" applyFont="1" applyFill="1" applyBorder="1" applyAlignment="1" applyProtection="1">
      <alignment horizontal="center"/>
      <protection hidden="1"/>
    </xf>
    <xf numFmtId="0" fontId="0" fillId="0" borderId="1" xfId="0" applyBorder="1" applyProtection="1">
      <protection locked="0" hidden="1"/>
    </xf>
    <xf numFmtId="0" fontId="0" fillId="0" borderId="33" xfId="0" applyBorder="1" applyProtection="1">
      <protection locked="0" hidden="1"/>
    </xf>
    <xf numFmtId="0" fontId="23" fillId="35" borderId="61" xfId="0" applyFont="1" applyFill="1" applyBorder="1" applyAlignment="1" applyProtection="1">
      <alignment horizontal="center"/>
      <protection locked="0"/>
    </xf>
    <xf numFmtId="0" fontId="23" fillId="35" borderId="5" xfId="0" applyFont="1" applyFill="1" applyBorder="1" applyAlignment="1" applyProtection="1">
      <alignment horizontal="center"/>
      <protection locked="0"/>
    </xf>
    <xf numFmtId="0" fontId="23" fillId="35" borderId="38" xfId="0" applyFont="1" applyFill="1" applyBorder="1" applyAlignment="1" applyProtection="1">
      <alignment horizontal="center"/>
      <protection locked="0"/>
    </xf>
    <xf numFmtId="0" fontId="17" fillId="0" borderId="1" xfId="0" applyFont="1" applyBorder="1" applyAlignment="1" applyProtection="1">
      <alignment horizontal="justify"/>
      <protection hidden="1"/>
    </xf>
    <xf numFmtId="0" fontId="63" fillId="0" borderId="0" xfId="0" applyFont="1" applyBorder="1" applyAlignment="1" applyProtection="1">
      <alignment horizontal="justify"/>
      <protection hidden="1"/>
    </xf>
    <xf numFmtId="0" fontId="17" fillId="0" borderId="0" xfId="0" applyFont="1" applyBorder="1" applyAlignment="1" applyProtection="1">
      <alignment horizontal="justify"/>
      <protection hidden="1"/>
    </xf>
    <xf numFmtId="0" fontId="104" fillId="0" borderId="73" xfId="0" applyFont="1" applyBorder="1" applyAlignment="1">
      <alignment horizontal="justify" vertical="top" wrapText="1"/>
    </xf>
    <xf numFmtId="0" fontId="103" fillId="0" borderId="74" xfId="0" applyFont="1" applyBorder="1" applyAlignment="1">
      <alignment horizontal="justify" vertical="top" wrapText="1"/>
    </xf>
    <xf numFmtId="0" fontId="20" fillId="0" borderId="74" xfId="0" applyFont="1" applyBorder="1" applyAlignment="1">
      <alignment horizontal="justify" vertical="top" wrapText="1"/>
    </xf>
    <xf numFmtId="0" fontId="23" fillId="0" borderId="74" xfId="0" applyFont="1" applyBorder="1" applyAlignment="1">
      <alignment horizontal="justify" vertical="top" wrapText="1"/>
    </xf>
    <xf numFmtId="0" fontId="23" fillId="0" borderId="73" xfId="0" applyFont="1" applyBorder="1" applyAlignment="1">
      <alignment horizontal="justify" vertical="top" wrapText="1"/>
    </xf>
    <xf numFmtId="0" fontId="103" fillId="0" borderId="80" xfId="0" applyFont="1" applyBorder="1" applyAlignment="1">
      <alignment horizontal="justify" vertical="top" wrapText="1"/>
    </xf>
    <xf numFmtId="0" fontId="106" fillId="0" borderId="81" xfId="0" applyFont="1" applyBorder="1" applyAlignment="1">
      <alignment horizontal="justify" vertical="top" wrapText="1"/>
    </xf>
    <xf numFmtId="0" fontId="107" fillId="0" borderId="81" xfId="0" applyFont="1" applyBorder="1" applyAlignment="1">
      <alignment horizontal="justify" vertical="top" wrapText="1"/>
    </xf>
    <xf numFmtId="0" fontId="106" fillId="0" borderId="80" xfId="0" applyFont="1" applyBorder="1" applyAlignment="1">
      <alignment horizontal="justify" vertical="top" wrapText="1"/>
    </xf>
    <xf numFmtId="0" fontId="103" fillId="0" borderId="73" xfId="0" applyFont="1" applyBorder="1" applyAlignment="1">
      <alignment horizontal="justify" vertical="top" wrapText="1"/>
    </xf>
    <xf numFmtId="0" fontId="104" fillId="43" borderId="79" xfId="0" applyFont="1" applyFill="1" applyBorder="1" applyAlignment="1">
      <alignment horizontal="justify" vertical="center" wrapText="1"/>
    </xf>
    <xf numFmtId="0" fontId="23" fillId="43" borderId="76" xfId="0" applyFont="1" applyFill="1" applyBorder="1" applyAlignment="1">
      <alignment horizontal="justify" vertical="top" wrapText="1"/>
    </xf>
    <xf numFmtId="0" fontId="20" fillId="43" borderId="76" xfId="0" applyFont="1" applyFill="1" applyBorder="1" applyAlignment="1">
      <alignment horizontal="justify" vertical="top" wrapText="1"/>
    </xf>
    <xf numFmtId="0" fontId="30" fillId="17" borderId="74" xfId="0" applyFont="1" applyFill="1" applyBorder="1" applyAlignment="1">
      <alignment horizontal="center" vertical="top" wrapText="1"/>
    </xf>
    <xf numFmtId="0" fontId="20" fillId="17" borderId="74" xfId="0" applyFont="1" applyFill="1" applyBorder="1" applyAlignment="1">
      <alignment horizontal="center" vertical="top" wrapText="1"/>
    </xf>
    <xf numFmtId="0" fontId="42" fillId="17" borderId="1" xfId="0" applyFont="1" applyFill="1" applyBorder="1" applyAlignment="1" applyProtection="1">
      <alignment horizontal="center" vertical="center" wrapText="1"/>
      <protection hidden="1"/>
    </xf>
    <xf numFmtId="0" fontId="23" fillId="43" borderId="75" xfId="0" applyFont="1" applyFill="1" applyBorder="1" applyAlignment="1">
      <alignment horizontal="justify" vertical="top" wrapText="1"/>
    </xf>
    <xf numFmtId="0" fontId="106" fillId="44" borderId="82" xfId="0" applyFont="1" applyFill="1" applyBorder="1" applyAlignment="1">
      <alignment horizontal="justify" vertical="top" wrapText="1"/>
    </xf>
    <xf numFmtId="0" fontId="106" fillId="44" borderId="83" xfId="0" applyFont="1" applyFill="1" applyBorder="1" applyAlignment="1">
      <alignment horizontal="justify" vertical="top" wrapText="1"/>
    </xf>
    <xf numFmtId="0" fontId="103" fillId="43" borderId="75" xfId="0" applyFont="1" applyFill="1" applyBorder="1" applyAlignment="1">
      <alignment horizontal="justify" vertical="top" wrapText="1"/>
    </xf>
    <xf numFmtId="0" fontId="103" fillId="43" borderId="76" xfId="0" applyFont="1" applyFill="1" applyBorder="1" applyAlignment="1">
      <alignment horizontal="justify" vertical="top" wrapText="1"/>
    </xf>
    <xf numFmtId="0" fontId="104" fillId="43" borderId="77" xfId="0" applyFont="1" applyFill="1" applyBorder="1" applyAlignment="1">
      <alignment horizontal="justify" vertical="center" wrapText="1"/>
    </xf>
    <xf numFmtId="0" fontId="104" fillId="0" borderId="75" xfId="0" applyFont="1" applyBorder="1" applyAlignment="1">
      <alignment horizontal="justify" vertical="top" wrapText="1"/>
    </xf>
    <xf numFmtId="0" fontId="103" fillId="0" borderId="76" xfId="0" applyFont="1" applyBorder="1" applyAlignment="1">
      <alignment horizontal="justify" vertical="top" wrapText="1"/>
    </xf>
    <xf numFmtId="0" fontId="20" fillId="0" borderId="76" xfId="0" applyFont="1" applyBorder="1" applyAlignment="1">
      <alignment horizontal="justify" vertical="top" wrapText="1"/>
    </xf>
    <xf numFmtId="0" fontId="23" fillId="0" borderId="76" xfId="0" applyFont="1" applyBorder="1" applyAlignment="1">
      <alignment horizontal="justify" vertical="top" wrapText="1"/>
    </xf>
    <xf numFmtId="0" fontId="23" fillId="0" borderId="75" xfId="0" applyFont="1" applyBorder="1" applyAlignment="1">
      <alignment horizontal="justify" vertical="top" wrapText="1"/>
    </xf>
    <xf numFmtId="0" fontId="106" fillId="0" borderId="82" xfId="0" applyFont="1" applyBorder="1" applyAlignment="1">
      <alignment horizontal="justify" vertical="top" wrapText="1"/>
    </xf>
    <xf numFmtId="0" fontId="106" fillId="0" borderId="83" xfId="0" applyFont="1" applyBorder="1" applyAlignment="1">
      <alignment horizontal="justify" vertical="top" wrapText="1"/>
    </xf>
    <xf numFmtId="0" fontId="103" fillId="0" borderId="75" xfId="0" applyFont="1" applyBorder="1" applyAlignment="1">
      <alignment horizontal="justify" vertical="top" wrapText="1"/>
    </xf>
    <xf numFmtId="0" fontId="23" fillId="17" borderId="74" xfId="0" applyFont="1" applyFill="1" applyBorder="1" applyAlignment="1">
      <alignment horizontal="justify" vertical="top" wrapText="1"/>
    </xf>
    <xf numFmtId="0" fontId="107" fillId="44" borderId="83" xfId="0" applyFont="1" applyFill="1" applyBorder="1" applyAlignment="1">
      <alignment horizontal="justify" vertical="top" wrapText="1"/>
    </xf>
    <xf numFmtId="0" fontId="104" fillId="0" borderId="79" xfId="0" applyFont="1" applyBorder="1" applyAlignment="1">
      <alignment horizontal="justify" vertical="center" wrapText="1"/>
    </xf>
    <xf numFmtId="0" fontId="104" fillId="0" borderId="78" xfId="0" applyFont="1" applyBorder="1" applyAlignment="1">
      <alignment horizontal="justify" vertical="center" wrapText="1"/>
    </xf>
    <xf numFmtId="0" fontId="107" fillId="0" borderId="83" xfId="0" applyFont="1" applyBorder="1" applyAlignment="1">
      <alignment horizontal="justify" vertical="top" wrapText="1"/>
    </xf>
    <xf numFmtId="0" fontId="108" fillId="0" borderId="82" xfId="0" applyFont="1" applyBorder="1" applyAlignment="1">
      <alignment horizontal="justify" vertical="top" wrapText="1"/>
    </xf>
    <xf numFmtId="0" fontId="104" fillId="0" borderId="77" xfId="0" applyFont="1" applyBorder="1" applyAlignment="1">
      <alignment horizontal="justify" vertical="center" wrapText="1"/>
    </xf>
    <xf numFmtId="0" fontId="104" fillId="43" borderId="75" xfId="0" applyFont="1" applyFill="1" applyBorder="1" applyAlignment="1">
      <alignment horizontal="justify" vertical="top" wrapText="1"/>
    </xf>
    <xf numFmtId="0" fontId="105" fillId="0" borderId="76" xfId="0" applyFont="1" applyBorder="1" applyAlignment="1">
      <alignment horizontal="justify" vertical="top" wrapText="1"/>
    </xf>
    <xf numFmtId="0" fontId="105" fillId="43" borderId="76" xfId="0" applyFont="1" applyFill="1" applyBorder="1" applyAlignment="1">
      <alignment horizontal="justify" vertical="top" wrapText="1"/>
    </xf>
    <xf numFmtId="0" fontId="110" fillId="0" borderId="83" xfId="0" applyFont="1" applyBorder="1" applyAlignment="1">
      <alignment horizontal="justify" vertical="top" wrapText="1"/>
    </xf>
    <xf numFmtId="0" fontId="20" fillId="0" borderId="84" xfId="0" applyFont="1" applyBorder="1" applyAlignment="1">
      <alignment horizontal="center" vertical="top" wrapText="1"/>
    </xf>
    <xf numFmtId="0" fontId="23" fillId="0" borderId="85" xfId="0" applyFont="1" applyBorder="1" applyAlignment="1">
      <alignment horizontal="justify" vertical="top" wrapText="1"/>
    </xf>
    <xf numFmtId="0" fontId="111" fillId="44" borderId="82" xfId="0" applyFont="1" applyFill="1" applyBorder="1" applyAlignment="1">
      <alignment horizontal="justify" vertical="top" wrapText="1"/>
    </xf>
    <xf numFmtId="0" fontId="29" fillId="12" borderId="31" xfId="0" applyFont="1" applyFill="1" applyBorder="1" applyAlignment="1">
      <alignment horizontal="center" vertical="center" wrapText="1"/>
    </xf>
    <xf numFmtId="0" fontId="32" fillId="0" borderId="31" xfId="0" applyFont="1" applyBorder="1" applyAlignment="1">
      <alignment horizontal="justify" vertical="top" wrapText="1"/>
    </xf>
    <xf numFmtId="0" fontId="112" fillId="0" borderId="1" xfId="0" applyFont="1" applyBorder="1" applyAlignment="1">
      <alignment horizontal="justify" vertical="top" wrapText="1"/>
    </xf>
    <xf numFmtId="0" fontId="29" fillId="13" borderId="31" xfId="0" applyFont="1" applyFill="1" applyBorder="1" applyAlignment="1">
      <alignment horizontal="center" vertical="center" wrapText="1"/>
    </xf>
    <xf numFmtId="0" fontId="29" fillId="29" borderId="31" xfId="0" applyFont="1" applyFill="1" applyBorder="1" applyAlignment="1">
      <alignment horizontal="center" vertical="center" wrapText="1"/>
    </xf>
    <xf numFmtId="0" fontId="29" fillId="16" borderId="31" xfId="0" applyFont="1" applyFill="1" applyBorder="1" applyAlignment="1">
      <alignment horizontal="center" vertical="center"/>
    </xf>
    <xf numFmtId="0" fontId="10" fillId="0" borderId="24" xfId="0" applyFont="1" applyBorder="1" applyAlignment="1" applyProtection="1">
      <alignment horizontal="left" vertical="top"/>
      <protection hidden="1"/>
    </xf>
    <xf numFmtId="0" fontId="103" fillId="0" borderId="82" xfId="0" applyFont="1" applyBorder="1" applyAlignment="1">
      <alignment horizontal="justify" vertical="top" wrapText="1"/>
    </xf>
    <xf numFmtId="0" fontId="103" fillId="0" borderId="83" xfId="0" applyFont="1" applyBorder="1" applyAlignment="1">
      <alignment horizontal="justify" vertical="top" wrapText="1"/>
    </xf>
    <xf numFmtId="49" fontId="21" fillId="0" borderId="33" xfId="0" applyNumberFormat="1" applyFont="1" applyBorder="1" applyAlignment="1" applyProtection="1">
      <alignment horizontal="justify" vertical="top"/>
      <protection locked="0"/>
    </xf>
    <xf numFmtId="0" fontId="0" fillId="0" borderId="33" xfId="0" applyBorder="1" applyAlignment="1" applyProtection="1">
      <alignment horizontal="center" vertical="top"/>
      <protection locked="0"/>
    </xf>
    <xf numFmtId="0" fontId="23" fillId="0" borderId="61" xfId="0" applyFont="1" applyFill="1" applyBorder="1" applyProtection="1"/>
    <xf numFmtId="0" fontId="22" fillId="0" borderId="41" xfId="0" applyFont="1" applyBorder="1" applyAlignment="1">
      <alignment horizontal="center" vertical="top"/>
    </xf>
    <xf numFmtId="0" fontId="22" fillId="0" borderId="33" xfId="0" applyFont="1" applyBorder="1" applyAlignment="1">
      <alignment horizontal="center" vertical="top"/>
    </xf>
    <xf numFmtId="49" fontId="21" fillId="17" borderId="33" xfId="0" applyNumberFormat="1" applyFont="1" applyFill="1" applyBorder="1" applyAlignment="1" applyProtection="1">
      <alignment horizontal="justify" vertical="top"/>
      <protection locked="0"/>
    </xf>
    <xf numFmtId="0" fontId="23" fillId="17" borderId="0" xfId="0" applyFont="1" applyFill="1"/>
    <xf numFmtId="0" fontId="20" fillId="17" borderId="1" xfId="0" applyFont="1" applyFill="1" applyBorder="1" applyAlignment="1">
      <alignment horizontal="center" vertical="top"/>
    </xf>
    <xf numFmtId="0" fontId="97" fillId="17" borderId="1" xfId="0" applyFont="1" applyFill="1" applyBorder="1" applyAlignment="1" applyProtection="1">
      <alignment horizontal="center" vertical="center" wrapText="1"/>
      <protection hidden="1"/>
    </xf>
    <xf numFmtId="0" fontId="78" fillId="17" borderId="1" xfId="0" applyFont="1" applyFill="1" applyBorder="1" applyAlignment="1" applyProtection="1">
      <alignment horizontal="center" vertical="center" wrapText="1"/>
      <protection hidden="1"/>
    </xf>
    <xf numFmtId="0" fontId="78" fillId="43" borderId="76" xfId="0" applyFont="1" applyFill="1" applyBorder="1" applyAlignment="1">
      <alignment horizontal="justify" vertical="top" wrapText="1"/>
    </xf>
    <xf numFmtId="0" fontId="6" fillId="43" borderId="76" xfId="0" applyFont="1" applyFill="1" applyBorder="1" applyAlignment="1">
      <alignment horizontal="justify" vertical="top" wrapText="1"/>
    </xf>
    <xf numFmtId="0" fontId="78" fillId="0" borderId="76" xfId="0" applyFont="1" applyBorder="1" applyAlignment="1">
      <alignment horizontal="justify" vertical="top" wrapText="1"/>
    </xf>
    <xf numFmtId="0" fontId="6" fillId="0" borderId="76" xfId="0" applyFont="1" applyBorder="1" applyAlignment="1">
      <alignment horizontal="justify" vertical="top" wrapText="1"/>
    </xf>
    <xf numFmtId="0" fontId="113" fillId="0" borderId="76" xfId="0" applyFont="1" applyBorder="1" applyAlignment="1">
      <alignment horizontal="justify" vertical="top" wrapText="1"/>
    </xf>
    <xf numFmtId="0" fontId="113" fillId="43" borderId="76" xfId="0" applyFont="1" applyFill="1" applyBorder="1" applyAlignment="1">
      <alignment horizontal="justify" vertical="top" wrapText="1"/>
    </xf>
    <xf numFmtId="0" fontId="78" fillId="0" borderId="75" xfId="0" applyFont="1" applyBorder="1" applyAlignment="1">
      <alignment horizontal="justify" vertical="top" wrapText="1"/>
    </xf>
    <xf numFmtId="0" fontId="78" fillId="0" borderId="82" xfId="0" applyFont="1" applyBorder="1" applyAlignment="1">
      <alignment horizontal="justify" vertical="top" wrapText="1"/>
    </xf>
    <xf numFmtId="0" fontId="78" fillId="0" borderId="83" xfId="0" applyFont="1" applyBorder="1" applyAlignment="1">
      <alignment horizontal="justify" vertical="top" wrapText="1"/>
    </xf>
    <xf numFmtId="0" fontId="23" fillId="21" borderId="24" xfId="0" applyFont="1" applyFill="1" applyBorder="1" applyAlignment="1">
      <alignment horizontal="center" vertical="center" wrapText="1"/>
    </xf>
    <xf numFmtId="0" fontId="6" fillId="21" borderId="1" xfId="0" applyFont="1" applyFill="1" applyBorder="1" applyAlignment="1" applyProtection="1">
      <alignment horizontal="right"/>
    </xf>
    <xf numFmtId="0" fontId="73" fillId="0" borderId="83" xfId="0" applyFont="1" applyBorder="1" applyAlignment="1">
      <alignment horizontal="justify" vertical="top" wrapText="1"/>
    </xf>
    <xf numFmtId="0" fontId="23" fillId="0" borderId="0" xfId="0" applyFont="1" applyAlignment="1">
      <alignment horizontal="justify" wrapText="1"/>
    </xf>
    <xf numFmtId="0" fontId="42" fillId="0" borderId="0" xfId="0" applyFont="1" applyFill="1" applyBorder="1" applyAlignment="1" applyProtection="1">
      <alignment horizontal="center" vertical="center" wrapText="1"/>
      <protection hidden="1"/>
    </xf>
    <xf numFmtId="0" fontId="42" fillId="17" borderId="0" xfId="0" applyFont="1" applyFill="1" applyBorder="1" applyAlignment="1" applyProtection="1">
      <alignment horizontal="center" vertical="center" wrapText="1"/>
      <protection hidden="1"/>
    </xf>
    <xf numFmtId="0" fontId="20" fillId="21" borderId="1" xfId="0" applyFont="1" applyFill="1" applyBorder="1" applyAlignment="1">
      <alignment horizontal="center" vertical="center" wrapText="1"/>
    </xf>
    <xf numFmtId="0" fontId="2" fillId="43" borderId="76" xfId="0" applyFont="1" applyFill="1" applyBorder="1" applyAlignment="1">
      <alignment horizontal="justify" vertical="top" wrapText="1"/>
    </xf>
    <xf numFmtId="0" fontId="117" fillId="43" borderId="76" xfId="0" applyFont="1" applyFill="1" applyBorder="1" applyAlignment="1">
      <alignment horizontal="justify" vertical="top" wrapText="1"/>
    </xf>
    <xf numFmtId="0" fontId="0" fillId="0" borderId="1" xfId="0" applyBorder="1" applyAlignment="1">
      <alignment horizontal="center" vertical="center"/>
    </xf>
    <xf numFmtId="0" fontId="119" fillId="0" borderId="1" xfId="0" applyFont="1" applyBorder="1" applyAlignment="1">
      <alignment horizontal="justify" vertical="top" wrapText="1"/>
    </xf>
    <xf numFmtId="49" fontId="2" fillId="13" borderId="33" xfId="0" applyNumberFormat="1" applyFont="1" applyFill="1" applyBorder="1" applyAlignment="1" applyProtection="1">
      <alignment horizontal="justify" vertical="top"/>
      <protection locked="0"/>
    </xf>
    <xf numFmtId="2" fontId="22" fillId="0" borderId="63" xfId="0" applyNumberFormat="1" applyFont="1" applyBorder="1" applyAlignment="1">
      <alignment horizontal="center" vertical="top"/>
    </xf>
    <xf numFmtId="0" fontId="21" fillId="13" borderId="1" xfId="0" applyFont="1" applyFill="1" applyBorder="1" applyAlignment="1" applyProtection="1">
      <alignment horizontal="justify" vertical="top"/>
    </xf>
    <xf numFmtId="0" fontId="104" fillId="14" borderId="77" xfId="0" applyFont="1" applyFill="1" applyBorder="1" applyAlignment="1">
      <alignment horizontal="justify" vertical="center" wrapText="1"/>
    </xf>
    <xf numFmtId="0" fontId="78" fillId="14" borderId="76" xfId="0" applyFont="1" applyFill="1" applyBorder="1" applyAlignment="1">
      <alignment horizontal="justify" vertical="top" wrapText="1"/>
    </xf>
    <xf numFmtId="0" fontId="6" fillId="14" borderId="76" xfId="0" applyFont="1" applyFill="1" applyBorder="1" applyAlignment="1">
      <alignment horizontal="justify" vertical="top" wrapText="1"/>
    </xf>
    <xf numFmtId="0" fontId="23" fillId="14" borderId="76" xfId="0" applyFont="1" applyFill="1" applyBorder="1" applyAlignment="1">
      <alignment horizontal="justify" vertical="top" wrapText="1"/>
    </xf>
    <xf numFmtId="0" fontId="23" fillId="14" borderId="76" xfId="0" applyFont="1" applyFill="1" applyBorder="1" applyAlignment="1">
      <alignment vertical="top" wrapText="1"/>
    </xf>
    <xf numFmtId="0" fontId="104" fillId="14" borderId="76" xfId="0" applyFont="1" applyFill="1" applyBorder="1" applyAlignment="1">
      <alignment horizontal="center" vertical="top" wrapText="1"/>
    </xf>
    <xf numFmtId="0" fontId="30" fillId="14" borderId="74" xfId="0" applyFont="1" applyFill="1" applyBorder="1" applyAlignment="1">
      <alignment horizontal="center" vertical="top" wrapText="1"/>
    </xf>
    <xf numFmtId="0" fontId="20" fillId="14" borderId="74" xfId="0" applyFont="1" applyFill="1" applyBorder="1" applyAlignment="1">
      <alignment horizontal="center" vertical="top" wrapText="1"/>
    </xf>
    <xf numFmtId="0" fontId="78" fillId="14" borderId="75" xfId="0" applyFont="1" applyFill="1" applyBorder="1" applyAlignment="1">
      <alignment horizontal="justify" vertical="top" wrapText="1"/>
    </xf>
    <xf numFmtId="0" fontId="104" fillId="14" borderId="74" xfId="0" applyFont="1" applyFill="1" applyBorder="1" applyAlignment="1">
      <alignment horizontal="center" vertical="top" wrapText="1"/>
    </xf>
    <xf numFmtId="0" fontId="23" fillId="14" borderId="74" xfId="0" applyFont="1" applyFill="1" applyBorder="1" applyAlignment="1">
      <alignment horizontal="justify" vertical="top" wrapText="1"/>
    </xf>
    <xf numFmtId="0" fontId="103" fillId="45" borderId="82" xfId="0" applyFont="1" applyFill="1" applyBorder="1" applyAlignment="1">
      <alignment horizontal="justify" vertical="top" wrapText="1"/>
    </xf>
    <xf numFmtId="0" fontId="106" fillId="45" borderId="83" xfId="0" applyFont="1" applyFill="1" applyBorder="1" applyAlignment="1">
      <alignment horizontal="justify" vertical="top" wrapText="1"/>
    </xf>
    <xf numFmtId="0" fontId="103" fillId="45" borderId="83" xfId="0" applyFont="1" applyFill="1" applyBorder="1" applyAlignment="1">
      <alignment horizontal="justify" vertical="top" wrapText="1"/>
    </xf>
    <xf numFmtId="0" fontId="107" fillId="45" borderId="83" xfId="0" applyFont="1" applyFill="1" applyBorder="1" applyAlignment="1">
      <alignment horizontal="justify" vertical="top" wrapText="1"/>
    </xf>
    <xf numFmtId="0" fontId="23" fillId="14" borderId="1" xfId="0" applyFont="1" applyFill="1" applyBorder="1" applyAlignment="1" applyProtection="1">
      <alignment horizontal="justify" vertical="top" wrapText="1"/>
      <protection locked="0"/>
    </xf>
    <xf numFmtId="0" fontId="78" fillId="14" borderId="1" xfId="0" applyFont="1" applyFill="1" applyBorder="1" applyAlignment="1" applyProtection="1">
      <alignment horizontal="justify" vertical="top" wrapText="1"/>
      <protection locked="0"/>
    </xf>
    <xf numFmtId="0" fontId="78" fillId="45" borderId="83" xfId="0" applyFont="1" applyFill="1" applyBorder="1" applyAlignment="1">
      <alignment horizontal="justify" vertical="top" wrapText="1"/>
    </xf>
    <xf numFmtId="0" fontId="23" fillId="14" borderId="80" xfId="0" applyFont="1" applyFill="1" applyBorder="1" applyAlignment="1" applyProtection="1">
      <alignment horizontal="justify" vertical="top" wrapText="1"/>
      <protection locked="0"/>
    </xf>
    <xf numFmtId="0" fontId="23" fillId="14" borderId="33" xfId="0" applyFont="1" applyFill="1" applyBorder="1" applyAlignment="1" applyProtection="1">
      <alignment horizontal="justify" vertical="top" wrapText="1"/>
      <protection locked="0"/>
    </xf>
    <xf numFmtId="0" fontId="78" fillId="14" borderId="80" xfId="0" applyFont="1" applyFill="1" applyBorder="1" applyAlignment="1" applyProtection="1">
      <alignment horizontal="justify" vertical="top" wrapText="1"/>
      <protection locked="0"/>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8" borderId="1" xfId="0" applyFill="1" applyBorder="1" applyAlignment="1">
      <alignment horizontal="center"/>
    </xf>
    <xf numFmtId="0" fontId="0" fillId="21" borderId="1" xfId="0" applyFill="1" applyBorder="1" applyAlignment="1">
      <alignment horizontal="center" vertical="top"/>
    </xf>
    <xf numFmtId="0" fontId="0" fillId="21" borderId="1" xfId="0" applyFill="1" applyBorder="1" applyAlignment="1">
      <alignment horizontal="center" vertical="top" wrapText="1"/>
    </xf>
    <xf numFmtId="0" fontId="21" fillId="0" borderId="1" xfId="0" applyFont="1" applyBorder="1" applyAlignment="1" applyProtection="1">
      <alignment horizontal="center"/>
    </xf>
    <xf numFmtId="0" fontId="20" fillId="0" borderId="1" xfId="0" applyFont="1" applyBorder="1" applyAlignment="1" applyProtection="1">
      <alignment horizontal="center"/>
    </xf>
    <xf numFmtId="0" fontId="6" fillId="0" borderId="1" xfId="0" applyFont="1" applyBorder="1" applyAlignment="1" applyProtection="1">
      <alignment horizontal="center"/>
    </xf>
    <xf numFmtId="0" fontId="0" fillId="21" borderId="63" xfId="0" applyFill="1" applyBorder="1" applyAlignment="1">
      <alignment horizontal="center" vertical="top"/>
    </xf>
    <xf numFmtId="0" fontId="0" fillId="21" borderId="71" xfId="0" applyFill="1" applyBorder="1" applyAlignment="1">
      <alignment horizontal="center" vertical="top"/>
    </xf>
    <xf numFmtId="0" fontId="0" fillId="21" borderId="38" xfId="0" applyFill="1" applyBorder="1" applyAlignment="1">
      <alignment horizontal="center" vertical="top"/>
    </xf>
    <xf numFmtId="0" fontId="0" fillId="21" borderId="41" xfId="0" applyFill="1" applyBorder="1" applyAlignment="1">
      <alignment horizontal="center" vertical="top"/>
    </xf>
    <xf numFmtId="0" fontId="0" fillId="21" borderId="72" xfId="0" applyFill="1" applyBorder="1" applyAlignment="1">
      <alignment horizontal="center" vertical="top"/>
    </xf>
    <xf numFmtId="0" fontId="0" fillId="21" borderId="61" xfId="0" applyFill="1" applyBorder="1" applyAlignment="1">
      <alignment horizontal="center" vertical="top"/>
    </xf>
    <xf numFmtId="0" fontId="10" fillId="0" borderId="31" xfId="0" applyFont="1" applyBorder="1" applyAlignment="1" applyProtection="1">
      <alignment horizontal="center"/>
    </xf>
    <xf numFmtId="0" fontId="10" fillId="0" borderId="30" xfId="0" applyFont="1" applyBorder="1" applyAlignment="1" applyProtection="1">
      <alignment horizontal="center"/>
    </xf>
    <xf numFmtId="0" fontId="10" fillId="0" borderId="5" xfId="0" applyFont="1" applyBorder="1" applyAlignment="1" applyProtection="1">
      <alignment horizontal="center"/>
    </xf>
    <xf numFmtId="0" fontId="64" fillId="14" borderId="13" xfId="0" applyFont="1" applyFill="1" applyBorder="1" applyAlignment="1">
      <alignment horizontal="center" vertical="center" wrapText="1"/>
    </xf>
    <xf numFmtId="0" fontId="64" fillId="14" borderId="14" xfId="0" applyFont="1" applyFill="1" applyBorder="1" applyAlignment="1">
      <alignment horizontal="center" vertical="center" wrapText="1"/>
    </xf>
    <xf numFmtId="0" fontId="64" fillId="14" borderId="15" xfId="0" applyFont="1" applyFill="1" applyBorder="1" applyAlignment="1">
      <alignment horizontal="center" vertical="center"/>
    </xf>
    <xf numFmtId="0" fontId="90" fillId="14" borderId="39" xfId="0" applyFont="1" applyFill="1" applyBorder="1" applyAlignment="1">
      <alignment horizontal="justify" vertical="top" wrapText="1"/>
    </xf>
    <xf numFmtId="0" fontId="90" fillId="14" borderId="0" xfId="0" applyFont="1" applyFill="1" applyBorder="1" applyAlignment="1">
      <alignment horizontal="justify" vertical="top" wrapText="1"/>
    </xf>
    <xf numFmtId="0" fontId="90" fillId="14" borderId="40" xfId="0" applyFont="1" applyFill="1" applyBorder="1" applyAlignment="1">
      <alignment horizontal="justify" vertical="top" wrapText="1"/>
    </xf>
    <xf numFmtId="0" fontId="66" fillId="14" borderId="0" xfId="0" applyFont="1" applyFill="1" applyAlignment="1">
      <alignment horizontal="justify" vertical="top" wrapText="1"/>
    </xf>
    <xf numFmtId="0" fontId="68" fillId="42" borderId="31" xfId="0" applyFont="1" applyFill="1" applyBorder="1" applyAlignment="1">
      <alignment horizontal="center"/>
    </xf>
    <xf numFmtId="0" fontId="68" fillId="42" borderId="30" xfId="0" applyFont="1" applyFill="1" applyBorder="1" applyAlignment="1">
      <alignment horizontal="center"/>
    </xf>
    <xf numFmtId="0" fontId="68" fillId="42" borderId="5" xfId="0" applyFont="1" applyFill="1" applyBorder="1" applyAlignment="1">
      <alignment horizontal="center"/>
    </xf>
    <xf numFmtId="0" fontId="90" fillId="0" borderId="31" xfId="0" applyFont="1" applyFill="1" applyBorder="1" applyAlignment="1">
      <alignment horizontal="justify" vertical="top" wrapText="1"/>
    </xf>
    <xf numFmtId="0" fontId="90" fillId="0" borderId="30" xfId="0" applyFont="1" applyFill="1" applyBorder="1" applyAlignment="1">
      <alignment horizontal="justify" vertical="top" wrapText="1"/>
    </xf>
    <xf numFmtId="0" fontId="90" fillId="0" borderId="5" xfId="0" applyFont="1" applyFill="1" applyBorder="1" applyAlignment="1">
      <alignment horizontal="justify" vertical="top"/>
    </xf>
    <xf numFmtId="0" fontId="65" fillId="0" borderId="31" xfId="0" applyFont="1" applyFill="1" applyBorder="1" applyAlignment="1">
      <alignment horizontal="justify" vertical="top" wrapText="1"/>
    </xf>
    <xf numFmtId="0" fontId="65" fillId="0" borderId="30" xfId="0" applyFont="1" applyFill="1" applyBorder="1" applyAlignment="1">
      <alignment horizontal="justify" vertical="top" wrapText="1"/>
    </xf>
    <xf numFmtId="0" fontId="65" fillId="0" borderId="5" xfId="0" applyFont="1" applyFill="1" applyBorder="1" applyAlignment="1">
      <alignment horizontal="justify" vertical="top" wrapText="1"/>
    </xf>
    <xf numFmtId="0" fontId="22" fillId="0" borderId="46" xfId="0" applyFont="1" applyBorder="1" applyAlignment="1" applyProtection="1">
      <alignment horizontal="center" vertical="center"/>
      <protection hidden="1"/>
    </xf>
    <xf numFmtId="0" fontId="22" fillId="0" borderId="56" xfId="0" applyFont="1" applyBorder="1" applyAlignment="1" applyProtection="1">
      <alignment horizontal="center" vertical="center"/>
      <protection hidden="1"/>
    </xf>
    <xf numFmtId="0" fontId="22" fillId="0" borderId="47" xfId="0" applyFont="1" applyBorder="1" applyAlignment="1" applyProtection="1">
      <alignment horizontal="center" vertical="center"/>
      <protection hidden="1"/>
    </xf>
    <xf numFmtId="0" fontId="22" fillId="0" borderId="46" xfId="0" applyFont="1" applyBorder="1" applyAlignment="1" applyProtection="1">
      <alignment horizontal="center" vertical="center" wrapText="1"/>
      <protection hidden="1"/>
    </xf>
    <xf numFmtId="0" fontId="22" fillId="0" borderId="56"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22" fillId="0" borderId="58" xfId="0" applyFont="1" applyBorder="1" applyAlignment="1" applyProtection="1">
      <alignment horizontal="center" vertical="center"/>
      <protection hidden="1"/>
    </xf>
    <xf numFmtId="0" fontId="45" fillId="25" borderId="14" xfId="0" applyFont="1" applyFill="1" applyBorder="1" applyAlignment="1" applyProtection="1">
      <alignment horizontal="center" vertical="center" wrapText="1"/>
      <protection hidden="1"/>
    </xf>
    <xf numFmtId="0" fontId="45" fillId="25" borderId="15" xfId="0" applyFont="1" applyFill="1" applyBorder="1" applyAlignment="1" applyProtection="1">
      <alignment horizontal="center" vertical="center" wrapText="1"/>
      <protection hidden="1"/>
    </xf>
    <xf numFmtId="0" fontId="42" fillId="42" borderId="25" xfId="0" applyFont="1" applyFill="1" applyBorder="1" applyAlignment="1" applyProtection="1">
      <alignment horizontal="center" vertical="center" wrapText="1"/>
      <protection hidden="1"/>
    </xf>
    <xf numFmtId="0" fontId="42" fillId="42" borderId="29" xfId="0" applyFont="1" applyFill="1" applyBorder="1" applyAlignment="1" applyProtection="1">
      <alignment horizontal="center" vertical="center" wrapText="1"/>
      <protection hidden="1"/>
    </xf>
    <xf numFmtId="0" fontId="30" fillId="22" borderId="13" xfId="0" applyFont="1" applyFill="1" applyBorder="1" applyAlignment="1" applyProtection="1">
      <alignment horizontal="center" vertical="center"/>
      <protection hidden="1"/>
    </xf>
    <xf numFmtId="0" fontId="30" fillId="22" borderId="14" xfId="0" applyFont="1" applyFill="1" applyBorder="1" applyAlignment="1" applyProtection="1">
      <alignment horizontal="center" vertical="center"/>
      <protection hidden="1"/>
    </xf>
    <xf numFmtId="0" fontId="30" fillId="22" borderId="15" xfId="0" applyFont="1" applyFill="1" applyBorder="1" applyAlignment="1" applyProtection="1">
      <alignment horizontal="center" vertical="center"/>
      <protection hidden="1"/>
    </xf>
    <xf numFmtId="0" fontId="45" fillId="18" borderId="13" xfId="0" applyFont="1" applyFill="1" applyBorder="1" applyAlignment="1" applyProtection="1">
      <alignment horizontal="center" vertical="center" wrapText="1"/>
      <protection hidden="1"/>
    </xf>
    <xf numFmtId="0" fontId="45" fillId="18" borderId="14" xfId="0" applyFont="1" applyFill="1" applyBorder="1" applyAlignment="1" applyProtection="1">
      <alignment horizontal="center" vertical="center" wrapText="1"/>
      <protection hidden="1"/>
    </xf>
    <xf numFmtId="0" fontId="42" fillId="22" borderId="4" xfId="0" applyFont="1" applyFill="1" applyBorder="1" applyAlignment="1" applyProtection="1">
      <alignment horizontal="center" vertical="center" wrapText="1"/>
      <protection hidden="1"/>
    </xf>
    <xf numFmtId="0" fontId="42" fillId="22" borderId="34" xfId="0" applyFont="1" applyFill="1" applyBorder="1" applyAlignment="1" applyProtection="1">
      <alignment horizontal="center" vertical="center" wrapText="1"/>
      <protection hidden="1"/>
    </xf>
    <xf numFmtId="0" fontId="15" fillId="21" borderId="4" xfId="14" applyFill="1" applyBorder="1" applyAlignment="1" applyProtection="1">
      <alignment horizontal="center" vertical="center" wrapText="1"/>
      <protection hidden="1"/>
    </xf>
    <xf numFmtId="0" fontId="15" fillId="21" borderId="34" xfId="14" applyFill="1" applyBorder="1" applyAlignment="1" applyProtection="1">
      <alignment horizontal="center" vertical="center" wrapText="1"/>
      <protection hidden="1"/>
    </xf>
    <xf numFmtId="0" fontId="30" fillId="30" borderId="50" xfId="0" applyFont="1" applyFill="1" applyBorder="1" applyAlignment="1" applyProtection="1">
      <alignment horizontal="center" vertical="center" wrapText="1"/>
      <protection hidden="1"/>
    </xf>
    <xf numFmtId="0" fontId="20" fillId="30" borderId="7" xfId="0" applyFont="1" applyFill="1" applyBorder="1" applyAlignment="1" applyProtection="1">
      <alignment horizontal="center" vertical="center" wrapText="1"/>
      <protection hidden="1"/>
    </xf>
    <xf numFmtId="0" fontId="20" fillId="30" borderId="8" xfId="0" applyFont="1" applyFill="1" applyBorder="1" applyAlignment="1" applyProtection="1">
      <alignment horizontal="center" vertical="center" wrapText="1"/>
      <protection hidden="1"/>
    </xf>
    <xf numFmtId="0" fontId="44" fillId="28" borderId="13" xfId="0" applyFont="1" applyFill="1" applyBorder="1" applyAlignment="1" applyProtection="1">
      <alignment horizontal="center"/>
      <protection hidden="1"/>
    </xf>
    <xf numFmtId="0" fontId="44" fillId="28" borderId="14" xfId="0" applyFont="1" applyFill="1" applyBorder="1" applyAlignment="1" applyProtection="1">
      <alignment horizontal="center"/>
      <protection hidden="1"/>
    </xf>
    <xf numFmtId="0" fontId="44" fillId="28" borderId="15" xfId="0" applyFont="1" applyFill="1" applyBorder="1" applyAlignment="1" applyProtection="1">
      <alignment horizontal="center"/>
      <protection hidden="1"/>
    </xf>
    <xf numFmtId="0" fontId="42" fillId="27" borderId="13" xfId="0" applyFont="1" applyFill="1" applyBorder="1" applyAlignment="1" applyProtection="1">
      <alignment horizontal="center" vertical="center" wrapText="1"/>
      <protection hidden="1"/>
    </xf>
    <xf numFmtId="0" fontId="42" fillId="27" borderId="14" xfId="0" applyFont="1" applyFill="1" applyBorder="1" applyAlignment="1" applyProtection="1">
      <alignment horizontal="center" vertical="center" wrapText="1"/>
      <protection hidden="1"/>
    </xf>
    <xf numFmtId="0" fontId="42" fillId="27" borderId="15" xfId="0" applyFont="1" applyFill="1" applyBorder="1" applyAlignment="1" applyProtection="1">
      <alignment horizontal="center" vertical="center" wrapText="1"/>
      <protection hidden="1"/>
    </xf>
    <xf numFmtId="0" fontId="42" fillId="27" borderId="4" xfId="0" applyFont="1" applyFill="1" applyBorder="1" applyAlignment="1" applyProtection="1">
      <alignment horizontal="center" vertical="center" wrapText="1"/>
      <protection hidden="1"/>
    </xf>
    <xf numFmtId="0" fontId="42" fillId="27" borderId="34" xfId="0" applyFont="1" applyFill="1" applyBorder="1" applyAlignment="1" applyProtection="1">
      <alignment horizontal="center" vertical="center" wrapText="1"/>
      <protection hidden="1"/>
    </xf>
    <xf numFmtId="0" fontId="42" fillId="26" borderId="13" xfId="0" applyFont="1" applyFill="1" applyBorder="1" applyAlignment="1" applyProtection="1">
      <alignment horizontal="center" vertical="center" wrapText="1"/>
      <protection hidden="1"/>
    </xf>
    <xf numFmtId="0" fontId="42" fillId="26" borderId="14" xfId="0" applyFont="1" applyFill="1" applyBorder="1" applyAlignment="1" applyProtection="1">
      <alignment horizontal="center" vertical="center" wrapText="1"/>
      <protection hidden="1"/>
    </xf>
    <xf numFmtId="0" fontId="42" fillId="26" borderId="15" xfId="0" applyFont="1" applyFill="1" applyBorder="1" applyAlignment="1" applyProtection="1">
      <alignment horizontal="center" vertical="center" wrapText="1"/>
      <protection hidden="1"/>
    </xf>
    <xf numFmtId="0" fontId="30" fillId="26" borderId="4" xfId="0" applyFont="1" applyFill="1" applyBorder="1" applyAlignment="1" applyProtection="1">
      <alignment horizontal="center" vertical="center" wrapText="1"/>
      <protection hidden="1"/>
    </xf>
    <xf numFmtId="0" fontId="30" fillId="26" borderId="34" xfId="0" applyFont="1" applyFill="1" applyBorder="1" applyAlignment="1" applyProtection="1">
      <alignment horizontal="center" vertical="center" wrapText="1"/>
      <protection hidden="1"/>
    </xf>
    <xf numFmtId="0" fontId="30" fillId="22" borderId="4" xfId="0" applyFont="1" applyFill="1" applyBorder="1" applyAlignment="1" applyProtection="1">
      <alignment horizontal="center" vertical="center" wrapText="1"/>
      <protection hidden="1"/>
    </xf>
    <xf numFmtId="0" fontId="30" fillId="22" borderId="34" xfId="0" applyFont="1" applyFill="1" applyBorder="1" applyAlignment="1" applyProtection="1">
      <alignment horizontal="center" vertical="center" wrapText="1"/>
      <protection hidden="1"/>
    </xf>
    <xf numFmtId="0" fontId="17" fillId="0" borderId="39" xfId="0" applyFont="1" applyBorder="1" applyAlignment="1" applyProtection="1">
      <alignment horizontal="center"/>
      <protection hidden="1"/>
    </xf>
    <xf numFmtId="0" fontId="17" fillId="0" borderId="0" xfId="0" applyFont="1" applyBorder="1" applyAlignment="1" applyProtection="1">
      <alignment horizontal="center"/>
      <protection hidden="1"/>
    </xf>
    <xf numFmtId="0" fontId="17" fillId="0" borderId="39" xfId="0" applyFont="1" applyBorder="1" applyAlignment="1" applyProtection="1">
      <alignment horizontal="left" vertical="top"/>
      <protection hidden="1"/>
    </xf>
    <xf numFmtId="0" fontId="17" fillId="0" borderId="0" xfId="0" applyFont="1" applyBorder="1" applyAlignment="1" applyProtection="1">
      <alignment horizontal="left" vertical="top"/>
      <protection hidden="1"/>
    </xf>
    <xf numFmtId="0" fontId="20" fillId="0" borderId="31" xfId="0" applyFont="1" applyBorder="1" applyAlignment="1" applyProtection="1">
      <alignment horizontal="left" vertical="top"/>
      <protection hidden="1"/>
    </xf>
    <xf numFmtId="0" fontId="20" fillId="0" borderId="30" xfId="0" applyFont="1" applyBorder="1" applyAlignment="1" applyProtection="1">
      <alignment horizontal="left" vertical="top"/>
      <protection hidden="1"/>
    </xf>
    <xf numFmtId="0" fontId="20" fillId="0" borderId="5" xfId="0" applyFont="1" applyBorder="1" applyAlignment="1" applyProtection="1">
      <alignment horizontal="left" vertical="top"/>
      <protection hidden="1"/>
    </xf>
    <xf numFmtId="0" fontId="10" fillId="0" borderId="31" xfId="0" applyFont="1" applyBorder="1" applyAlignment="1" applyProtection="1">
      <alignment horizontal="left" vertical="top"/>
      <protection hidden="1"/>
    </xf>
    <xf numFmtId="0" fontId="10" fillId="0" borderId="30" xfId="0" applyFont="1" applyBorder="1" applyAlignment="1" applyProtection="1">
      <alignment horizontal="left" vertical="top"/>
      <protection hidden="1"/>
    </xf>
    <xf numFmtId="0" fontId="10" fillId="0" borderId="5" xfId="0" applyFont="1" applyBorder="1" applyAlignment="1" applyProtection="1">
      <alignment horizontal="left" vertical="top"/>
      <protection hidden="1"/>
    </xf>
    <xf numFmtId="0" fontId="10" fillId="0" borderId="63" xfId="0" applyFont="1" applyBorder="1" applyAlignment="1" applyProtection="1">
      <alignment horizontal="left" vertical="top"/>
      <protection hidden="1"/>
    </xf>
    <xf numFmtId="0" fontId="10" fillId="0" borderId="71" xfId="0" applyFont="1" applyBorder="1" applyAlignment="1" applyProtection="1">
      <alignment horizontal="left" vertical="top"/>
      <protection hidden="1"/>
    </xf>
    <xf numFmtId="0" fontId="10" fillId="0" borderId="38" xfId="0" applyFont="1" applyBorder="1" applyAlignment="1" applyProtection="1">
      <alignment horizontal="left" vertical="top"/>
      <protection hidden="1"/>
    </xf>
    <xf numFmtId="0" fontId="15" fillId="19" borderId="4" xfId="14" applyFill="1" applyBorder="1" applyAlignment="1" applyProtection="1">
      <alignment horizontal="center" vertical="center" wrapText="1"/>
      <protection hidden="1"/>
    </xf>
    <xf numFmtId="0" fontId="15" fillId="19" borderId="34" xfId="14" applyFill="1" applyBorder="1" applyAlignment="1" applyProtection="1">
      <alignment horizontal="center" vertical="center" wrapText="1"/>
      <protection hidden="1"/>
    </xf>
    <xf numFmtId="0" fontId="42" fillId="19" borderId="4" xfId="0" applyFont="1" applyFill="1" applyBorder="1" applyAlignment="1" applyProtection="1">
      <alignment horizontal="center" vertical="center" wrapText="1"/>
      <protection hidden="1"/>
    </xf>
    <xf numFmtId="0" fontId="42" fillId="19" borderId="34" xfId="0" applyFont="1" applyFill="1" applyBorder="1" applyAlignment="1" applyProtection="1">
      <alignment horizontal="center" vertical="center" wrapText="1"/>
      <protection hidden="1"/>
    </xf>
    <xf numFmtId="0" fontId="42" fillId="21" borderId="35" xfId="0" applyFont="1" applyFill="1" applyBorder="1" applyAlignment="1" applyProtection="1">
      <alignment horizontal="center" vertical="center" wrapText="1"/>
      <protection hidden="1"/>
    </xf>
    <xf numFmtId="0" fontId="42" fillId="21" borderId="25" xfId="0" applyFont="1" applyFill="1" applyBorder="1" applyAlignment="1" applyProtection="1">
      <alignment horizontal="center" vertical="center" wrapText="1"/>
      <protection hidden="1"/>
    </xf>
    <xf numFmtId="0" fontId="42" fillId="21" borderId="36" xfId="0" applyFont="1" applyFill="1" applyBorder="1" applyAlignment="1" applyProtection="1">
      <alignment horizontal="center" vertical="center" wrapText="1"/>
      <protection hidden="1"/>
    </xf>
    <xf numFmtId="0" fontId="42" fillId="21" borderId="29" xfId="0" applyFont="1" applyFill="1" applyBorder="1" applyAlignment="1" applyProtection="1">
      <alignment horizontal="center" vertical="center" wrapText="1"/>
      <protection hidden="1"/>
    </xf>
    <xf numFmtId="0" fontId="42" fillId="32" borderId="60" xfId="0" applyFont="1" applyFill="1" applyBorder="1" applyAlignment="1" applyProtection="1">
      <alignment horizontal="center" vertical="center" wrapText="1"/>
      <protection hidden="1"/>
    </xf>
    <xf numFmtId="0" fontId="42" fillId="32" borderId="59" xfId="0" applyFont="1" applyFill="1" applyBorder="1" applyAlignment="1" applyProtection="1">
      <alignment horizontal="center" vertical="center" wrapText="1"/>
      <protection hidden="1"/>
    </xf>
    <xf numFmtId="0" fontId="42" fillId="21" borderId="13" xfId="0" applyFont="1" applyFill="1" applyBorder="1" applyAlignment="1" applyProtection="1">
      <alignment horizontal="center" vertical="center" wrapText="1"/>
      <protection hidden="1"/>
    </xf>
    <xf numFmtId="0" fontId="42" fillId="21" borderId="14" xfId="0" applyFont="1" applyFill="1" applyBorder="1" applyAlignment="1" applyProtection="1">
      <alignment horizontal="center" vertical="center" wrapText="1"/>
      <protection hidden="1"/>
    </xf>
    <xf numFmtId="0" fontId="42" fillId="21" borderId="15" xfId="0" applyFont="1" applyFill="1" applyBorder="1" applyAlignment="1" applyProtection="1">
      <alignment horizontal="center" vertical="center" wrapText="1"/>
      <protection hidden="1"/>
    </xf>
    <xf numFmtId="0" fontId="42" fillId="19" borderId="16" xfId="0" applyFont="1" applyFill="1" applyBorder="1" applyAlignment="1" applyProtection="1">
      <alignment horizontal="center" vertical="center" wrapText="1"/>
      <protection hidden="1"/>
    </xf>
    <xf numFmtId="0" fontId="42" fillId="19" borderId="0" xfId="0" applyFont="1" applyFill="1" applyBorder="1" applyAlignment="1" applyProtection="1">
      <alignment horizontal="center" vertical="center" wrapText="1"/>
      <protection hidden="1"/>
    </xf>
    <xf numFmtId="0" fontId="42" fillId="19" borderId="27" xfId="0" applyFont="1" applyFill="1" applyBorder="1" applyAlignment="1" applyProtection="1">
      <alignment horizontal="center" vertical="center" wrapText="1"/>
      <protection hidden="1"/>
    </xf>
    <xf numFmtId="0" fontId="42" fillId="19" borderId="36" xfId="0" applyFont="1" applyFill="1" applyBorder="1" applyAlignment="1" applyProtection="1">
      <alignment horizontal="center" vertical="center" wrapText="1"/>
      <protection hidden="1"/>
    </xf>
    <xf numFmtId="0" fontId="42" fillId="19" borderId="28" xfId="0" applyFont="1" applyFill="1" applyBorder="1" applyAlignment="1" applyProtection="1">
      <alignment horizontal="center" vertical="center" wrapText="1"/>
      <protection hidden="1"/>
    </xf>
    <xf numFmtId="0" fontId="42" fillId="19" borderId="29" xfId="0" applyFont="1" applyFill="1" applyBorder="1" applyAlignment="1" applyProtection="1">
      <alignment horizontal="center" vertical="center" wrapText="1"/>
      <protection hidden="1"/>
    </xf>
    <xf numFmtId="0" fontId="19" fillId="23" borderId="36" xfId="0" applyFont="1" applyFill="1" applyBorder="1" applyAlignment="1">
      <alignment horizontal="center"/>
    </xf>
    <xf numFmtId="0" fontId="19" fillId="23" borderId="28" xfId="0" applyFont="1" applyFill="1" applyBorder="1" applyAlignment="1">
      <alignment horizontal="center"/>
    </xf>
    <xf numFmtId="0" fontId="19" fillId="35" borderId="43" xfId="0" applyFont="1" applyFill="1" applyBorder="1" applyAlignment="1" applyProtection="1">
      <alignment horizontal="center"/>
      <protection hidden="1"/>
    </xf>
    <xf numFmtId="0" fontId="19" fillId="35" borderId="53" xfId="0" applyFont="1" applyFill="1" applyBorder="1" applyAlignment="1" applyProtection="1">
      <alignment horizontal="center"/>
      <protection hidden="1"/>
    </xf>
    <xf numFmtId="0" fontId="29" fillId="35" borderId="13" xfId="0" applyFont="1" applyFill="1" applyBorder="1" applyAlignment="1" applyProtection="1">
      <alignment horizontal="left"/>
      <protection hidden="1"/>
    </xf>
    <xf numFmtId="0" fontId="29" fillId="35" borderId="14" xfId="0" applyFont="1" applyFill="1" applyBorder="1" applyAlignment="1" applyProtection="1">
      <alignment horizontal="left"/>
      <protection hidden="1"/>
    </xf>
    <xf numFmtId="0" fontId="23" fillId="35" borderId="1" xfId="0" applyFont="1" applyFill="1" applyBorder="1" applyAlignment="1" applyProtection="1">
      <alignment horizontal="left" vertical="center" wrapText="1"/>
      <protection hidden="1"/>
    </xf>
    <xf numFmtId="0" fontId="23" fillId="35" borderId="31" xfId="0" applyFont="1" applyFill="1" applyBorder="1" applyAlignment="1" applyProtection="1">
      <alignment horizontal="left" vertical="center" wrapText="1"/>
      <protection hidden="1"/>
    </xf>
    <xf numFmtId="0" fontId="20" fillId="37" borderId="36" xfId="0" applyFont="1" applyFill="1" applyBorder="1" applyAlignment="1" applyProtection="1">
      <alignment horizontal="center"/>
      <protection hidden="1"/>
    </xf>
    <xf numFmtId="0" fontId="20" fillId="37" borderId="29" xfId="0" applyFont="1" applyFill="1" applyBorder="1" applyAlignment="1" applyProtection="1">
      <alignment horizontal="center"/>
      <protection hidden="1"/>
    </xf>
    <xf numFmtId="0" fontId="19" fillId="35" borderId="45" xfId="0" applyFont="1" applyFill="1" applyBorder="1" applyAlignment="1" applyProtection="1">
      <alignment horizontal="center"/>
      <protection hidden="1"/>
    </xf>
    <xf numFmtId="0" fontId="23" fillId="35" borderId="33" xfId="0" applyFont="1" applyFill="1" applyBorder="1" applyAlignment="1" applyProtection="1">
      <alignment horizontal="left" vertical="center" wrapText="1"/>
      <protection hidden="1"/>
    </xf>
    <xf numFmtId="0" fontId="23" fillId="35" borderId="41" xfId="0" applyFont="1" applyFill="1" applyBorder="1" applyAlignment="1" applyProtection="1">
      <alignment horizontal="left" vertical="center" wrapText="1"/>
      <protection hidden="1"/>
    </xf>
    <xf numFmtId="0" fontId="20" fillId="35" borderId="35" xfId="0" applyFont="1" applyFill="1" applyBorder="1" applyAlignment="1" applyProtection="1">
      <alignment horizontal="center" vertical="center"/>
      <protection hidden="1"/>
    </xf>
    <xf numFmtId="0" fontId="20" fillId="35" borderId="36" xfId="0" applyFont="1" applyFill="1" applyBorder="1" applyAlignment="1" applyProtection="1">
      <alignment horizontal="center" vertical="center"/>
      <protection hidden="1"/>
    </xf>
    <xf numFmtId="0" fontId="69" fillId="0" borderId="0" xfId="0" applyFont="1" applyBorder="1" applyAlignment="1" applyProtection="1">
      <alignment horizontal="justify" wrapText="1"/>
      <protection hidden="1"/>
    </xf>
    <xf numFmtId="0" fontId="12" fillId="35" borderId="35" xfId="0" applyFont="1" applyFill="1" applyBorder="1" applyAlignment="1" applyProtection="1">
      <alignment horizontal="center" vertical="center" wrapText="1"/>
      <protection hidden="1"/>
    </xf>
    <xf numFmtId="0" fontId="12" fillId="35" borderId="22" xfId="0" applyFont="1" applyFill="1" applyBorder="1" applyAlignment="1" applyProtection="1">
      <alignment horizontal="center" vertical="center" wrapText="1"/>
      <protection hidden="1"/>
    </xf>
    <xf numFmtId="0" fontId="12" fillId="35" borderId="25" xfId="0" applyFont="1" applyFill="1" applyBorder="1" applyAlignment="1" applyProtection="1">
      <alignment horizontal="center" vertical="center" wrapText="1"/>
      <protection hidden="1"/>
    </xf>
    <xf numFmtId="0" fontId="12" fillId="35" borderId="36" xfId="0" applyFont="1" applyFill="1" applyBorder="1" applyAlignment="1" applyProtection="1">
      <alignment horizontal="center" vertical="center" wrapText="1"/>
      <protection hidden="1"/>
    </xf>
    <xf numFmtId="0" fontId="12" fillId="35" borderId="28" xfId="0" applyFont="1" applyFill="1" applyBorder="1" applyAlignment="1" applyProtection="1">
      <alignment horizontal="center" vertical="center" wrapText="1"/>
      <protection hidden="1"/>
    </xf>
    <xf numFmtId="0" fontId="12" fillId="35" borderId="29" xfId="0" applyFont="1" applyFill="1" applyBorder="1" applyAlignment="1" applyProtection="1">
      <alignment horizontal="center" vertical="center" wrapText="1"/>
      <protection hidden="1"/>
    </xf>
    <xf numFmtId="0" fontId="19" fillId="39" borderId="19" xfId="0" applyFont="1" applyFill="1" applyBorder="1" applyAlignment="1" applyProtection="1">
      <alignment horizontal="center"/>
      <protection hidden="1"/>
    </xf>
    <xf numFmtId="0" fontId="19" fillId="39" borderId="20" xfId="0" applyFont="1" applyFill="1" applyBorder="1" applyAlignment="1" applyProtection="1">
      <alignment horizontal="center"/>
      <protection hidden="1"/>
    </xf>
    <xf numFmtId="0" fontId="19" fillId="35" borderId="44" xfId="0" applyFont="1" applyFill="1" applyBorder="1" applyAlignment="1" applyProtection="1">
      <alignment horizontal="center"/>
      <protection hidden="1"/>
    </xf>
    <xf numFmtId="0" fontId="16" fillId="41" borderId="1" xfId="0" applyFont="1" applyFill="1" applyBorder="1" applyAlignment="1" applyProtection="1">
      <alignment horizontal="center" vertical="center"/>
      <protection hidden="1"/>
    </xf>
    <xf numFmtId="0" fontId="16" fillId="41" borderId="23" xfId="0" applyFont="1" applyFill="1" applyBorder="1" applyAlignment="1" applyProtection="1">
      <alignment horizontal="center" vertical="center"/>
      <protection hidden="1"/>
    </xf>
    <xf numFmtId="0" fontId="23" fillId="35" borderId="12" xfId="0" applyFont="1" applyFill="1" applyBorder="1" applyAlignment="1" applyProtection="1">
      <alignment horizontal="left" vertical="center" wrapText="1"/>
      <protection hidden="1"/>
    </xf>
    <xf numFmtId="0" fontId="23" fillId="35" borderId="32" xfId="0" applyFont="1" applyFill="1" applyBorder="1" applyAlignment="1" applyProtection="1">
      <alignment horizontal="left" vertical="center" wrapText="1"/>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0" fillId="40" borderId="1" xfId="0" applyFill="1" applyBorder="1" applyAlignment="1" applyProtection="1">
      <alignment horizontal="justify" vertical="center"/>
      <protection hidden="1"/>
    </xf>
    <xf numFmtId="0" fontId="0" fillId="40" borderId="23" xfId="0" applyFill="1" applyBorder="1" applyAlignment="1" applyProtection="1">
      <alignment horizontal="justify" vertical="center"/>
      <protection hidden="1"/>
    </xf>
    <xf numFmtId="0" fontId="0" fillId="40" borderId="12" xfId="0" applyFill="1" applyBorder="1" applyAlignment="1" applyProtection="1">
      <alignment horizontal="justify" vertical="center"/>
      <protection hidden="1"/>
    </xf>
    <xf numFmtId="0" fontId="0" fillId="40" borderId="17" xfId="0" applyFill="1" applyBorder="1" applyAlignment="1" applyProtection="1">
      <alignment horizontal="justify" vertical="center"/>
      <protection hidden="1"/>
    </xf>
    <xf numFmtId="0" fontId="20" fillId="37" borderId="13" xfId="0" applyFont="1" applyFill="1" applyBorder="1" applyAlignment="1" applyProtection="1">
      <alignment horizontal="center"/>
      <protection hidden="1"/>
    </xf>
    <xf numFmtId="0" fontId="20" fillId="37" borderId="15" xfId="0" applyFont="1" applyFill="1" applyBorder="1" applyAlignment="1" applyProtection="1">
      <alignment horizontal="center"/>
      <protection hidden="1"/>
    </xf>
    <xf numFmtId="0" fontId="30" fillId="36" borderId="16" xfId="0" applyFont="1" applyFill="1" applyBorder="1" applyAlignment="1" applyProtection="1">
      <alignment horizontal="left"/>
      <protection hidden="1"/>
    </xf>
    <xf numFmtId="0" fontId="30" fillId="36" borderId="0" xfId="0" applyFont="1" applyFill="1" applyBorder="1" applyAlignment="1" applyProtection="1">
      <alignment horizontal="left"/>
      <protection hidden="1"/>
    </xf>
    <xf numFmtId="0" fontId="96" fillId="24" borderId="0" xfId="0" applyFont="1" applyFill="1" applyAlignment="1" applyProtection="1">
      <alignment horizontal="left"/>
      <protection hidden="1"/>
    </xf>
    <xf numFmtId="0" fontId="19" fillId="35" borderId="13" xfId="0" applyFont="1" applyFill="1" applyBorder="1" applyAlignment="1" applyProtection="1">
      <alignment horizontal="center"/>
      <protection hidden="1"/>
    </xf>
    <xf numFmtId="0" fontId="19" fillId="35" borderId="15" xfId="0" applyFont="1" applyFill="1" applyBorder="1" applyAlignment="1" applyProtection="1">
      <alignment horizontal="center"/>
      <protection hidden="1"/>
    </xf>
    <xf numFmtId="0" fontId="45" fillId="14" borderId="39" xfId="12" applyFont="1" applyFill="1" applyBorder="1" applyAlignment="1" applyProtection="1">
      <alignment horizontal="center" vertical="center" wrapText="1"/>
    </xf>
    <xf numFmtId="0" fontId="45" fillId="14" borderId="0" xfId="12" applyFont="1" applyFill="1" applyBorder="1" applyAlignment="1" applyProtection="1">
      <alignment horizontal="center" vertical="center" wrapText="1"/>
    </xf>
    <xf numFmtId="0" fontId="5" fillId="34" borderId="13" xfId="12" applyFont="1" applyFill="1" applyBorder="1" applyAlignment="1" applyProtection="1">
      <alignment horizontal="center" vertical="center"/>
    </xf>
    <xf numFmtId="0" fontId="5" fillId="34" borderId="14" xfId="12" applyFont="1" applyFill="1" applyBorder="1" applyAlignment="1" applyProtection="1">
      <alignment horizontal="center" vertical="center"/>
    </xf>
    <xf numFmtId="0" fontId="5" fillId="34" borderId="15" xfId="12" applyFont="1" applyFill="1" applyBorder="1" applyAlignment="1" applyProtection="1">
      <alignment horizontal="center" vertical="center"/>
    </xf>
    <xf numFmtId="0" fontId="5" fillId="26" borderId="22" xfId="12" applyFont="1" applyFill="1" applyBorder="1" applyAlignment="1" applyProtection="1">
      <alignment horizontal="center" vertical="center"/>
    </xf>
    <xf numFmtId="0" fontId="5" fillId="26" borderId="25" xfId="12" applyFont="1" applyFill="1" applyBorder="1" applyAlignment="1" applyProtection="1">
      <alignment horizontal="center" vertical="center"/>
    </xf>
    <xf numFmtId="0" fontId="4" fillId="26" borderId="28" xfId="12" applyFont="1" applyFill="1" applyBorder="1" applyAlignment="1" applyProtection="1">
      <alignment horizontal="center" vertical="center"/>
    </xf>
    <xf numFmtId="0" fontId="4" fillId="26" borderId="29" xfId="12" applyFont="1" applyFill="1" applyBorder="1" applyAlignment="1" applyProtection="1">
      <alignment horizontal="center" vertical="center"/>
    </xf>
    <xf numFmtId="0" fontId="7" fillId="2" borderId="4" xfId="12" applyFont="1" applyFill="1" applyBorder="1" applyAlignment="1" applyProtection="1">
      <alignment horizontal="center" vertical="center" wrapText="1"/>
    </xf>
    <xf numFmtId="0" fontId="7" fillId="2" borderId="26" xfId="12" applyFont="1" applyFill="1" applyBorder="1" applyAlignment="1" applyProtection="1">
      <alignment horizontal="center" vertical="center" wrapText="1"/>
    </xf>
    <xf numFmtId="0" fontId="7" fillId="2" borderId="34" xfId="12" applyFont="1" applyFill="1" applyBorder="1" applyAlignment="1" applyProtection="1">
      <alignment horizontal="center" vertical="center" wrapText="1"/>
    </xf>
    <xf numFmtId="0" fontId="49" fillId="2" borderId="7" xfId="12" applyFont="1" applyFill="1" applyBorder="1" applyAlignment="1" applyProtection="1">
      <alignment horizontal="center" vertical="center" wrapText="1"/>
    </xf>
    <xf numFmtId="0" fontId="8" fillId="13" borderId="24" xfId="12" applyFont="1" applyFill="1" applyBorder="1" applyAlignment="1" applyProtection="1">
      <alignment horizontal="center" vertical="center" wrapText="1"/>
    </xf>
    <xf numFmtId="0" fontId="8" fillId="13" borderId="48" xfId="12" applyFont="1" applyFill="1" applyBorder="1" applyAlignment="1" applyProtection="1">
      <alignment horizontal="center" vertical="center" wrapText="1"/>
    </xf>
    <xf numFmtId="0" fontId="8" fillId="13" borderId="33" xfId="12" applyFont="1" applyFill="1" applyBorder="1" applyAlignment="1" applyProtection="1">
      <alignment horizontal="center" vertical="center" wrapText="1"/>
    </xf>
    <xf numFmtId="0" fontId="8" fillId="15" borderId="49" xfId="12" applyFont="1" applyFill="1" applyBorder="1" applyAlignment="1" applyProtection="1">
      <alignment horizontal="center" vertical="center" wrapText="1"/>
    </xf>
    <xf numFmtId="0" fontId="8" fillId="15" borderId="55" xfId="12" applyFont="1" applyFill="1" applyBorder="1" applyAlignment="1" applyProtection="1">
      <alignment horizontal="center" vertical="center"/>
    </xf>
    <xf numFmtId="0" fontId="8" fillId="15" borderId="66" xfId="12" applyFont="1" applyFill="1" applyBorder="1" applyAlignment="1" applyProtection="1">
      <alignment horizontal="center" vertical="center"/>
    </xf>
    <xf numFmtId="0" fontId="51" fillId="11" borderId="37" xfId="12" applyFont="1" applyFill="1" applyBorder="1" applyAlignment="1" applyProtection="1">
      <alignment horizontal="center" vertical="center"/>
    </xf>
    <xf numFmtId="0" fontId="51" fillId="11" borderId="26" xfId="12" applyFont="1" applyFill="1" applyBorder="1" applyAlignment="1" applyProtection="1">
      <alignment horizontal="center" vertical="center"/>
    </xf>
    <xf numFmtId="0" fontId="51" fillId="11" borderId="34" xfId="12" applyFont="1" applyFill="1" applyBorder="1" applyAlignment="1" applyProtection="1">
      <alignment horizontal="center" vertical="center"/>
    </xf>
    <xf numFmtId="0" fontId="4" fillId="2" borderId="37" xfId="12" applyFont="1" applyFill="1" applyBorder="1" applyAlignment="1" applyProtection="1">
      <alignment horizontal="center" vertical="center"/>
    </xf>
    <xf numFmtId="0" fontId="4" fillId="2" borderId="26" xfId="12" applyFont="1" applyFill="1" applyBorder="1" applyAlignment="1" applyProtection="1">
      <alignment horizontal="center" vertical="center"/>
    </xf>
    <xf numFmtId="0" fontId="4" fillId="2" borderId="34" xfId="12" applyFont="1" applyFill="1" applyBorder="1" applyAlignment="1" applyProtection="1">
      <alignment horizontal="center" vertical="center"/>
    </xf>
    <xf numFmtId="0" fontId="8" fillId="12" borderId="38" xfId="12" applyFont="1" applyFill="1" applyBorder="1" applyAlignment="1" applyProtection="1">
      <alignment horizontal="center" vertical="center" wrapText="1"/>
    </xf>
    <xf numFmtId="0" fontId="8" fillId="12" borderId="40" xfId="12" applyFont="1" applyFill="1" applyBorder="1" applyAlignment="1" applyProtection="1">
      <alignment horizontal="center" vertical="center" wrapText="1"/>
    </xf>
    <xf numFmtId="0" fontId="8" fillId="12" borderId="68" xfId="12" applyFont="1" applyFill="1" applyBorder="1" applyAlignment="1" applyProtection="1">
      <alignment horizontal="center" vertical="center" wrapText="1"/>
    </xf>
    <xf numFmtId="0" fontId="8" fillId="12" borderId="63" xfId="12" applyFont="1" applyFill="1" applyBorder="1" applyAlignment="1" applyProtection="1">
      <alignment horizontal="center" vertical="center" wrapText="1"/>
    </xf>
    <xf numFmtId="0" fontId="8" fillId="12" borderId="39" xfId="12" applyFont="1" applyFill="1" applyBorder="1" applyAlignment="1" applyProtection="1">
      <alignment horizontal="center" vertical="center" wrapText="1"/>
    </xf>
    <xf numFmtId="0" fontId="8" fillId="12" borderId="64" xfId="12" applyFont="1" applyFill="1" applyBorder="1" applyAlignment="1" applyProtection="1">
      <alignment horizontal="center" vertical="center" wrapText="1"/>
    </xf>
    <xf numFmtId="0" fontId="8" fillId="12" borderId="46" xfId="12" applyFont="1" applyFill="1" applyBorder="1" applyAlignment="1" applyProtection="1">
      <alignment horizontal="center" vertical="center" wrapText="1"/>
    </xf>
    <xf numFmtId="0" fontId="8" fillId="12" borderId="56" xfId="12" applyFont="1" applyFill="1" applyBorder="1" applyAlignment="1" applyProtection="1">
      <alignment horizontal="center" vertical="center" wrapText="1"/>
    </xf>
    <xf numFmtId="0" fontId="8" fillId="12" borderId="58" xfId="12" applyFont="1" applyFill="1" applyBorder="1" applyAlignment="1" applyProtection="1">
      <alignment horizontal="center" vertical="center" wrapText="1"/>
    </xf>
    <xf numFmtId="0" fontId="8" fillId="12" borderId="24" xfId="12" applyFont="1" applyFill="1" applyBorder="1" applyAlignment="1" applyProtection="1">
      <alignment horizontal="center" vertical="center" wrapText="1"/>
    </xf>
    <xf numFmtId="0" fontId="8" fillId="12" borderId="48" xfId="12" applyFont="1" applyFill="1" applyBorder="1" applyAlignment="1" applyProtection="1">
      <alignment horizontal="center" vertical="center" wrapText="1"/>
    </xf>
    <xf numFmtId="0" fontId="8" fillId="12" borderId="57" xfId="12" applyFont="1" applyFill="1" applyBorder="1" applyAlignment="1" applyProtection="1">
      <alignment horizontal="center" vertical="center" wrapText="1"/>
    </xf>
    <xf numFmtId="0" fontId="8" fillId="13" borderId="49" xfId="12" applyFont="1" applyFill="1" applyBorder="1" applyAlignment="1" applyProtection="1">
      <alignment horizontal="center" vertical="center" wrapText="1"/>
    </xf>
    <xf numFmtId="0" fontId="8" fillId="13" borderId="55" xfId="12" applyFont="1" applyFill="1" applyBorder="1" applyAlignment="1" applyProtection="1">
      <alignment horizontal="center" vertical="center" wrapText="1"/>
    </xf>
    <xf numFmtId="0" fontId="8" fillId="13" borderId="59" xfId="12" applyFont="1" applyFill="1" applyBorder="1" applyAlignment="1" applyProtection="1">
      <alignment horizontal="center" vertical="center" wrapText="1"/>
    </xf>
    <xf numFmtId="0" fontId="51" fillId="11" borderId="50" xfId="12" applyFont="1" applyFill="1" applyBorder="1" applyAlignment="1" applyProtection="1">
      <alignment horizontal="center" vertical="center"/>
    </xf>
    <xf numFmtId="0" fontId="4" fillId="2" borderId="50" xfId="12" applyFont="1" applyFill="1" applyBorder="1" applyAlignment="1" applyProtection="1">
      <alignment horizontal="center" vertical="center"/>
    </xf>
    <xf numFmtId="0" fontId="8" fillId="12" borderId="61" xfId="12" applyFont="1" applyFill="1" applyBorder="1" applyAlignment="1" applyProtection="1">
      <alignment horizontal="center" vertical="center" wrapText="1"/>
    </xf>
    <xf numFmtId="0" fontId="8" fillId="12" borderId="41" xfId="12" applyFont="1" applyFill="1" applyBorder="1" applyAlignment="1" applyProtection="1">
      <alignment horizontal="center" vertical="center" wrapText="1"/>
    </xf>
    <xf numFmtId="0" fontId="8" fillId="12" borderId="47" xfId="12" applyFont="1" applyFill="1" applyBorder="1" applyAlignment="1" applyProtection="1">
      <alignment horizontal="center" vertical="center" wrapText="1"/>
    </xf>
    <xf numFmtId="0" fontId="8" fillId="15" borderId="24"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xf>
    <xf numFmtId="0" fontId="8" fillId="15" borderId="33" xfId="12" applyFont="1" applyFill="1" applyBorder="1" applyAlignment="1" applyProtection="1">
      <alignment horizontal="center" vertical="center"/>
    </xf>
    <xf numFmtId="0" fontId="8" fillId="16" borderId="60" xfId="12" applyFont="1" applyFill="1" applyBorder="1" applyAlignment="1" applyProtection="1">
      <alignment horizontal="center" vertical="center" wrapText="1"/>
    </xf>
    <xf numFmtId="0" fontId="8" fillId="16" borderId="55" xfId="12" applyFont="1" applyFill="1" applyBorder="1" applyAlignment="1" applyProtection="1">
      <alignment horizontal="center" vertical="center" wrapText="1"/>
    </xf>
    <xf numFmtId="0" fontId="8" fillId="16" borderId="66" xfId="12" applyFont="1" applyFill="1" applyBorder="1" applyAlignment="1" applyProtection="1">
      <alignment horizontal="center" vertical="center" wrapText="1"/>
    </xf>
    <xf numFmtId="0" fontId="8" fillId="13" borderId="65" xfId="12" applyFont="1" applyFill="1" applyBorder="1" applyAlignment="1" applyProtection="1">
      <alignment horizontal="center" vertical="center" wrapText="1"/>
    </xf>
    <xf numFmtId="0" fontId="8" fillId="13" borderId="56" xfId="12" applyFont="1" applyFill="1" applyBorder="1" applyAlignment="1" applyProtection="1">
      <alignment horizontal="center" vertical="center" wrapText="1"/>
    </xf>
    <xf numFmtId="0" fontId="8" fillId="13" borderId="47" xfId="12" applyFont="1" applyFill="1" applyBorder="1" applyAlignment="1" applyProtection="1">
      <alignment horizontal="center" vertical="center" wrapText="1"/>
    </xf>
    <xf numFmtId="0" fontId="6" fillId="14" borderId="0" xfId="12" applyFont="1" applyFill="1" applyBorder="1" applyAlignment="1" applyProtection="1">
      <alignment horizontal="center" vertical="center" wrapText="1"/>
    </xf>
    <xf numFmtId="0" fontId="7" fillId="22" borderId="1" xfId="12" applyFont="1" applyFill="1" applyBorder="1" applyAlignment="1" applyProtection="1">
      <alignment horizontal="center" vertical="center" wrapText="1"/>
    </xf>
    <xf numFmtId="0" fontId="7" fillId="22" borderId="63" xfId="12" applyFont="1" applyFill="1" applyBorder="1" applyAlignment="1" applyProtection="1">
      <alignment horizontal="center" vertical="center" wrapText="1"/>
    </xf>
    <xf numFmtId="0" fontId="5" fillId="33" borderId="43" xfId="12" applyFont="1" applyFill="1" applyBorder="1" applyAlignment="1" applyProtection="1">
      <alignment horizontal="center" vertical="center"/>
    </xf>
    <xf numFmtId="0" fontId="5" fillId="33" borderId="67" xfId="12" applyFont="1" applyFill="1" applyBorder="1" applyAlignment="1" applyProtection="1">
      <alignment horizontal="center" vertical="center"/>
    </xf>
    <xf numFmtId="0" fontId="5" fillId="33" borderId="53" xfId="12" applyFont="1" applyFill="1" applyBorder="1" applyAlignment="1" applyProtection="1">
      <alignment horizontal="center" vertical="center"/>
    </xf>
    <xf numFmtId="0" fontId="51" fillId="11" borderId="4" xfId="12" applyFont="1" applyFill="1" applyBorder="1" applyAlignment="1" applyProtection="1">
      <alignment horizontal="center" vertical="center"/>
    </xf>
    <xf numFmtId="0" fontId="8" fillId="13" borderId="39" xfId="12" applyFont="1" applyFill="1" applyBorder="1" applyAlignment="1" applyProtection="1">
      <alignment horizontal="center" vertical="center" wrapText="1"/>
    </xf>
    <xf numFmtId="0" fontId="8" fillId="13" borderId="41"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wrapText="1"/>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5" fillId="11" borderId="1" xfId="12" applyFont="1" applyFill="1" applyBorder="1" applyAlignment="1">
      <alignment horizontal="center" vertical="center"/>
    </xf>
    <xf numFmtId="0" fontId="73" fillId="14" borderId="0" xfId="0" applyFont="1" applyFill="1" applyBorder="1" applyAlignment="1" applyProtection="1">
      <alignment horizontal="left" wrapText="1"/>
      <protection hidden="1"/>
    </xf>
    <xf numFmtId="0" fontId="20" fillId="13" borderId="51" xfId="0" applyFont="1" applyFill="1" applyBorder="1" applyAlignment="1" applyProtection="1">
      <alignment horizontal="center"/>
      <protection hidden="1"/>
    </xf>
    <xf numFmtId="0" fontId="20" fillId="13" borderId="10" xfId="0" applyFont="1" applyFill="1" applyBorder="1" applyAlignment="1" applyProtection="1">
      <alignment horizontal="center"/>
      <protection hidden="1"/>
    </xf>
    <xf numFmtId="0" fontId="34" fillId="24" borderId="0" xfId="0" applyFont="1" applyFill="1" applyBorder="1" applyAlignment="1" applyProtection="1">
      <alignment horizontal="center" vertical="center" wrapText="1"/>
      <protection hidden="1"/>
    </xf>
    <xf numFmtId="0" fontId="32" fillId="24" borderId="0" xfId="0" applyFont="1" applyFill="1" applyBorder="1" applyAlignment="1" applyProtection="1">
      <alignment horizontal="center" vertical="center" wrapText="1"/>
      <protection hidden="1"/>
    </xf>
    <xf numFmtId="0" fontId="73" fillId="14" borderId="0" xfId="0" applyFont="1" applyFill="1" applyBorder="1" applyAlignment="1" applyProtection="1">
      <alignment horizontal="left" vertical="center" wrapText="1"/>
      <protection hidden="1"/>
    </xf>
    <xf numFmtId="0" fontId="72" fillId="14" borderId="0" xfId="0" applyFont="1" applyFill="1" applyBorder="1" applyAlignment="1" applyProtection="1">
      <alignment horizontal="left" vertical="center" wrapText="1"/>
      <protection hidden="1"/>
    </xf>
    <xf numFmtId="0" fontId="22" fillId="19" borderId="35" xfId="0" applyFont="1" applyFill="1" applyBorder="1" applyAlignment="1" applyProtection="1">
      <alignment horizontal="center" vertical="center" wrapText="1"/>
      <protection hidden="1"/>
    </xf>
    <xf numFmtId="0" fontId="22" fillId="19" borderId="25" xfId="0" applyFont="1" applyFill="1" applyBorder="1" applyAlignment="1" applyProtection="1">
      <alignment horizontal="center" vertical="center" wrapText="1"/>
      <protection hidden="1"/>
    </xf>
    <xf numFmtId="0" fontId="22" fillId="19" borderId="36" xfId="0" applyFont="1" applyFill="1" applyBorder="1" applyAlignment="1" applyProtection="1">
      <alignment horizontal="center" vertical="center" wrapText="1"/>
      <protection hidden="1"/>
    </xf>
    <xf numFmtId="0" fontId="22" fillId="19" borderId="29" xfId="0" applyFont="1" applyFill="1" applyBorder="1" applyAlignment="1" applyProtection="1">
      <alignment horizontal="center" vertical="center" wrapText="1"/>
      <protection hidden="1"/>
    </xf>
    <xf numFmtId="0" fontId="20" fillId="13" borderId="42" xfId="0" applyFont="1" applyFill="1" applyBorder="1" applyAlignment="1" applyProtection="1">
      <alignment horizontal="center"/>
      <protection hidden="1"/>
    </xf>
    <xf numFmtId="0" fontId="20" fillId="13" borderId="9" xfId="0" applyFont="1" applyFill="1" applyBorder="1" applyAlignment="1" applyProtection="1">
      <alignment horizontal="center"/>
      <protection hidden="1"/>
    </xf>
    <xf numFmtId="0" fontId="23" fillId="25" borderId="35" xfId="0" applyFont="1" applyFill="1" applyBorder="1" applyAlignment="1" applyProtection="1">
      <alignment horizontal="center" vertical="center" wrapText="1"/>
      <protection hidden="1"/>
    </xf>
    <xf numFmtId="0" fontId="23" fillId="25" borderId="22" xfId="0" applyFont="1" applyFill="1" applyBorder="1" applyAlignment="1" applyProtection="1">
      <alignment horizontal="center" vertical="center" wrapText="1"/>
      <protection hidden="1"/>
    </xf>
    <xf numFmtId="0" fontId="23" fillId="25" borderId="25" xfId="0" applyFont="1" applyFill="1" applyBorder="1" applyAlignment="1" applyProtection="1">
      <alignment horizontal="center" vertical="center" wrapText="1"/>
      <protection hidden="1"/>
    </xf>
    <xf numFmtId="0" fontId="23" fillId="25" borderId="16" xfId="0" applyFont="1" applyFill="1" applyBorder="1" applyAlignment="1" applyProtection="1">
      <alignment horizontal="center" vertical="center" wrapText="1"/>
      <protection hidden="1"/>
    </xf>
    <xf numFmtId="0" fontId="23" fillId="25" borderId="0" xfId="0" applyFont="1" applyFill="1" applyBorder="1" applyAlignment="1" applyProtection="1">
      <alignment horizontal="center" vertical="center" wrapText="1"/>
      <protection hidden="1"/>
    </xf>
    <xf numFmtId="0" fontId="23" fillId="25" borderId="27" xfId="0" applyFont="1" applyFill="1" applyBorder="1" applyAlignment="1" applyProtection="1">
      <alignment horizontal="center" vertical="center" wrapText="1"/>
      <protection hidden="1"/>
    </xf>
    <xf numFmtId="0" fontId="23" fillId="25" borderId="36" xfId="0" applyFont="1" applyFill="1" applyBorder="1" applyAlignment="1" applyProtection="1">
      <alignment horizontal="center" vertical="center" wrapText="1"/>
      <protection hidden="1"/>
    </xf>
    <xf numFmtId="0" fontId="23" fillId="25" borderId="28" xfId="0" applyFont="1" applyFill="1" applyBorder="1" applyAlignment="1" applyProtection="1">
      <alignment horizontal="center" vertical="center" wrapText="1"/>
      <protection hidden="1"/>
    </xf>
    <xf numFmtId="0" fontId="23" fillId="25" borderId="29" xfId="0" applyFont="1" applyFill="1" applyBorder="1" applyAlignment="1" applyProtection="1">
      <alignment horizontal="center" vertical="center" wrapText="1"/>
      <protection hidden="1"/>
    </xf>
    <xf numFmtId="0" fontId="20" fillId="21" borderId="13" xfId="0" applyFont="1" applyFill="1" applyBorder="1" applyAlignment="1" applyProtection="1">
      <alignment horizontal="center"/>
      <protection hidden="1"/>
    </xf>
    <xf numFmtId="0" fontId="20" fillId="21" borderId="14" xfId="0" applyFont="1" applyFill="1" applyBorder="1" applyAlignment="1" applyProtection="1">
      <alignment horizontal="center"/>
      <protection hidden="1"/>
    </xf>
    <xf numFmtId="0" fontId="20" fillId="21" borderId="15" xfId="0" applyFont="1" applyFill="1" applyBorder="1" applyAlignment="1" applyProtection="1">
      <alignment horizontal="center"/>
      <protection hidden="1"/>
    </xf>
    <xf numFmtId="0" fontId="20" fillId="13" borderId="52" xfId="0" applyFont="1" applyFill="1" applyBorder="1" applyAlignment="1" applyProtection="1">
      <alignment horizontal="center"/>
      <protection hidden="1"/>
    </xf>
    <xf numFmtId="0" fontId="20" fillId="13" borderId="11" xfId="0" applyFont="1" applyFill="1" applyBorder="1" applyAlignment="1" applyProtection="1">
      <alignment horizontal="center"/>
      <protection hidden="1"/>
    </xf>
    <xf numFmtId="0" fontId="20" fillId="21" borderId="1" xfId="0" applyFont="1" applyFill="1" applyBorder="1" applyAlignment="1" applyProtection="1">
      <alignment horizontal="center" vertical="center"/>
      <protection hidden="1"/>
    </xf>
    <xf numFmtId="0" fontId="20" fillId="21" borderId="35" xfId="0" applyFont="1" applyFill="1" applyBorder="1" applyAlignment="1" applyProtection="1">
      <alignment horizontal="center" vertical="center" wrapText="1"/>
      <protection hidden="1"/>
    </xf>
    <xf numFmtId="0" fontId="20" fillId="21" borderId="16" xfId="0" applyFont="1"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0" fontId="20" fillId="21" borderId="4" xfId="0" applyFont="1" applyFill="1" applyBorder="1" applyAlignment="1" applyProtection="1">
      <alignment horizontal="center" vertical="center" wrapText="1"/>
      <protection hidden="1"/>
    </xf>
    <xf numFmtId="0" fontId="20" fillId="21" borderId="22"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vertical="center"/>
      <protection hidden="1"/>
    </xf>
    <xf numFmtId="0" fontId="20" fillId="21" borderId="26" xfId="0" applyFont="1" applyFill="1" applyBorder="1" applyAlignment="1" applyProtection="1">
      <alignment horizontal="center" vertical="center" wrapText="1"/>
      <protection hidden="1"/>
    </xf>
    <xf numFmtId="0" fontId="20" fillId="21" borderId="34"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center" wrapText="1"/>
      <protection hidden="1"/>
    </xf>
    <xf numFmtId="0" fontId="20" fillId="21" borderId="12" xfId="0" applyFont="1" applyFill="1" applyBorder="1" applyAlignment="1" applyProtection="1">
      <alignment horizontal="center" vertical="center" wrapText="1"/>
      <protection hidden="1"/>
    </xf>
    <xf numFmtId="0" fontId="20" fillId="21" borderId="18" xfId="0" applyFont="1" applyFill="1" applyBorder="1" applyAlignment="1" applyProtection="1">
      <alignment horizontal="center" vertical="top" wrapText="1"/>
      <protection hidden="1"/>
    </xf>
    <xf numFmtId="0" fontId="20" fillId="21" borderId="3" xfId="0" applyFont="1" applyFill="1" applyBorder="1" applyAlignment="1" applyProtection="1">
      <alignment horizontal="center" vertical="top" wrapText="1"/>
      <protection hidden="1"/>
    </xf>
    <xf numFmtId="0" fontId="20" fillId="21" borderId="20" xfId="0" applyFont="1" applyFill="1" applyBorder="1" applyAlignment="1" applyProtection="1">
      <alignment horizontal="center" vertical="center" wrapText="1"/>
      <protection hidden="1"/>
    </xf>
    <xf numFmtId="0" fontId="20" fillId="21" borderId="17" xfId="0" applyFont="1" applyFill="1" applyBorder="1" applyAlignment="1" applyProtection="1">
      <alignment horizontal="center" vertical="center" wrapText="1"/>
      <protection hidden="1"/>
    </xf>
    <xf numFmtId="0" fontId="30" fillId="21" borderId="19" xfId="0" applyFont="1" applyFill="1" applyBorder="1" applyAlignment="1" applyProtection="1">
      <alignment horizontal="center" vertical="center" wrapText="1"/>
      <protection hidden="1"/>
    </xf>
    <xf numFmtId="0" fontId="30" fillId="21" borderId="12"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top" wrapText="1"/>
      <protection hidden="1"/>
    </xf>
    <xf numFmtId="0" fontId="20" fillId="21" borderId="12" xfId="0" applyFont="1" applyFill="1" applyBorder="1" applyAlignment="1" applyProtection="1">
      <alignment horizontal="center" vertical="top" wrapText="1"/>
      <protection hidden="1"/>
    </xf>
    <xf numFmtId="0" fontId="20" fillId="21" borderId="33" xfId="0" applyFont="1" applyFill="1" applyBorder="1" applyAlignment="1" applyProtection="1">
      <alignment horizontal="center" vertical="center"/>
      <protection hidden="1"/>
    </xf>
    <xf numFmtId="0" fontId="23" fillId="0" borderId="0" xfId="0" applyFont="1" applyAlignment="1">
      <alignment horizontal="justify" wrapText="1"/>
    </xf>
    <xf numFmtId="0" fontId="20" fillId="21" borderId="25" xfId="0" applyFont="1" applyFill="1" applyBorder="1" applyAlignment="1" applyProtection="1">
      <alignment horizontal="center"/>
      <protection hidden="1"/>
    </xf>
    <xf numFmtId="0" fontId="20" fillId="21" borderId="1" xfId="0" applyFont="1" applyFill="1" applyBorder="1" applyAlignment="1">
      <alignment horizontal="center" vertical="top"/>
    </xf>
    <xf numFmtId="0" fontId="20" fillId="21" borderId="13"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protection hidden="1"/>
    </xf>
    <xf numFmtId="0" fontId="2" fillId="13" borderId="43" xfId="12" applyFont="1" applyFill="1" applyBorder="1" applyAlignment="1" applyProtection="1">
      <alignment horizontal="center" vertical="center" wrapText="1"/>
    </xf>
    <xf numFmtId="0" fontId="2" fillId="13" borderId="53" xfId="12" applyFont="1" applyFill="1" applyBorder="1" applyAlignment="1" applyProtection="1">
      <alignment horizontal="center" vertical="center" wrapText="1"/>
    </xf>
    <xf numFmtId="0" fontId="21" fillId="13" borderId="13" xfId="0" applyFont="1" applyFill="1" applyBorder="1" applyAlignment="1">
      <alignment horizontal="justify" vertical="center" wrapText="1"/>
    </xf>
    <xf numFmtId="0" fontId="21" fillId="13" borderId="14" xfId="0" applyFont="1" applyFill="1" applyBorder="1" applyAlignment="1">
      <alignment horizontal="justify" vertical="center" wrapText="1"/>
    </xf>
    <xf numFmtId="0" fontId="21" fillId="13" borderId="15" xfId="0" applyFont="1" applyFill="1" applyBorder="1" applyAlignment="1">
      <alignment horizontal="justify" vertical="center" wrapText="1"/>
    </xf>
    <xf numFmtId="0" fontId="2" fillId="15" borderId="43" xfId="12" applyFont="1" applyFill="1" applyBorder="1" applyAlignment="1" applyProtection="1">
      <alignment horizontal="center" vertical="center" wrapText="1"/>
    </xf>
    <xf numFmtId="0" fontId="2" fillId="15" borderId="53" xfId="12" applyFont="1" applyFill="1" applyBorder="1" applyAlignment="1" applyProtection="1">
      <alignment horizontal="center" vertical="center" wrapText="1"/>
    </xf>
    <xf numFmtId="0" fontId="21" fillId="15" borderId="13" xfId="0" applyFont="1" applyFill="1" applyBorder="1" applyAlignment="1">
      <alignment horizontal="justify" vertical="center" wrapText="1"/>
    </xf>
    <xf numFmtId="0" fontId="21" fillId="15" borderId="14" xfId="0" applyFont="1" applyFill="1" applyBorder="1" applyAlignment="1">
      <alignment horizontal="justify" vertical="center" wrapText="1"/>
    </xf>
    <xf numFmtId="0" fontId="21" fillId="15" borderId="15" xfId="0" applyFont="1" applyFill="1" applyBorder="1" applyAlignment="1">
      <alignment horizontal="justify" vertical="center" wrapText="1"/>
    </xf>
    <xf numFmtId="0" fontId="2" fillId="16" borderId="58" xfId="12" applyFont="1" applyFill="1" applyBorder="1" applyAlignment="1" applyProtection="1">
      <alignment horizontal="center" vertical="center" wrapText="1"/>
    </xf>
    <xf numFmtId="0" fontId="2" fillId="16" borderId="59" xfId="12" applyFont="1" applyFill="1" applyBorder="1" applyAlignment="1" applyProtection="1">
      <alignment horizontal="center" vertical="center" wrapText="1"/>
    </xf>
    <xf numFmtId="0" fontId="21" fillId="16" borderId="13" xfId="0" applyFont="1" applyFill="1" applyBorder="1" applyAlignment="1">
      <alignment horizontal="justify" vertical="center" wrapText="1"/>
    </xf>
    <xf numFmtId="0" fontId="21" fillId="16" borderId="14" xfId="0" applyFont="1" applyFill="1" applyBorder="1" applyAlignment="1">
      <alignment horizontal="justify" vertical="center" wrapText="1"/>
    </xf>
    <xf numFmtId="0" fontId="21" fillId="16" borderId="15" xfId="0" applyFont="1" applyFill="1" applyBorder="1" applyAlignment="1">
      <alignment horizontal="justify" vertical="center" wrapText="1"/>
    </xf>
    <xf numFmtId="0" fontId="43" fillId="21" borderId="13" xfId="0" applyFont="1" applyFill="1" applyBorder="1" applyAlignment="1">
      <alignment horizontal="center" vertical="center"/>
    </xf>
    <xf numFmtId="0" fontId="43" fillId="21" borderId="14" xfId="0" applyFont="1" applyFill="1" applyBorder="1" applyAlignment="1">
      <alignment horizontal="center" vertical="center"/>
    </xf>
    <xf numFmtId="0" fontId="43" fillId="21" borderId="15" xfId="0" applyFont="1" applyFill="1" applyBorder="1" applyAlignment="1">
      <alignment horizontal="center" vertical="center"/>
    </xf>
    <xf numFmtId="0" fontId="52" fillId="21" borderId="13" xfId="0" applyFont="1" applyFill="1" applyBorder="1" applyAlignment="1">
      <alignment horizontal="center" vertical="center"/>
    </xf>
    <xf numFmtId="0" fontId="52" fillId="21" borderId="15" xfId="0" applyFont="1" applyFill="1" applyBorder="1" applyAlignment="1">
      <alignment horizontal="center" vertical="center"/>
    </xf>
    <xf numFmtId="0" fontId="53" fillId="21" borderId="22" xfId="12" applyFont="1" applyFill="1" applyBorder="1" applyAlignment="1">
      <alignment horizontal="center" vertical="center"/>
    </xf>
    <xf numFmtId="0" fontId="53" fillId="21" borderId="25" xfId="12" applyFont="1" applyFill="1" applyBorder="1" applyAlignment="1">
      <alignment horizontal="center" vertical="center"/>
    </xf>
    <xf numFmtId="0" fontId="2" fillId="12" borderId="43" xfId="12" applyFont="1" applyFill="1" applyBorder="1" applyAlignment="1" applyProtection="1">
      <alignment horizontal="center" vertical="center" wrapText="1"/>
    </xf>
    <xf numFmtId="0" fontId="2" fillId="12" borderId="53" xfId="12" applyFont="1" applyFill="1" applyBorder="1" applyAlignment="1" applyProtection="1">
      <alignment horizontal="center" vertical="center" wrapText="1"/>
    </xf>
    <xf numFmtId="0" fontId="21" fillId="12" borderId="13" xfId="0" applyFont="1" applyFill="1" applyBorder="1" applyAlignment="1">
      <alignment horizontal="justify" vertical="center" wrapText="1"/>
    </xf>
    <xf numFmtId="0" fontId="21" fillId="12" borderId="14" xfId="0" applyFont="1" applyFill="1" applyBorder="1" applyAlignment="1">
      <alignment horizontal="justify" vertical="center" wrapText="1"/>
    </xf>
    <xf numFmtId="0" fontId="21" fillId="12" borderId="15" xfId="0" applyFont="1" applyFill="1" applyBorder="1" applyAlignment="1">
      <alignment horizontal="justify" vertical="center" wrapText="1"/>
    </xf>
    <xf numFmtId="0" fontId="40" fillId="21" borderId="13" xfId="0" applyFont="1" applyFill="1" applyBorder="1" applyAlignment="1" applyProtection="1">
      <alignment horizontal="center"/>
      <protection hidden="1"/>
    </xf>
    <xf numFmtId="0" fontId="40" fillId="21" borderId="14" xfId="0" applyFont="1" applyFill="1" applyBorder="1" applyAlignment="1" applyProtection="1">
      <alignment horizontal="center"/>
      <protection hidden="1"/>
    </xf>
    <xf numFmtId="0" fontId="40" fillId="21" borderId="15" xfId="0" applyFont="1" applyFill="1" applyBorder="1" applyAlignment="1" applyProtection="1">
      <alignment horizontal="center"/>
      <protection hidden="1"/>
    </xf>
    <xf numFmtId="0" fontId="0" fillId="0" borderId="3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25"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8" xfId="0" applyBorder="1" applyAlignment="1" applyProtection="1">
      <alignment horizontal="left" vertical="top" wrapText="1"/>
      <protection hidden="1"/>
    </xf>
    <xf numFmtId="0" fontId="0" fillId="0" borderId="29" xfId="0" applyBorder="1" applyAlignment="1" applyProtection="1">
      <alignment horizontal="left" vertical="top" wrapText="1"/>
      <protection hidden="1"/>
    </xf>
    <xf numFmtId="0" fontId="84" fillId="13" borderId="16" xfId="0" applyFont="1" applyFill="1" applyBorder="1" applyAlignment="1" applyProtection="1">
      <alignment horizontal="center" vertical="center" wrapText="1"/>
      <protection hidden="1"/>
    </xf>
    <xf numFmtId="0" fontId="84" fillId="13" borderId="27" xfId="0" applyFont="1" applyFill="1" applyBorder="1" applyAlignment="1" applyProtection="1">
      <alignment horizontal="center" vertical="center" wrapText="1"/>
      <protection hidden="1"/>
    </xf>
    <xf numFmtId="0" fontId="84" fillId="29" borderId="13" xfId="0" applyFont="1" applyFill="1" applyBorder="1" applyAlignment="1" applyProtection="1">
      <alignment horizontal="center" vertical="center" wrapText="1"/>
      <protection hidden="1"/>
    </xf>
    <xf numFmtId="0" fontId="84" fillId="29" borderId="14" xfId="0" applyFont="1" applyFill="1" applyBorder="1" applyAlignment="1" applyProtection="1">
      <alignment horizontal="center" vertical="center" wrapText="1"/>
      <protection hidden="1"/>
    </xf>
    <xf numFmtId="0" fontId="84" fillId="16" borderId="35" xfId="0" applyFont="1" applyFill="1" applyBorder="1" applyAlignment="1" applyProtection="1">
      <alignment horizontal="center" vertical="center" wrapText="1"/>
      <protection hidden="1"/>
    </xf>
    <xf numFmtId="0" fontId="84" fillId="16" borderId="22" xfId="0" applyFont="1" applyFill="1" applyBorder="1" applyAlignment="1" applyProtection="1">
      <alignment horizontal="center" vertical="center" wrapText="1"/>
      <protection hidden="1"/>
    </xf>
    <xf numFmtId="0" fontId="84" fillId="25" borderId="18" xfId="0" applyFont="1" applyFill="1" applyBorder="1" applyAlignment="1" applyProtection="1">
      <alignment horizontal="center" vertical="center" wrapText="1"/>
      <protection hidden="1"/>
    </xf>
    <xf numFmtId="0" fontId="84" fillId="25" borderId="3" xfId="0" applyFont="1" applyFill="1" applyBorder="1" applyAlignment="1" applyProtection="1">
      <alignment horizontal="center" vertical="center" wrapText="1"/>
      <protection hidden="1"/>
    </xf>
    <xf numFmtId="0" fontId="84" fillId="25" borderId="20" xfId="0" applyFont="1" applyFill="1" applyBorder="1" applyAlignment="1" applyProtection="1">
      <alignment horizontal="center" vertical="center" wrapText="1"/>
      <protection hidden="1"/>
    </xf>
    <xf numFmtId="0" fontId="84" fillId="25" borderId="17" xfId="0" applyFont="1" applyFill="1" applyBorder="1" applyAlignment="1" applyProtection="1">
      <alignment horizontal="center" vertical="center" wrapText="1"/>
      <protection hidden="1"/>
    </xf>
    <xf numFmtId="0" fontId="40" fillId="21" borderId="35" xfId="0" applyFont="1" applyFill="1" applyBorder="1" applyAlignment="1" applyProtection="1">
      <alignment horizontal="center"/>
      <protection hidden="1"/>
    </xf>
    <xf numFmtId="0" fontId="40" fillId="21" borderId="0" xfId="0" applyFont="1" applyFill="1" applyBorder="1" applyAlignment="1" applyProtection="1">
      <alignment horizontal="center"/>
      <protection hidden="1"/>
    </xf>
    <xf numFmtId="0" fontId="40" fillId="21" borderId="22" xfId="0" applyFont="1" applyFill="1" applyBorder="1" applyAlignment="1" applyProtection="1">
      <alignment horizontal="center"/>
      <protection hidden="1"/>
    </xf>
    <xf numFmtId="0" fontId="40" fillId="21" borderId="25" xfId="0" applyFont="1" applyFill="1" applyBorder="1" applyAlignment="1" applyProtection="1">
      <alignment horizontal="center"/>
      <protection hidden="1"/>
    </xf>
    <xf numFmtId="0" fontId="84" fillId="13" borderId="19" xfId="0" applyFont="1" applyFill="1" applyBorder="1" applyAlignment="1" applyProtection="1">
      <alignment horizontal="center" vertical="center" wrapText="1"/>
      <protection hidden="1"/>
    </xf>
    <xf numFmtId="0" fontId="84" fillId="13" borderId="12" xfId="0" applyFont="1" applyFill="1" applyBorder="1" applyAlignment="1" applyProtection="1">
      <alignment horizontal="center" vertical="center" wrapText="1"/>
      <protection hidden="1"/>
    </xf>
    <xf numFmtId="0" fontId="84" fillId="29" borderId="19" xfId="0" applyFont="1" applyFill="1" applyBorder="1" applyAlignment="1" applyProtection="1">
      <alignment horizontal="center" vertical="center" wrapText="1"/>
      <protection hidden="1"/>
    </xf>
    <xf numFmtId="0" fontId="84" fillId="29" borderId="12" xfId="0" applyFont="1" applyFill="1" applyBorder="1" applyAlignment="1" applyProtection="1">
      <alignment horizontal="center" vertical="center" wrapText="1"/>
      <protection hidden="1"/>
    </xf>
    <xf numFmtId="0" fontId="84" fillId="16" borderId="20" xfId="0" applyFont="1" applyFill="1" applyBorder="1" applyAlignment="1" applyProtection="1">
      <alignment horizontal="center" vertical="center" wrapText="1"/>
      <protection hidden="1"/>
    </xf>
    <xf numFmtId="0" fontId="84" fillId="16" borderId="17" xfId="0" applyFont="1" applyFill="1" applyBorder="1" applyAlignment="1" applyProtection="1">
      <alignment horizontal="center" vertical="center" wrapText="1"/>
      <protection hidden="1"/>
    </xf>
    <xf numFmtId="0" fontId="84" fillId="13" borderId="18" xfId="0" applyFont="1" applyFill="1" applyBorder="1" applyAlignment="1" applyProtection="1">
      <alignment horizontal="center" vertical="center" wrapText="1"/>
      <protection hidden="1"/>
    </xf>
    <xf numFmtId="0" fontId="84" fillId="13" borderId="3" xfId="0" applyFont="1" applyFill="1" applyBorder="1" applyAlignment="1" applyProtection="1">
      <alignment horizontal="center" vertical="center" wrapText="1"/>
      <protection hidden="1"/>
    </xf>
    <xf numFmtId="0" fontId="81" fillId="0" borderId="36" xfId="0" applyFont="1" applyBorder="1" applyAlignment="1" applyProtection="1">
      <alignment horizontal="left" vertical="center"/>
      <protection hidden="1"/>
    </xf>
    <xf numFmtId="0" fontId="81" fillId="0" borderId="28" xfId="0" applyFont="1" applyBorder="1" applyAlignment="1" applyProtection="1">
      <alignment horizontal="left" vertical="center"/>
      <protection hidden="1"/>
    </xf>
    <xf numFmtId="0" fontId="81" fillId="0" borderId="29" xfId="0" applyFont="1" applyBorder="1" applyAlignment="1" applyProtection="1">
      <alignment horizontal="left" vertical="center"/>
      <protection hidden="1"/>
    </xf>
    <xf numFmtId="0" fontId="40" fillId="18" borderId="18" xfId="0" applyFont="1" applyFill="1" applyBorder="1" applyAlignment="1" applyProtection="1">
      <alignment horizontal="center" vertical="center"/>
      <protection hidden="1"/>
    </xf>
    <xf numFmtId="0" fontId="40" fillId="18" borderId="16" xfId="0" applyFont="1" applyFill="1" applyBorder="1" applyAlignment="1" applyProtection="1">
      <alignment horizontal="center" vertical="center"/>
      <protection hidden="1"/>
    </xf>
    <xf numFmtId="0" fontId="40" fillId="18" borderId="52" xfId="0" applyFont="1" applyFill="1" applyBorder="1" applyAlignment="1" applyProtection="1">
      <alignment horizontal="center" vertical="center"/>
      <protection hidden="1"/>
    </xf>
    <xf numFmtId="0" fontId="40" fillId="18" borderId="35" xfId="0" applyFont="1" applyFill="1" applyBorder="1" applyAlignment="1" applyProtection="1">
      <alignment horizontal="center" vertical="center" wrapText="1"/>
      <protection hidden="1"/>
    </xf>
    <xf numFmtId="0" fontId="40" fillId="18" borderId="22" xfId="0" applyFont="1" applyFill="1" applyBorder="1" applyAlignment="1" applyProtection="1">
      <alignment horizontal="center" vertical="center" wrapText="1"/>
      <protection hidden="1"/>
    </xf>
    <xf numFmtId="0" fontId="40" fillId="18" borderId="25" xfId="0" applyFont="1" applyFill="1" applyBorder="1" applyAlignment="1" applyProtection="1">
      <alignment horizontal="center" vertical="center" wrapText="1"/>
      <protection hidden="1"/>
    </xf>
    <xf numFmtId="0" fontId="83" fillId="18" borderId="62" xfId="0" applyFont="1" applyFill="1" applyBorder="1" applyAlignment="1" applyProtection="1">
      <alignment horizontal="center" vertical="center" wrapText="1"/>
      <protection hidden="1"/>
    </xf>
    <xf numFmtId="0" fontId="83" fillId="18" borderId="0" xfId="0" applyFont="1" applyFill="1" applyBorder="1" applyAlignment="1" applyProtection="1">
      <alignment horizontal="center" vertical="center" wrapText="1"/>
      <protection hidden="1"/>
    </xf>
    <xf numFmtId="0" fontId="83" fillId="18" borderId="54" xfId="0" applyFont="1" applyFill="1" applyBorder="1" applyAlignment="1" applyProtection="1">
      <alignment horizontal="center" vertical="center" wrapText="1"/>
      <protection hidden="1"/>
    </xf>
    <xf numFmtId="0" fontId="40" fillId="18" borderId="13" xfId="0" applyFont="1" applyFill="1" applyBorder="1" applyAlignment="1" applyProtection="1">
      <alignment horizontal="center" vertical="center" wrapText="1"/>
      <protection hidden="1"/>
    </xf>
    <xf numFmtId="0" fontId="40" fillId="18" borderId="14" xfId="0" applyFont="1" applyFill="1" applyBorder="1" applyAlignment="1" applyProtection="1">
      <alignment horizontal="center" vertical="center" wrapText="1"/>
      <protection hidden="1"/>
    </xf>
    <xf numFmtId="0" fontId="40" fillId="18" borderId="15" xfId="0" applyFont="1" applyFill="1" applyBorder="1" applyAlignment="1" applyProtection="1">
      <alignment horizontal="center" vertical="center" wrapText="1"/>
      <protection hidden="1"/>
    </xf>
    <xf numFmtId="0" fontId="40" fillId="18" borderId="6" xfId="0" applyFont="1" applyFill="1" applyBorder="1" applyAlignment="1" applyProtection="1">
      <alignment horizontal="center" vertical="center" wrapText="1"/>
      <protection hidden="1"/>
    </xf>
    <xf numFmtId="0" fontId="40" fillId="18" borderId="26" xfId="0" applyFont="1" applyFill="1" applyBorder="1" applyAlignment="1" applyProtection="1">
      <alignment horizontal="center" vertical="center" wrapText="1"/>
      <protection hidden="1"/>
    </xf>
    <xf numFmtId="0" fontId="40" fillId="18" borderId="8" xfId="0" applyFont="1" applyFill="1" applyBorder="1" applyAlignment="1" applyProtection="1">
      <alignment horizontal="center" vertical="center" wrapText="1"/>
      <protection hidden="1"/>
    </xf>
    <xf numFmtId="0" fontId="84" fillId="12" borderId="18" xfId="0" applyFont="1" applyFill="1" applyBorder="1" applyAlignment="1" applyProtection="1">
      <alignment horizontal="center" vertical="center" wrapText="1"/>
      <protection hidden="1"/>
    </xf>
    <xf numFmtId="0" fontId="84" fillId="12" borderId="3" xfId="0" applyFont="1" applyFill="1" applyBorder="1" applyAlignment="1" applyProtection="1">
      <alignment horizontal="center" vertical="center" wrapText="1"/>
      <protection hidden="1"/>
    </xf>
    <xf numFmtId="0" fontId="78" fillId="0" borderId="4" xfId="0" applyFont="1" applyBorder="1" applyAlignment="1" applyProtection="1">
      <alignment horizontal="center" vertical="center" wrapText="1"/>
      <protection hidden="1"/>
    </xf>
    <xf numFmtId="0" fontId="78" fillId="0" borderId="26" xfId="0" applyFont="1" applyBorder="1" applyAlignment="1" applyProtection="1">
      <alignment horizontal="center" vertical="center" wrapText="1"/>
      <protection hidden="1"/>
    </xf>
    <xf numFmtId="0" fontId="78"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80" fillId="0" borderId="36" xfId="0" applyFont="1" applyBorder="1" applyAlignment="1" applyProtection="1">
      <alignment horizontal="center" vertical="center" wrapText="1"/>
      <protection hidden="1"/>
    </xf>
    <xf numFmtId="0" fontId="80" fillId="0" borderId="28" xfId="0" applyFont="1" applyBorder="1" applyAlignment="1" applyProtection="1">
      <alignment horizontal="center" vertical="center" wrapText="1"/>
      <protection hidden="1"/>
    </xf>
    <xf numFmtId="0" fontId="80" fillId="0" borderId="29"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6" fillId="0" borderId="4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7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3.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9.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1</xdr:row>
      <xdr:rowOff>76200</xdr:rowOff>
    </xdr:from>
    <xdr:to>
      <xdr:col>12</xdr:col>
      <xdr:colOff>409575</xdr:colOff>
      <xdr:row>4</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296275" y="266700"/>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0</xdr:col>
      <xdr:colOff>1647825</xdr:colOff>
      <xdr:row>3</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19050"/>
          <a:ext cx="153352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552449</xdr:colOff>
      <xdr:row>0</xdr:row>
      <xdr:rowOff>57150</xdr:rowOff>
    </xdr:from>
    <xdr:to>
      <xdr:col>18</xdr:col>
      <xdr:colOff>581024</xdr:colOff>
      <xdr:row>3</xdr:row>
      <xdr:rowOff>152400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8421349" y="57150"/>
          <a:ext cx="19526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4</xdr:row>
      <xdr:rowOff>250601</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xdr:from>
      <xdr:col>5</xdr:col>
      <xdr:colOff>364370</xdr:colOff>
      <xdr:row>0</xdr:row>
      <xdr:rowOff>116417</xdr:rowOff>
    </xdr:from>
    <xdr:to>
      <xdr:col>6</xdr:col>
      <xdr:colOff>846667</xdr:colOff>
      <xdr:row>3</xdr:row>
      <xdr:rowOff>173568</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0926537" y="116417"/>
          <a:ext cx="1762880" cy="81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366712</xdr:colOff>
      <xdr:row>0</xdr:row>
      <xdr:rowOff>11907</xdr:rowOff>
    </xdr:from>
    <xdr:to>
      <xdr:col>0</xdr:col>
      <xdr:colOff>2141687</xdr:colOff>
      <xdr:row>4</xdr:row>
      <xdr:rowOff>250601</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3" name="Flecha derecha 2">
          <a:hlinkClick xmlns:r="http://schemas.openxmlformats.org/officeDocument/2006/relationships" r:id="rId1"/>
        </xdr:cNvPr>
        <xdr:cNvSpPr/>
      </xdr:nvSpPr>
      <xdr:spPr>
        <a:xfrm>
          <a:off x="1428750" y="5593557"/>
          <a:ext cx="4386264" cy="9786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5" name="Imagen 4"/>
        <xdr:cNvPicPr>
          <a:picLocks noChangeAspect="1"/>
        </xdr:cNvPicPr>
      </xdr:nvPicPr>
      <xdr:blipFill rotWithShape="1">
        <a:blip xmlns:r="http://schemas.openxmlformats.org/officeDocument/2006/relationships" r:embed="rId2"/>
        <a:srcRect l="17263" t="24177" r="17851" b="9944"/>
        <a:stretch/>
      </xdr:blipFill>
      <xdr:spPr>
        <a:xfrm>
          <a:off x="0" y="9077664"/>
          <a:ext cx="15649235" cy="8015967"/>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6" name="Flecha derecha 5">
          <a:hlinkClick xmlns:r="http://schemas.openxmlformats.org/officeDocument/2006/relationships" r:id="rId3"/>
        </xdr:cNvPr>
        <xdr:cNvSpPr/>
      </xdr:nvSpPr>
      <xdr:spPr>
        <a:xfrm>
          <a:off x="17275969" y="0"/>
          <a:ext cx="3024188"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414867</xdr:colOff>
      <xdr:row>0</xdr:row>
      <xdr:rowOff>0</xdr:rowOff>
    </xdr:from>
    <xdr:to>
      <xdr:col>39</xdr:col>
      <xdr:colOff>1026503</xdr:colOff>
      <xdr:row>2</xdr:row>
      <xdr:rowOff>309563</xdr:rowOff>
    </xdr:to>
    <xdr:sp macro="" textlink="">
      <xdr:nvSpPr>
        <xdr:cNvPr id="2" name="1 Flecha izquierda">
          <a:hlinkClick xmlns:r="http://schemas.openxmlformats.org/officeDocument/2006/relationships" r:id="rId1"/>
        </xdr:cNvPr>
        <xdr:cNvSpPr/>
      </xdr:nvSpPr>
      <xdr:spPr>
        <a:xfrm>
          <a:off x="56052773" y="0"/>
          <a:ext cx="10100918" cy="70246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TRABAJO/Riesgos/Agosto%202018/GESTI&#211;N%20DEL%20RIESGO%20VERSI&#211;N%201,0%20DE%2031-0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sheetData sheetId="1"/>
      <sheetData sheetId="2">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row r="17">
          <cell r="C17" t="str">
            <v>5. Rendición de cuentas que no involucre a la ciudadanía y todos los grupos de interés.</v>
          </cell>
        </row>
        <row r="18">
          <cell r="C18" t="str">
            <v>6. Rendición de cuentas sin contar con la información pertinente y veraz.</v>
          </cell>
        </row>
        <row r="19">
          <cell r="C19" t="str">
            <v>7: Desvío en el uso de los bienes y servicios de la Entidad</v>
          </cell>
        </row>
        <row r="20">
          <cell r="C20" t="str">
            <v>8: Pérdida de información pública que favorezca el beneficio propio o de terceros</v>
          </cell>
        </row>
        <row r="21">
          <cell r="C21" t="str">
            <v>9: Celebración indebida de contratos para favorecimiento propio o de terceros</v>
          </cell>
        </row>
        <row r="22">
          <cell r="C22" t="str">
            <v>10: Cohecho (Dar o recibir dádivas)</v>
          </cell>
        </row>
        <row r="23">
          <cell r="C23" t="str">
            <v>11. Discriminación hacia los ciudadanos que requieren atención y respuesta por parte de la SDM.</v>
          </cell>
        </row>
        <row r="24">
          <cell r="C24" t="str">
            <v>12. Actuación de la SDM que impida la participación ciudadana</v>
          </cell>
        </row>
        <row r="25">
          <cell r="C25" t="str">
            <v>13. Adopción de tecnologías obsoletas, inadecuadas o incompatibles para las necesidades de la movilidad de la ciudad.</v>
          </cell>
        </row>
        <row r="26">
          <cell r="C26" t="str">
            <v>14. Trámite o servicio a la ciudadanía, incumpliendo los requisitos, con el propósito de obtener un beneficio propio o para un tercero.</v>
          </cell>
        </row>
        <row r="27">
          <cell r="C27" t="str">
            <v>15. Designación de colaboradores no competentes o idóneos para el desarrollo de las actividades asignadas.</v>
          </cell>
        </row>
        <row r="28">
          <cell r="C28" t="str">
            <v>16. Inadecuado Ambiente laboral en la SDM</v>
          </cell>
        </row>
        <row r="29">
          <cell r="C29" t="str">
            <v>17. Contar con un Programa de Seguridad y Salud en el Trabajo inadecuado para las características y condiciones del entorno laboral institucional.</v>
          </cell>
        </row>
        <row r="30">
          <cell r="C30" t="str">
            <v>18. Actuaciones de los colaboradores que no se ajusten a la cultura del control en la Entidad</v>
          </cell>
        </row>
        <row r="31">
          <cell r="C31" t="str">
            <v>19. Comportamientos de los colaboradores, proveedores y otras partes interesadas pertinentes que afecten negativamente el desempeño ambiental de la Entidad.</v>
          </cell>
        </row>
        <row r="32">
          <cell r="C32" t="str">
            <v>20. Política de seguridad de la información deficiente e ineficaz para las características y condiciones de la Entidad.</v>
          </cell>
        </row>
        <row r="33">
          <cell r="C33" t="str">
            <v>21. Planes de gestión documental deficientes e ineficaces.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topLeftCell="B1" workbookViewId="0">
      <selection activeCell="O13" sqref="O13"/>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59"/>
      <c r="C2" s="559"/>
      <c r="D2" s="559"/>
      <c r="E2" s="559"/>
      <c r="F2" s="560" t="s">
        <v>72</v>
      </c>
      <c r="G2" s="560"/>
      <c r="H2" s="560"/>
      <c r="I2" s="560"/>
      <c r="J2" s="560"/>
      <c r="K2" s="560"/>
      <c r="L2" s="560"/>
      <c r="M2" s="560"/>
    </row>
    <row r="3" spans="2:13" x14ac:dyDescent="0.25">
      <c r="B3" s="559"/>
      <c r="C3" s="559"/>
      <c r="D3" s="559"/>
      <c r="E3" s="559"/>
      <c r="F3" s="560" t="s">
        <v>282</v>
      </c>
      <c r="G3" s="560"/>
      <c r="H3" s="560"/>
      <c r="I3" s="560"/>
      <c r="J3" s="560"/>
      <c r="K3" s="560"/>
      <c r="L3" s="560"/>
      <c r="M3" s="560"/>
    </row>
    <row r="4" spans="2:13" x14ac:dyDescent="0.25">
      <c r="B4" s="559"/>
      <c r="C4" s="559"/>
      <c r="D4" s="559"/>
      <c r="E4" s="559"/>
      <c r="F4" s="561" t="s">
        <v>285</v>
      </c>
      <c r="G4" s="561"/>
      <c r="H4" s="561"/>
      <c r="I4" s="561"/>
      <c r="J4" s="561"/>
      <c r="K4" s="561"/>
      <c r="L4" s="560"/>
      <c r="M4" s="560"/>
    </row>
    <row r="5" spans="2:13" x14ac:dyDescent="0.25">
      <c r="B5" s="559"/>
      <c r="C5" s="559"/>
      <c r="D5" s="559"/>
      <c r="E5" s="559"/>
      <c r="F5" s="568" t="s">
        <v>577</v>
      </c>
      <c r="G5" s="569"/>
      <c r="H5" s="569"/>
      <c r="I5" s="569"/>
      <c r="J5" s="569"/>
      <c r="K5" s="570"/>
      <c r="L5" s="560"/>
      <c r="M5" s="560"/>
    </row>
    <row r="6" spans="2:13" x14ac:dyDescent="0.25">
      <c r="B6" s="556" t="s">
        <v>75</v>
      </c>
      <c r="C6" s="556"/>
      <c r="D6" s="556"/>
      <c r="E6" s="556"/>
      <c r="F6" s="556"/>
      <c r="G6" s="556"/>
      <c r="H6" s="556"/>
      <c r="I6" s="556"/>
      <c r="J6" s="556"/>
      <c r="K6" s="556"/>
      <c r="L6" s="556"/>
      <c r="M6" s="556"/>
    </row>
    <row r="7" spans="2:13" x14ac:dyDescent="0.25">
      <c r="B7" s="557" t="s">
        <v>39</v>
      </c>
      <c r="C7" s="557"/>
      <c r="D7" s="557"/>
      <c r="E7" s="557"/>
      <c r="F7" s="558" t="s">
        <v>76</v>
      </c>
      <c r="G7" s="562" t="s">
        <v>17</v>
      </c>
      <c r="H7" s="563"/>
      <c r="I7" s="563"/>
      <c r="J7" s="563"/>
      <c r="K7" s="563"/>
      <c r="L7" s="563"/>
      <c r="M7" s="564"/>
    </row>
    <row r="8" spans="2:13" x14ac:dyDescent="0.25">
      <c r="B8" s="557"/>
      <c r="C8" s="557"/>
      <c r="D8" s="557"/>
      <c r="E8" s="557"/>
      <c r="F8" s="558"/>
      <c r="G8" s="565"/>
      <c r="H8" s="566"/>
      <c r="I8" s="566"/>
      <c r="J8" s="566"/>
      <c r="K8" s="566"/>
      <c r="L8" s="566"/>
      <c r="M8" s="567"/>
    </row>
    <row r="9" spans="2:13" ht="48" customHeight="1" x14ac:dyDescent="0.25">
      <c r="B9" s="551">
        <v>43343</v>
      </c>
      <c r="C9" s="552"/>
      <c r="D9" s="552"/>
      <c r="E9" s="552"/>
      <c r="F9" s="34" t="s">
        <v>303</v>
      </c>
      <c r="G9" s="553" t="s">
        <v>304</v>
      </c>
      <c r="H9" s="554"/>
      <c r="I9" s="554"/>
      <c r="J9" s="554"/>
      <c r="K9" s="554"/>
      <c r="L9" s="554"/>
      <c r="M9" s="555"/>
    </row>
    <row r="10" spans="2:13" ht="54.75" customHeight="1" x14ac:dyDescent="0.25">
      <c r="B10" s="551">
        <v>43454</v>
      </c>
      <c r="C10" s="552"/>
      <c r="D10" s="552"/>
      <c r="E10" s="552"/>
      <c r="F10" s="521" t="s">
        <v>870</v>
      </c>
      <c r="G10" s="553" t="s">
        <v>871</v>
      </c>
      <c r="H10" s="554"/>
      <c r="I10" s="554"/>
      <c r="J10" s="554"/>
      <c r="K10" s="554"/>
      <c r="L10" s="554"/>
      <c r="M10" s="555"/>
    </row>
    <row r="11" spans="2:13" x14ac:dyDescent="0.25">
      <c r="B11" s="547"/>
      <c r="C11" s="547"/>
      <c r="D11" s="547"/>
      <c r="E11" s="547"/>
      <c r="F11" s="32"/>
      <c r="G11" s="548"/>
      <c r="H11" s="549"/>
      <c r="I11" s="549"/>
      <c r="J11" s="549"/>
      <c r="K11" s="549"/>
      <c r="L11" s="549"/>
      <c r="M11" s="550"/>
    </row>
    <row r="12" spans="2:13" x14ac:dyDescent="0.25">
      <c r="B12" s="547"/>
      <c r="C12" s="547"/>
      <c r="D12" s="547"/>
      <c r="E12" s="547"/>
      <c r="F12" s="32"/>
      <c r="G12" s="548"/>
      <c r="H12" s="549"/>
      <c r="I12" s="549"/>
      <c r="J12" s="549"/>
      <c r="K12" s="549"/>
      <c r="L12" s="549"/>
      <c r="M12" s="550"/>
    </row>
    <row r="13" spans="2:13" x14ac:dyDescent="0.25">
      <c r="B13" s="547"/>
      <c r="C13" s="547"/>
      <c r="D13" s="547"/>
      <c r="E13" s="547"/>
      <c r="F13" s="32"/>
      <c r="G13" s="548"/>
      <c r="H13" s="549"/>
      <c r="I13" s="549"/>
      <c r="J13" s="549"/>
      <c r="K13" s="549"/>
      <c r="L13" s="549"/>
      <c r="M13" s="550"/>
    </row>
    <row r="14" spans="2:13" x14ac:dyDescent="0.25">
      <c r="B14" s="547"/>
      <c r="C14" s="547"/>
      <c r="D14" s="547"/>
      <c r="E14" s="547"/>
      <c r="F14" s="32"/>
      <c r="G14" s="548"/>
      <c r="H14" s="549"/>
      <c r="I14" s="549"/>
      <c r="J14" s="549"/>
      <c r="K14" s="549"/>
      <c r="L14" s="549"/>
      <c r="M14" s="550"/>
    </row>
    <row r="15" spans="2:13" x14ac:dyDescent="0.25">
      <c r="B15" s="547"/>
      <c r="C15" s="547"/>
      <c r="D15" s="547"/>
      <c r="E15" s="547"/>
      <c r="F15" s="32"/>
      <c r="G15" s="548"/>
      <c r="H15" s="549"/>
      <c r="I15" s="549"/>
      <c r="J15" s="549"/>
      <c r="K15" s="549"/>
      <c r="L15" s="549"/>
      <c r="M15" s="550"/>
    </row>
    <row r="16" spans="2:13" x14ac:dyDescent="0.25">
      <c r="B16" s="547"/>
      <c r="C16" s="547"/>
      <c r="D16" s="547"/>
      <c r="E16" s="547"/>
      <c r="F16" s="32"/>
      <c r="G16" s="548"/>
      <c r="H16" s="549"/>
      <c r="I16" s="549"/>
      <c r="J16" s="549"/>
      <c r="K16" s="549"/>
      <c r="L16" s="549"/>
      <c r="M16" s="550"/>
    </row>
    <row r="17" spans="2:13" x14ac:dyDescent="0.25">
      <c r="B17" s="547"/>
      <c r="C17" s="547"/>
      <c r="D17" s="547"/>
      <c r="E17" s="547"/>
      <c r="F17" s="32"/>
      <c r="G17" s="548"/>
      <c r="H17" s="549"/>
      <c r="I17" s="549"/>
      <c r="J17" s="549"/>
      <c r="K17" s="549"/>
      <c r="L17" s="549"/>
      <c r="M17" s="550"/>
    </row>
    <row r="18" spans="2:13" x14ac:dyDescent="0.25">
      <c r="B18" s="547"/>
      <c r="C18" s="547"/>
      <c r="D18" s="547"/>
      <c r="E18" s="547"/>
      <c r="F18" s="32"/>
      <c r="G18" s="548"/>
      <c r="H18" s="549"/>
      <c r="I18" s="549"/>
      <c r="J18" s="549"/>
      <c r="K18" s="549"/>
      <c r="L18" s="549"/>
      <c r="M18" s="550"/>
    </row>
    <row r="19" spans="2:13" x14ac:dyDescent="0.25">
      <c r="B19" s="547"/>
      <c r="C19" s="547"/>
      <c r="D19" s="547"/>
      <c r="E19" s="547"/>
      <c r="F19" s="32"/>
      <c r="G19" s="548"/>
      <c r="H19" s="549"/>
      <c r="I19" s="549"/>
      <c r="J19" s="549"/>
      <c r="K19" s="549"/>
      <c r="L19" s="549"/>
      <c r="M19" s="550"/>
    </row>
    <row r="20" spans="2:13" x14ac:dyDescent="0.25">
      <c r="B20" s="547"/>
      <c r="C20" s="547"/>
      <c r="D20" s="547"/>
      <c r="E20" s="547"/>
      <c r="F20" s="32"/>
      <c r="G20" s="548"/>
      <c r="H20" s="549"/>
      <c r="I20" s="549"/>
      <c r="J20" s="549"/>
      <c r="K20" s="549"/>
      <c r="L20" s="549"/>
      <c r="M20" s="550"/>
    </row>
    <row r="21" spans="2:13" x14ac:dyDescent="0.25">
      <c r="B21" s="547"/>
      <c r="C21" s="547"/>
      <c r="D21" s="547"/>
      <c r="E21" s="547"/>
      <c r="F21" s="32"/>
      <c r="G21" s="548"/>
      <c r="H21" s="549"/>
      <c r="I21" s="549"/>
      <c r="J21" s="549"/>
      <c r="K21" s="549"/>
      <c r="L21" s="549"/>
      <c r="M21" s="550"/>
    </row>
    <row r="22" spans="2:13" x14ac:dyDescent="0.25">
      <c r="B22" s="547"/>
      <c r="C22" s="547"/>
      <c r="D22" s="547"/>
      <c r="E22" s="547"/>
      <c r="F22" s="32"/>
      <c r="G22" s="548"/>
      <c r="H22" s="549"/>
      <c r="I22" s="549"/>
      <c r="J22" s="549"/>
      <c r="K22" s="549"/>
      <c r="L22" s="549"/>
      <c r="M22" s="550"/>
    </row>
    <row r="23" spans="2:13" x14ac:dyDescent="0.25">
      <c r="B23" s="547"/>
      <c r="C23" s="547"/>
      <c r="D23" s="547"/>
      <c r="E23" s="547"/>
      <c r="F23" s="32"/>
      <c r="G23" s="548"/>
      <c r="H23" s="549"/>
      <c r="I23" s="549"/>
      <c r="J23" s="549"/>
      <c r="K23" s="549"/>
      <c r="L23" s="549"/>
      <c r="M23" s="550"/>
    </row>
    <row r="24" spans="2:13" x14ac:dyDescent="0.25">
      <c r="B24" s="547"/>
      <c r="C24" s="547"/>
      <c r="D24" s="547"/>
      <c r="E24" s="547"/>
      <c r="F24" s="32"/>
      <c r="G24" s="548"/>
      <c r="H24" s="549"/>
      <c r="I24" s="549"/>
      <c r="J24" s="549"/>
      <c r="K24" s="549"/>
      <c r="L24" s="549"/>
      <c r="M24" s="550"/>
    </row>
    <row r="25" spans="2:13" x14ac:dyDescent="0.25">
      <c r="B25" s="547"/>
      <c r="C25" s="547"/>
      <c r="D25" s="547"/>
      <c r="E25" s="547"/>
      <c r="F25" s="32"/>
      <c r="G25" s="548"/>
      <c r="H25" s="549"/>
      <c r="I25" s="549"/>
      <c r="J25" s="549"/>
      <c r="K25" s="549"/>
      <c r="L25" s="549"/>
      <c r="M25" s="550"/>
    </row>
  </sheetData>
  <mergeCells count="44">
    <mergeCell ref="B6:M6"/>
    <mergeCell ref="B7:E8"/>
    <mergeCell ref="F7:F8"/>
    <mergeCell ref="B2:E5"/>
    <mergeCell ref="F2:K2"/>
    <mergeCell ref="L2:M5"/>
    <mergeCell ref="F3:K3"/>
    <mergeCell ref="F4:K4"/>
    <mergeCell ref="G7:M8"/>
    <mergeCell ref="F5:K5"/>
    <mergeCell ref="B9:E9"/>
    <mergeCell ref="B12:E12"/>
    <mergeCell ref="B10:E10"/>
    <mergeCell ref="B11:E11"/>
    <mergeCell ref="G9:M9"/>
    <mergeCell ref="G10:M10"/>
    <mergeCell ref="G11:M11"/>
    <mergeCell ref="G12:M12"/>
    <mergeCell ref="B13:E13"/>
    <mergeCell ref="B14:E14"/>
    <mergeCell ref="G13:M13"/>
    <mergeCell ref="G14:M14"/>
    <mergeCell ref="B15:E15"/>
    <mergeCell ref="B16:E16"/>
    <mergeCell ref="G15:M15"/>
    <mergeCell ref="G16:M16"/>
    <mergeCell ref="B17:E17"/>
    <mergeCell ref="B18:E18"/>
    <mergeCell ref="G17:M17"/>
    <mergeCell ref="G18:M18"/>
    <mergeCell ref="B19:E19"/>
    <mergeCell ref="B20:E20"/>
    <mergeCell ref="G19:M19"/>
    <mergeCell ref="G20:M20"/>
    <mergeCell ref="B21:E21"/>
    <mergeCell ref="B22:E22"/>
    <mergeCell ref="G21:M21"/>
    <mergeCell ref="G22:M22"/>
    <mergeCell ref="B25:E25"/>
    <mergeCell ref="B23:E23"/>
    <mergeCell ref="B24:E24"/>
    <mergeCell ref="G23:M23"/>
    <mergeCell ref="G24:M24"/>
    <mergeCell ref="G25:M25"/>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80" zoomScaleNormal="80" workbookViewId="0">
      <selection activeCell="V11" sqref="V11"/>
    </sheetView>
  </sheetViews>
  <sheetFormatPr baseColWidth="10" defaultRowHeight="15" x14ac:dyDescent="0.25"/>
  <cols>
    <col min="1" max="1" width="25.42578125" style="87" customWidth="1"/>
    <col min="2" max="2" width="6" style="87" customWidth="1"/>
    <col min="3" max="3" width="8.7109375" style="87" customWidth="1"/>
    <col min="4" max="4" width="5.5703125" style="87" customWidth="1"/>
    <col min="5" max="5" width="8.85546875" style="87" customWidth="1"/>
    <col min="6" max="6" width="10.28515625" style="87" customWidth="1"/>
    <col min="7" max="7" width="9.85546875" style="87" customWidth="1"/>
    <col min="8" max="9" width="8.42578125" style="87" customWidth="1"/>
    <col min="10" max="10" width="11.5703125" style="87" customWidth="1"/>
    <col min="11" max="11" width="49" style="87" customWidth="1"/>
    <col min="12" max="12" width="40.42578125" style="87" customWidth="1"/>
    <col min="13" max="13" width="59.140625" style="87" customWidth="1"/>
    <col min="14" max="14" width="23" style="87" customWidth="1"/>
    <col min="15" max="15" width="12" style="87" customWidth="1"/>
    <col min="16" max="16" width="14.28515625" style="87" customWidth="1"/>
    <col min="17" max="17" width="12.28515625" style="87" customWidth="1"/>
    <col min="18" max="18" width="16.28515625" style="87" customWidth="1"/>
    <col min="19" max="19" width="75.28515625" style="87" customWidth="1"/>
    <col min="20" max="16384" width="11.42578125" style="87"/>
  </cols>
  <sheetData>
    <row r="1" spans="1:19" ht="15" customHeight="1" x14ac:dyDescent="0.25">
      <c r="A1" s="900"/>
      <c r="B1" s="903" t="s">
        <v>204</v>
      </c>
      <c r="C1" s="904"/>
      <c r="D1" s="904"/>
      <c r="E1" s="904"/>
      <c r="F1" s="904"/>
      <c r="G1" s="904"/>
      <c r="H1" s="904"/>
      <c r="I1" s="904"/>
      <c r="J1" s="904"/>
      <c r="K1" s="904"/>
      <c r="L1" s="904"/>
      <c r="M1" s="904"/>
      <c r="N1" s="904"/>
      <c r="O1" s="905"/>
      <c r="P1" s="146"/>
      <c r="Q1" s="147"/>
      <c r="R1" s="147"/>
      <c r="S1" s="148"/>
    </row>
    <row r="2" spans="1:19" ht="15" customHeight="1" x14ac:dyDescent="0.25">
      <c r="A2" s="901"/>
      <c r="B2" s="906" t="s">
        <v>73</v>
      </c>
      <c r="C2" s="907"/>
      <c r="D2" s="907"/>
      <c r="E2" s="907"/>
      <c r="F2" s="907"/>
      <c r="G2" s="907"/>
      <c r="H2" s="907"/>
      <c r="I2" s="907"/>
      <c r="J2" s="907"/>
      <c r="K2" s="907"/>
      <c r="L2" s="907"/>
      <c r="M2" s="907"/>
      <c r="N2" s="907"/>
      <c r="O2" s="908"/>
      <c r="P2" s="149"/>
      <c r="Q2" s="150"/>
      <c r="R2" s="150"/>
      <c r="S2" s="151"/>
    </row>
    <row r="3" spans="1:19" ht="19.5" thickBot="1" x14ac:dyDescent="0.3">
      <c r="A3" s="901"/>
      <c r="B3" s="909" t="s">
        <v>205</v>
      </c>
      <c r="C3" s="910"/>
      <c r="D3" s="910"/>
      <c r="E3" s="910"/>
      <c r="F3" s="910"/>
      <c r="G3" s="910"/>
      <c r="H3" s="910"/>
      <c r="I3" s="910"/>
      <c r="J3" s="910"/>
      <c r="K3" s="910"/>
      <c r="L3" s="910"/>
      <c r="M3" s="910"/>
      <c r="N3" s="910"/>
      <c r="O3" s="911"/>
      <c r="P3" s="149"/>
      <c r="Q3" s="150"/>
      <c r="R3" s="150"/>
      <c r="S3" s="151"/>
    </row>
    <row r="4" spans="1:19" ht="15.75" thickBot="1" x14ac:dyDescent="0.3">
      <c r="A4" s="902"/>
      <c r="B4" s="912" t="s">
        <v>206</v>
      </c>
      <c r="C4" s="913"/>
      <c r="D4" s="913"/>
      <c r="E4" s="913"/>
      <c r="F4" s="913"/>
      <c r="G4" s="913"/>
      <c r="H4" s="913"/>
      <c r="I4" s="913"/>
      <c r="J4" s="914"/>
      <c r="K4" s="915" t="s">
        <v>207</v>
      </c>
      <c r="L4" s="913"/>
      <c r="M4" s="913"/>
      <c r="N4" s="913"/>
      <c r="O4" s="916"/>
      <c r="P4" s="152"/>
      <c r="Q4" s="153"/>
      <c r="R4" s="153"/>
      <c r="S4" s="154"/>
    </row>
    <row r="5" spans="1:19" ht="19.5" thickBot="1" x14ac:dyDescent="0.3">
      <c r="A5" s="880" t="s">
        <v>208</v>
      </c>
      <c r="B5" s="881"/>
      <c r="C5" s="881"/>
      <c r="D5" s="881"/>
      <c r="E5" s="881"/>
      <c r="F5" s="881"/>
      <c r="G5" s="881"/>
      <c r="H5" s="881"/>
      <c r="I5" s="881"/>
      <c r="J5" s="881"/>
      <c r="K5" s="881"/>
      <c r="L5" s="881"/>
      <c r="M5" s="881"/>
      <c r="N5" s="881"/>
      <c r="O5" s="881"/>
      <c r="P5" s="881"/>
      <c r="Q5" s="881"/>
      <c r="R5" s="881"/>
      <c r="S5" s="882"/>
    </row>
    <row r="6" spans="1:19" ht="53.25" customHeight="1" thickBot="1" x14ac:dyDescent="0.3">
      <c r="A6" s="883" t="s">
        <v>209</v>
      </c>
      <c r="B6" s="886" t="s">
        <v>277</v>
      </c>
      <c r="C6" s="887"/>
      <c r="D6" s="887"/>
      <c r="E6" s="888"/>
      <c r="F6" s="889" t="s">
        <v>278</v>
      </c>
      <c r="G6" s="886" t="s">
        <v>279</v>
      </c>
      <c r="H6" s="887"/>
      <c r="I6" s="888"/>
      <c r="J6" s="889" t="s">
        <v>280</v>
      </c>
      <c r="K6" s="892" t="s">
        <v>210</v>
      </c>
      <c r="L6" s="893"/>
      <c r="M6" s="893"/>
      <c r="N6" s="893"/>
      <c r="O6" s="893"/>
      <c r="P6" s="894"/>
      <c r="Q6" s="886" t="s">
        <v>211</v>
      </c>
      <c r="R6" s="888"/>
      <c r="S6" s="895" t="s">
        <v>212</v>
      </c>
    </row>
    <row r="7" spans="1:19" ht="15.75" thickBot="1" x14ac:dyDescent="0.3">
      <c r="A7" s="884"/>
      <c r="B7" s="898" t="s">
        <v>213</v>
      </c>
      <c r="C7" s="872" t="s">
        <v>214</v>
      </c>
      <c r="D7" s="874" t="s">
        <v>215</v>
      </c>
      <c r="E7" s="876" t="s">
        <v>216</v>
      </c>
      <c r="F7" s="890"/>
      <c r="G7" s="878" t="s">
        <v>214</v>
      </c>
      <c r="H7" s="874" t="s">
        <v>215</v>
      </c>
      <c r="I7" s="876" t="s">
        <v>216</v>
      </c>
      <c r="J7" s="890"/>
      <c r="K7" s="858" t="s">
        <v>217</v>
      </c>
      <c r="L7" s="859"/>
      <c r="M7" s="860" t="s">
        <v>218</v>
      </c>
      <c r="N7" s="861"/>
      <c r="O7" s="862" t="s">
        <v>219</v>
      </c>
      <c r="P7" s="863"/>
      <c r="Q7" s="864" t="s">
        <v>281</v>
      </c>
      <c r="R7" s="866" t="s">
        <v>220</v>
      </c>
      <c r="S7" s="896"/>
    </row>
    <row r="8" spans="1:19" ht="26.25" thickBot="1" x14ac:dyDescent="0.3">
      <c r="A8" s="885"/>
      <c r="B8" s="899"/>
      <c r="C8" s="873"/>
      <c r="D8" s="875"/>
      <c r="E8" s="877"/>
      <c r="F8" s="891"/>
      <c r="G8" s="879"/>
      <c r="H8" s="875"/>
      <c r="I8" s="877"/>
      <c r="J8" s="891"/>
      <c r="K8" s="155" t="s">
        <v>281</v>
      </c>
      <c r="L8" s="156" t="s">
        <v>220</v>
      </c>
      <c r="M8" s="157" t="s">
        <v>281</v>
      </c>
      <c r="N8" s="158" t="s">
        <v>220</v>
      </c>
      <c r="O8" s="159" t="s">
        <v>281</v>
      </c>
      <c r="P8" s="160" t="s">
        <v>220</v>
      </c>
      <c r="Q8" s="865"/>
      <c r="R8" s="867"/>
      <c r="S8" s="897"/>
    </row>
    <row r="9" spans="1:19" ht="15.75" thickBot="1" x14ac:dyDescent="0.3">
      <c r="A9" s="868" t="s">
        <v>221</v>
      </c>
      <c r="B9" s="869"/>
      <c r="C9" s="869"/>
      <c r="D9" s="869"/>
      <c r="E9" s="869"/>
      <c r="F9" s="870"/>
      <c r="G9" s="869"/>
      <c r="H9" s="869"/>
      <c r="I9" s="869"/>
      <c r="J9" s="870"/>
      <c r="K9" s="869"/>
      <c r="L9" s="869"/>
      <c r="M9" s="870"/>
      <c r="N9" s="870"/>
      <c r="O9" s="869"/>
      <c r="P9" s="869"/>
      <c r="Q9" s="869"/>
      <c r="R9" s="869"/>
      <c r="S9" s="871"/>
    </row>
    <row r="10" spans="1:19" ht="135" x14ac:dyDescent="0.25">
      <c r="A10" s="161" t="s">
        <v>222</v>
      </c>
      <c r="B10" s="186">
        <v>3</v>
      </c>
      <c r="C10" s="186">
        <v>4</v>
      </c>
      <c r="D10" s="186">
        <v>0</v>
      </c>
      <c r="E10" s="186">
        <v>0</v>
      </c>
      <c r="F10" s="163">
        <f>SUM(B10:E10)</f>
        <v>7</v>
      </c>
      <c r="G10" s="186">
        <v>1</v>
      </c>
      <c r="H10" s="186">
        <v>0</v>
      </c>
      <c r="I10" s="186">
        <v>0</v>
      </c>
      <c r="J10" s="163">
        <f>SUM(G10:I10)</f>
        <v>1</v>
      </c>
      <c r="K10" s="189" t="s">
        <v>223</v>
      </c>
      <c r="L10" s="190" t="s">
        <v>224</v>
      </c>
      <c r="M10" s="191" t="s">
        <v>225</v>
      </c>
      <c r="N10" s="192"/>
      <c r="O10" s="192"/>
      <c r="P10" s="192"/>
      <c r="Q10" s="186" t="s">
        <v>26</v>
      </c>
      <c r="R10" s="186" t="s">
        <v>26</v>
      </c>
      <c r="S10" s="193" t="s">
        <v>226</v>
      </c>
    </row>
    <row r="11" spans="1:19" ht="60" x14ac:dyDescent="0.25">
      <c r="A11" s="162" t="s">
        <v>227</v>
      </c>
      <c r="B11" s="187">
        <v>6</v>
      </c>
      <c r="C11" s="187">
        <v>5</v>
      </c>
      <c r="D11" s="187">
        <v>0</v>
      </c>
      <c r="E11" s="187">
        <v>0</v>
      </c>
      <c r="F11" s="163">
        <f t="shared" ref="F11:F27" si="0">SUM(B11:E11)</f>
        <v>11</v>
      </c>
      <c r="G11" s="187">
        <v>0</v>
      </c>
      <c r="H11" s="187">
        <v>0</v>
      </c>
      <c r="I11" s="187">
        <v>0</v>
      </c>
      <c r="J11" s="163">
        <f t="shared" ref="J11:J27" si="1">SUM(G11:I11)</f>
        <v>0</v>
      </c>
      <c r="K11" s="194"/>
      <c r="L11" s="195" t="s">
        <v>225</v>
      </c>
      <c r="M11" s="195" t="s">
        <v>225</v>
      </c>
      <c r="N11" s="196"/>
      <c r="O11" s="196"/>
      <c r="P11" s="196"/>
      <c r="Q11" s="197" t="s">
        <v>26</v>
      </c>
      <c r="R11" s="197" t="s">
        <v>26</v>
      </c>
      <c r="S11" s="198" t="s">
        <v>228</v>
      </c>
    </row>
    <row r="12" spans="1:19" ht="60.75" thickBot="1" x14ac:dyDescent="0.3">
      <c r="A12" s="164" t="s">
        <v>229</v>
      </c>
      <c r="B12" s="188">
        <v>9</v>
      </c>
      <c r="C12" s="188">
        <v>1</v>
      </c>
      <c r="D12" s="188">
        <v>0</v>
      </c>
      <c r="E12" s="188">
        <v>0</v>
      </c>
      <c r="F12" s="165">
        <f t="shared" si="0"/>
        <v>10</v>
      </c>
      <c r="G12" s="188">
        <v>0</v>
      </c>
      <c r="H12" s="188">
        <v>0</v>
      </c>
      <c r="I12" s="188">
        <v>0</v>
      </c>
      <c r="J12" s="165">
        <f t="shared" si="1"/>
        <v>0</v>
      </c>
      <c r="K12" s="199"/>
      <c r="L12" s="200" t="s">
        <v>225</v>
      </c>
      <c r="M12" s="201"/>
      <c r="N12" s="201"/>
      <c r="O12" s="201"/>
      <c r="P12" s="201"/>
      <c r="Q12" s="202" t="s">
        <v>26</v>
      </c>
      <c r="R12" s="202" t="s">
        <v>26</v>
      </c>
      <c r="S12" s="203" t="s">
        <v>230</v>
      </c>
    </row>
    <row r="13" spans="1:19" ht="15.75" thickBot="1" x14ac:dyDescent="0.3">
      <c r="A13" s="849" t="s">
        <v>231</v>
      </c>
      <c r="B13" s="850"/>
      <c r="C13" s="850"/>
      <c r="D13" s="850"/>
      <c r="E13" s="850"/>
      <c r="F13" s="850"/>
      <c r="G13" s="850"/>
      <c r="H13" s="850"/>
      <c r="I13" s="850"/>
      <c r="J13" s="850"/>
      <c r="K13" s="850"/>
      <c r="L13" s="850"/>
      <c r="M13" s="850"/>
      <c r="N13" s="850"/>
      <c r="O13" s="850"/>
      <c r="P13" s="850"/>
      <c r="Q13" s="850"/>
      <c r="R13" s="850"/>
      <c r="S13" s="851"/>
    </row>
    <row r="14" spans="1:19" ht="150" x14ac:dyDescent="0.25">
      <c r="A14" s="166" t="s">
        <v>232</v>
      </c>
      <c r="B14" s="197">
        <v>1</v>
      </c>
      <c r="C14" s="197">
        <v>5</v>
      </c>
      <c r="D14" s="197">
        <v>1</v>
      </c>
      <c r="E14" s="197">
        <v>0</v>
      </c>
      <c r="F14" s="165">
        <f t="shared" si="0"/>
        <v>7</v>
      </c>
      <c r="G14" s="197">
        <v>0</v>
      </c>
      <c r="H14" s="197">
        <v>0</v>
      </c>
      <c r="I14" s="197">
        <v>0</v>
      </c>
      <c r="J14" s="165">
        <f t="shared" si="1"/>
        <v>0</v>
      </c>
      <c r="K14" s="204" t="s">
        <v>233</v>
      </c>
      <c r="L14" s="195" t="s">
        <v>225</v>
      </c>
      <c r="M14" s="205" t="s">
        <v>234</v>
      </c>
      <c r="N14" s="206"/>
      <c r="O14" s="206"/>
      <c r="P14" s="206"/>
      <c r="Q14" s="186" t="s">
        <v>26</v>
      </c>
      <c r="R14" s="186" t="s">
        <v>26</v>
      </c>
      <c r="S14" s="198" t="s">
        <v>235</v>
      </c>
    </row>
    <row r="15" spans="1:19" ht="150" x14ac:dyDescent="0.25">
      <c r="A15" s="167" t="s">
        <v>236</v>
      </c>
      <c r="B15" s="187">
        <v>4</v>
      </c>
      <c r="C15" s="187">
        <v>4</v>
      </c>
      <c r="D15" s="187">
        <v>0</v>
      </c>
      <c r="E15" s="187">
        <v>0</v>
      </c>
      <c r="F15" s="165">
        <f t="shared" si="0"/>
        <v>8</v>
      </c>
      <c r="G15" s="187">
        <v>0</v>
      </c>
      <c r="H15" s="187">
        <v>0</v>
      </c>
      <c r="I15" s="187">
        <v>0</v>
      </c>
      <c r="J15" s="165">
        <f t="shared" si="1"/>
        <v>0</v>
      </c>
      <c r="K15" s="194" t="s">
        <v>237</v>
      </c>
      <c r="L15" s="195" t="s">
        <v>225</v>
      </c>
      <c r="M15" s="195" t="s">
        <v>225</v>
      </c>
      <c r="N15" s="196"/>
      <c r="O15" s="196"/>
      <c r="P15" s="196"/>
      <c r="Q15" s="187" t="s">
        <v>26</v>
      </c>
      <c r="R15" s="187" t="s">
        <v>26</v>
      </c>
      <c r="S15" s="207" t="s">
        <v>238</v>
      </c>
    </row>
    <row r="16" spans="1:19" ht="150" x14ac:dyDescent="0.25">
      <c r="A16" s="167" t="s">
        <v>239</v>
      </c>
      <c r="B16" s="187">
        <v>8</v>
      </c>
      <c r="C16" s="187">
        <v>3</v>
      </c>
      <c r="D16" s="187">
        <v>2</v>
      </c>
      <c r="E16" s="187">
        <v>0</v>
      </c>
      <c r="F16" s="165">
        <f t="shared" si="0"/>
        <v>13</v>
      </c>
      <c r="G16" s="187">
        <v>0</v>
      </c>
      <c r="H16" s="187">
        <v>0</v>
      </c>
      <c r="I16" s="187">
        <v>0</v>
      </c>
      <c r="J16" s="165">
        <f t="shared" si="1"/>
        <v>0</v>
      </c>
      <c r="K16" s="194" t="s">
        <v>240</v>
      </c>
      <c r="L16" s="195" t="s">
        <v>225</v>
      </c>
      <c r="M16" s="208" t="s">
        <v>241</v>
      </c>
      <c r="N16" s="209"/>
      <c r="O16" s="209"/>
      <c r="P16" s="209"/>
      <c r="Q16" s="187" t="s">
        <v>26</v>
      </c>
      <c r="R16" s="197" t="s">
        <v>26</v>
      </c>
      <c r="S16" s="207" t="s">
        <v>242</v>
      </c>
    </row>
    <row r="17" spans="1:19" ht="409.5" x14ac:dyDescent="0.25">
      <c r="A17" s="167" t="s">
        <v>243</v>
      </c>
      <c r="B17" s="187">
        <v>7</v>
      </c>
      <c r="C17" s="187">
        <v>6</v>
      </c>
      <c r="D17" s="187">
        <v>0</v>
      </c>
      <c r="E17" s="187">
        <v>0</v>
      </c>
      <c r="F17" s="165">
        <f t="shared" si="0"/>
        <v>13</v>
      </c>
      <c r="G17" s="187">
        <v>1</v>
      </c>
      <c r="H17" s="187">
        <v>0</v>
      </c>
      <c r="I17" s="187">
        <v>0</v>
      </c>
      <c r="J17" s="165">
        <f t="shared" si="1"/>
        <v>1</v>
      </c>
      <c r="K17" s="194" t="s">
        <v>244</v>
      </c>
      <c r="L17" s="194" t="s">
        <v>245</v>
      </c>
      <c r="M17" s="195" t="s">
        <v>225</v>
      </c>
      <c r="N17" s="209"/>
      <c r="O17" s="209"/>
      <c r="P17" s="209"/>
      <c r="Q17" s="210" t="s">
        <v>10</v>
      </c>
      <c r="R17" s="197" t="s">
        <v>26</v>
      </c>
      <c r="S17" s="211" t="s">
        <v>246</v>
      </c>
    </row>
    <row r="18" spans="1:19" ht="60.75" thickBot="1" x14ac:dyDescent="0.3">
      <c r="A18" s="168" t="s">
        <v>247</v>
      </c>
      <c r="B18" s="188">
        <v>8</v>
      </c>
      <c r="C18" s="188">
        <v>0</v>
      </c>
      <c r="D18" s="188">
        <v>0</v>
      </c>
      <c r="E18" s="188">
        <v>0</v>
      </c>
      <c r="F18" s="165">
        <f t="shared" si="0"/>
        <v>8</v>
      </c>
      <c r="G18" s="188">
        <v>0</v>
      </c>
      <c r="H18" s="188">
        <v>0</v>
      </c>
      <c r="I18" s="188">
        <v>0</v>
      </c>
      <c r="J18" s="165">
        <f t="shared" si="1"/>
        <v>0</v>
      </c>
      <c r="K18" s="199" t="s">
        <v>225</v>
      </c>
      <c r="L18" s="200" t="s">
        <v>225</v>
      </c>
      <c r="M18" s="212" t="s">
        <v>225</v>
      </c>
      <c r="N18" s="201"/>
      <c r="O18" s="201"/>
      <c r="P18" s="201"/>
      <c r="Q18" s="197" t="s">
        <v>26</v>
      </c>
      <c r="R18" s="188" t="s">
        <v>26</v>
      </c>
      <c r="S18" s="213" t="s">
        <v>248</v>
      </c>
    </row>
    <row r="19" spans="1:19" ht="15.75" thickBot="1" x14ac:dyDescent="0.3">
      <c r="A19" s="849" t="s">
        <v>249</v>
      </c>
      <c r="B19" s="850"/>
      <c r="C19" s="850"/>
      <c r="D19" s="850"/>
      <c r="E19" s="850"/>
      <c r="F19" s="850"/>
      <c r="G19" s="850"/>
      <c r="H19" s="850"/>
      <c r="I19" s="850"/>
      <c r="J19" s="850"/>
      <c r="K19" s="850"/>
      <c r="L19" s="850"/>
      <c r="M19" s="850"/>
      <c r="N19" s="850"/>
      <c r="O19" s="850"/>
      <c r="P19" s="850"/>
      <c r="Q19" s="850"/>
      <c r="R19" s="850"/>
      <c r="S19" s="851"/>
    </row>
    <row r="20" spans="1:19" ht="60" x14ac:dyDescent="0.25">
      <c r="A20" s="169" t="s">
        <v>250</v>
      </c>
      <c r="B20" s="197">
        <v>9</v>
      </c>
      <c r="C20" s="197">
        <v>0</v>
      </c>
      <c r="D20" s="197">
        <v>0</v>
      </c>
      <c r="E20" s="197">
        <v>0</v>
      </c>
      <c r="F20" s="165">
        <f t="shared" si="0"/>
        <v>9</v>
      </c>
      <c r="G20" s="197">
        <v>0</v>
      </c>
      <c r="H20" s="197">
        <v>0</v>
      </c>
      <c r="I20" s="197">
        <v>0</v>
      </c>
      <c r="J20" s="165">
        <f t="shared" si="1"/>
        <v>0</v>
      </c>
      <c r="K20" s="204" t="s">
        <v>225</v>
      </c>
      <c r="L20" s="204" t="s">
        <v>225</v>
      </c>
      <c r="M20" s="204" t="s">
        <v>225</v>
      </c>
      <c r="N20" s="215"/>
      <c r="O20" s="215"/>
      <c r="P20" s="215"/>
      <c r="Q20" s="186" t="s">
        <v>26</v>
      </c>
      <c r="R20" s="186" t="s">
        <v>26</v>
      </c>
      <c r="S20" s="198" t="s">
        <v>251</v>
      </c>
    </row>
    <row r="21" spans="1:19" ht="60" x14ac:dyDescent="0.25">
      <c r="A21" s="167" t="s">
        <v>252</v>
      </c>
      <c r="B21" s="187">
        <v>9</v>
      </c>
      <c r="C21" s="187">
        <v>0</v>
      </c>
      <c r="D21" s="187">
        <v>0</v>
      </c>
      <c r="E21" s="187">
        <v>0</v>
      </c>
      <c r="F21" s="165">
        <f t="shared" si="0"/>
        <v>9</v>
      </c>
      <c r="G21" s="187">
        <v>1</v>
      </c>
      <c r="H21" s="187">
        <v>0</v>
      </c>
      <c r="I21" s="187">
        <v>0</v>
      </c>
      <c r="J21" s="165">
        <f t="shared" si="1"/>
        <v>1</v>
      </c>
      <c r="K21" s="194" t="s">
        <v>225</v>
      </c>
      <c r="L21" s="194" t="s">
        <v>253</v>
      </c>
      <c r="M21" s="194" t="s">
        <v>225</v>
      </c>
      <c r="N21" s="196"/>
      <c r="O21" s="196"/>
      <c r="P21" s="196"/>
      <c r="Q21" s="187" t="s">
        <v>26</v>
      </c>
      <c r="R21" s="187" t="s">
        <v>26</v>
      </c>
      <c r="S21" s="207" t="s">
        <v>254</v>
      </c>
    </row>
    <row r="22" spans="1:19" ht="60" x14ac:dyDescent="0.25">
      <c r="A22" s="170" t="s">
        <v>255</v>
      </c>
      <c r="B22" s="187">
        <v>9</v>
      </c>
      <c r="C22" s="187">
        <v>2</v>
      </c>
      <c r="D22" s="187">
        <v>0</v>
      </c>
      <c r="E22" s="187">
        <v>0</v>
      </c>
      <c r="F22" s="165">
        <f t="shared" si="0"/>
        <v>11</v>
      </c>
      <c r="G22" s="187">
        <v>0</v>
      </c>
      <c r="H22" s="187">
        <v>0</v>
      </c>
      <c r="I22" s="187">
        <v>0</v>
      </c>
      <c r="J22" s="165">
        <f t="shared" si="1"/>
        <v>0</v>
      </c>
      <c r="K22" s="194" t="s">
        <v>256</v>
      </c>
      <c r="L22" s="194" t="s">
        <v>225</v>
      </c>
      <c r="M22" s="194" t="s">
        <v>225</v>
      </c>
      <c r="N22" s="196"/>
      <c r="O22" s="196"/>
      <c r="P22" s="196"/>
      <c r="Q22" s="187" t="s">
        <v>26</v>
      </c>
      <c r="R22" s="197" t="s">
        <v>26</v>
      </c>
      <c r="S22" s="207" t="s">
        <v>257</v>
      </c>
    </row>
    <row r="23" spans="1:19" ht="60" x14ac:dyDescent="0.25">
      <c r="A23" s="167" t="s">
        <v>258</v>
      </c>
      <c r="B23" s="187">
        <v>7</v>
      </c>
      <c r="C23" s="187">
        <v>0</v>
      </c>
      <c r="D23" s="187">
        <v>0</v>
      </c>
      <c r="E23" s="187">
        <v>0</v>
      </c>
      <c r="F23" s="165">
        <f t="shared" si="0"/>
        <v>7</v>
      </c>
      <c r="G23" s="187">
        <v>0</v>
      </c>
      <c r="H23" s="187">
        <v>0</v>
      </c>
      <c r="I23" s="187">
        <v>0</v>
      </c>
      <c r="J23" s="165">
        <f t="shared" si="1"/>
        <v>0</v>
      </c>
      <c r="K23" s="194" t="s">
        <v>225</v>
      </c>
      <c r="L23" s="195" t="s">
        <v>225</v>
      </c>
      <c r="M23" s="194" t="s">
        <v>225</v>
      </c>
      <c r="N23" s="196"/>
      <c r="O23" s="196"/>
      <c r="P23" s="196"/>
      <c r="Q23" s="187" t="s">
        <v>26</v>
      </c>
      <c r="R23" s="187" t="s">
        <v>26</v>
      </c>
      <c r="S23" s="216" t="s">
        <v>259</v>
      </c>
    </row>
    <row r="24" spans="1:19" ht="360.75" thickBot="1" x14ac:dyDescent="0.3">
      <c r="A24" s="171" t="s">
        <v>260</v>
      </c>
      <c r="B24" s="214">
        <v>1</v>
      </c>
      <c r="C24" s="214">
        <v>0</v>
      </c>
      <c r="D24" s="214">
        <v>12</v>
      </c>
      <c r="E24" s="214">
        <v>0</v>
      </c>
      <c r="F24" s="165">
        <f t="shared" si="0"/>
        <v>13</v>
      </c>
      <c r="G24" s="214">
        <v>0</v>
      </c>
      <c r="H24" s="214">
        <v>0</v>
      </c>
      <c r="I24" s="188">
        <v>0</v>
      </c>
      <c r="J24" s="165">
        <f t="shared" si="1"/>
        <v>0</v>
      </c>
      <c r="K24" s="217" t="s">
        <v>225</v>
      </c>
      <c r="L24" s="200" t="s">
        <v>225</v>
      </c>
      <c r="M24" s="218" t="s">
        <v>261</v>
      </c>
      <c r="N24" s="219"/>
      <c r="O24" s="219"/>
      <c r="P24" s="219"/>
      <c r="Q24" s="220" t="s">
        <v>10</v>
      </c>
      <c r="R24" s="197" t="s">
        <v>26</v>
      </c>
      <c r="S24" s="221" t="s">
        <v>262</v>
      </c>
    </row>
    <row r="25" spans="1:19" ht="15.75" thickBot="1" x14ac:dyDescent="0.3">
      <c r="A25" s="849" t="s">
        <v>263</v>
      </c>
      <c r="B25" s="850"/>
      <c r="C25" s="850"/>
      <c r="D25" s="850"/>
      <c r="E25" s="850"/>
      <c r="F25" s="850"/>
      <c r="G25" s="850"/>
      <c r="H25" s="850"/>
      <c r="I25" s="850"/>
      <c r="J25" s="850"/>
      <c r="K25" s="850"/>
      <c r="L25" s="850"/>
      <c r="M25" s="850"/>
      <c r="N25" s="850"/>
      <c r="O25" s="850"/>
      <c r="P25" s="850"/>
      <c r="Q25" s="850"/>
      <c r="R25" s="850"/>
      <c r="S25" s="851"/>
    </row>
    <row r="26" spans="1:19" ht="60" x14ac:dyDescent="0.25">
      <c r="A26" s="172" t="s">
        <v>264</v>
      </c>
      <c r="B26" s="197">
        <v>6</v>
      </c>
      <c r="C26" s="197">
        <v>0</v>
      </c>
      <c r="D26" s="197">
        <v>0</v>
      </c>
      <c r="E26" s="197">
        <v>0</v>
      </c>
      <c r="F26" s="165">
        <f t="shared" si="0"/>
        <v>6</v>
      </c>
      <c r="G26" s="197">
        <v>0</v>
      </c>
      <c r="H26" s="197">
        <v>0</v>
      </c>
      <c r="I26" s="197">
        <v>0</v>
      </c>
      <c r="J26" s="165">
        <f t="shared" si="1"/>
        <v>0</v>
      </c>
      <c r="K26" s="223" t="s">
        <v>225</v>
      </c>
      <c r="L26" s="223" t="s">
        <v>225</v>
      </c>
      <c r="M26" s="223" t="s">
        <v>225</v>
      </c>
      <c r="N26" s="215"/>
      <c r="O26" s="215"/>
      <c r="P26" s="215"/>
      <c r="Q26" s="197" t="s">
        <v>26</v>
      </c>
      <c r="R26" s="197" t="s">
        <v>26</v>
      </c>
      <c r="S26" s="198" t="s">
        <v>265</v>
      </c>
    </row>
    <row r="27" spans="1:19" ht="210.75" thickBot="1" x14ac:dyDescent="0.3">
      <c r="A27" s="173" t="s">
        <v>266</v>
      </c>
      <c r="B27" s="222">
        <v>2</v>
      </c>
      <c r="C27" s="222">
        <v>4</v>
      </c>
      <c r="D27" s="222">
        <v>1</v>
      </c>
      <c r="E27" s="222">
        <v>0</v>
      </c>
      <c r="F27" s="165">
        <f t="shared" si="0"/>
        <v>7</v>
      </c>
      <c r="G27" s="222">
        <v>3</v>
      </c>
      <c r="H27" s="222">
        <v>0</v>
      </c>
      <c r="I27" s="222">
        <v>0</v>
      </c>
      <c r="J27" s="165">
        <f t="shared" si="1"/>
        <v>3</v>
      </c>
      <c r="K27" s="224" t="s">
        <v>267</v>
      </c>
      <c r="L27" s="224" t="s">
        <v>268</v>
      </c>
      <c r="M27" s="225" t="s">
        <v>269</v>
      </c>
      <c r="N27" s="226"/>
      <c r="O27" s="226"/>
      <c r="P27" s="226"/>
      <c r="Q27" s="226"/>
      <c r="R27" s="226"/>
      <c r="S27" s="227" t="s">
        <v>270</v>
      </c>
    </row>
    <row r="28" spans="1:19" ht="34.5" thickBot="1" x14ac:dyDescent="0.3">
      <c r="A28" s="174" t="s">
        <v>271</v>
      </c>
      <c r="B28" s="175">
        <f t="shared" ref="B28:J28" si="2">SUM(B10:B27)</f>
        <v>89</v>
      </c>
      <c r="C28" s="176">
        <f t="shared" si="2"/>
        <v>34</v>
      </c>
      <c r="D28" s="176">
        <f t="shared" si="2"/>
        <v>16</v>
      </c>
      <c r="E28" s="177">
        <f t="shared" si="2"/>
        <v>0</v>
      </c>
      <c r="F28" s="184">
        <f t="shared" si="2"/>
        <v>139</v>
      </c>
      <c r="G28" s="175">
        <f t="shared" si="2"/>
        <v>6</v>
      </c>
      <c r="H28" s="176">
        <f t="shared" si="2"/>
        <v>0</v>
      </c>
      <c r="I28" s="177">
        <f t="shared" si="2"/>
        <v>0</v>
      </c>
      <c r="J28" s="185">
        <f t="shared" si="2"/>
        <v>6</v>
      </c>
      <c r="K28" s="178"/>
      <c r="L28" s="179"/>
      <c r="M28" s="179"/>
      <c r="N28" s="180"/>
      <c r="O28" s="180"/>
      <c r="P28" s="180"/>
      <c r="Q28" s="180"/>
      <c r="R28" s="181"/>
      <c r="S28" s="228" t="s">
        <v>272</v>
      </c>
    </row>
    <row r="29" spans="1:19" ht="15.75" thickBot="1" x14ac:dyDescent="0.3">
      <c r="A29" s="182"/>
      <c r="B29" s="88"/>
      <c r="C29" s="88"/>
      <c r="D29" s="88"/>
      <c r="E29" s="88"/>
      <c r="F29" s="88"/>
      <c r="G29" s="88"/>
      <c r="H29" s="88"/>
      <c r="I29" s="88"/>
      <c r="J29" s="88"/>
      <c r="K29" s="88"/>
      <c r="L29" s="88"/>
      <c r="M29" s="88"/>
      <c r="N29" s="88"/>
      <c r="O29" s="88"/>
      <c r="P29" s="88"/>
      <c r="Q29" s="88"/>
      <c r="R29" s="88"/>
      <c r="S29" s="183"/>
    </row>
    <row r="30" spans="1:19" ht="409.5" customHeight="1" x14ac:dyDescent="0.25">
      <c r="A30" s="852" t="s">
        <v>273</v>
      </c>
      <c r="B30" s="853"/>
      <c r="C30" s="853"/>
      <c r="D30" s="853"/>
      <c r="E30" s="853"/>
      <c r="F30" s="853"/>
      <c r="G30" s="853"/>
      <c r="H30" s="853"/>
      <c r="I30" s="853"/>
      <c r="J30" s="853"/>
      <c r="K30" s="853"/>
      <c r="L30" s="853"/>
      <c r="M30" s="853"/>
      <c r="N30" s="853"/>
      <c r="O30" s="853"/>
      <c r="P30" s="853"/>
      <c r="Q30" s="853"/>
      <c r="R30" s="853"/>
      <c r="S30" s="854"/>
    </row>
    <row r="31" spans="1:19" ht="15.75" thickBot="1" x14ac:dyDescent="0.3">
      <c r="A31" s="855"/>
      <c r="B31" s="856"/>
      <c r="C31" s="856"/>
      <c r="D31" s="856"/>
      <c r="E31" s="856"/>
      <c r="F31" s="856"/>
      <c r="G31" s="856"/>
      <c r="H31" s="856"/>
      <c r="I31" s="856"/>
      <c r="J31" s="856"/>
      <c r="K31" s="856"/>
      <c r="L31" s="856"/>
      <c r="M31" s="856"/>
      <c r="N31" s="856"/>
      <c r="O31" s="856"/>
      <c r="P31" s="856"/>
      <c r="Q31" s="856"/>
      <c r="R31" s="856"/>
      <c r="S31" s="857"/>
    </row>
  </sheetData>
  <sheetProtection algorithmName="SHA-512" hashValue="BNnz+v7F75CnTm0LyKj8KxvxXK+LWjuBz5mnkPx6452CkMVpRlw9bZx9WF+U4XmTHze2TRwWolg89wAVFbtUFQ==" saltValue="2T2U/Rl2RBdHijXwYETnvg==" spinCount="100000" sheet="1" objects="1" scenarios="1" autoFilter="0"/>
  <mergeCells count="32">
    <mergeCell ref="A1:A4"/>
    <mergeCell ref="B1:O1"/>
    <mergeCell ref="B2:O2"/>
    <mergeCell ref="B3:O3"/>
    <mergeCell ref="B4:J4"/>
    <mergeCell ref="K4:O4"/>
    <mergeCell ref="A5:S5"/>
    <mergeCell ref="A6:A8"/>
    <mergeCell ref="B6:E6"/>
    <mergeCell ref="F6:F8"/>
    <mergeCell ref="G6:I6"/>
    <mergeCell ref="J6:J8"/>
    <mergeCell ref="K6:P6"/>
    <mergeCell ref="Q6:R6"/>
    <mergeCell ref="S6:S8"/>
    <mergeCell ref="B7:B8"/>
    <mergeCell ref="A13:S13"/>
    <mergeCell ref="A19:S19"/>
    <mergeCell ref="A25:S25"/>
    <mergeCell ref="A30:S31"/>
    <mergeCell ref="K7:L7"/>
    <mergeCell ref="M7:N7"/>
    <mergeCell ref="O7:P7"/>
    <mergeCell ref="Q7:Q8"/>
    <mergeCell ref="R7:R8"/>
    <mergeCell ref="A9:S9"/>
    <mergeCell ref="C7:C8"/>
    <mergeCell ref="D7:D8"/>
    <mergeCell ref="E7:E8"/>
    <mergeCell ref="G7:G8"/>
    <mergeCell ref="H7:H8"/>
    <mergeCell ref="I7:I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4" zoomScale="58" zoomScaleNormal="100" zoomScaleSheetLayoutView="58" workbookViewId="0">
      <selection activeCell="C9" sqref="C9"/>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571" t="s">
        <v>149</v>
      </c>
      <c r="B1" s="572"/>
      <c r="C1" s="573"/>
    </row>
    <row r="2" spans="1:6" ht="13.5" customHeight="1" x14ac:dyDescent="0.25">
      <c r="C2" s="63"/>
    </row>
    <row r="3" spans="1:6" ht="18.75" customHeight="1" x14ac:dyDescent="0.35">
      <c r="A3" s="578" t="s">
        <v>283</v>
      </c>
      <c r="B3" s="579"/>
      <c r="C3" s="580"/>
    </row>
    <row r="4" spans="1:6" ht="336" customHeight="1" x14ac:dyDescent="0.25">
      <c r="A4" s="581" t="s">
        <v>869</v>
      </c>
      <c r="B4" s="582"/>
      <c r="C4" s="583"/>
    </row>
    <row r="5" spans="1:6" ht="18.75" customHeight="1" x14ac:dyDescent="0.35">
      <c r="A5" s="578" t="s">
        <v>284</v>
      </c>
      <c r="B5" s="579"/>
      <c r="C5" s="580"/>
    </row>
    <row r="6" spans="1:6" ht="162" customHeight="1" x14ac:dyDescent="0.25">
      <c r="A6" s="584" t="s">
        <v>286</v>
      </c>
      <c r="B6" s="585"/>
      <c r="C6" s="586"/>
    </row>
    <row r="7" spans="1:6" ht="23.25" customHeight="1" x14ac:dyDescent="0.25">
      <c r="A7" s="66" t="s">
        <v>203</v>
      </c>
      <c r="B7" s="66" t="s">
        <v>201</v>
      </c>
      <c r="C7" s="66" t="s">
        <v>202</v>
      </c>
    </row>
    <row r="8" spans="1:6" ht="101.25" customHeight="1" x14ac:dyDescent="0.25">
      <c r="A8" s="484" t="s">
        <v>6</v>
      </c>
      <c r="B8" s="485" t="s">
        <v>781</v>
      </c>
      <c r="C8" s="522" t="s">
        <v>978</v>
      </c>
      <c r="D8" s="65"/>
      <c r="E8" s="65"/>
      <c r="F8" s="64"/>
    </row>
    <row r="9" spans="1:6" ht="101.25" customHeight="1" x14ac:dyDescent="0.25">
      <c r="A9" s="487" t="s">
        <v>28</v>
      </c>
      <c r="B9" s="485" t="s">
        <v>782</v>
      </c>
      <c r="C9" s="486" t="s">
        <v>783</v>
      </c>
      <c r="D9" s="65"/>
      <c r="E9" s="65"/>
      <c r="F9" s="64"/>
    </row>
    <row r="10" spans="1:6" ht="101.25" customHeight="1" x14ac:dyDescent="0.25">
      <c r="A10" s="488" t="s">
        <v>29</v>
      </c>
      <c r="B10" s="485" t="s">
        <v>784</v>
      </c>
      <c r="C10" s="486" t="s">
        <v>785</v>
      </c>
      <c r="D10" s="65"/>
      <c r="E10" s="65"/>
      <c r="F10" s="64"/>
    </row>
    <row r="11" spans="1:6" ht="101.25" customHeight="1" x14ac:dyDescent="0.25">
      <c r="A11" s="489" t="s">
        <v>30</v>
      </c>
      <c r="B11" s="485" t="s">
        <v>786</v>
      </c>
      <c r="C11" s="486" t="s">
        <v>787</v>
      </c>
      <c r="D11" s="65"/>
      <c r="E11" s="65"/>
      <c r="F11" s="64"/>
    </row>
    <row r="12" spans="1:6" ht="18.75" customHeight="1" x14ac:dyDescent="0.35">
      <c r="A12" s="578" t="s">
        <v>287</v>
      </c>
      <c r="B12" s="579"/>
      <c r="C12" s="580"/>
    </row>
    <row r="13" spans="1:6" ht="324.75" customHeight="1" x14ac:dyDescent="0.25">
      <c r="A13" s="574" t="s">
        <v>977</v>
      </c>
      <c r="B13" s="575"/>
      <c r="C13" s="576"/>
    </row>
    <row r="14" spans="1:6" ht="409.5" customHeight="1" x14ac:dyDescent="0.25">
      <c r="A14" s="574"/>
      <c r="B14" s="575"/>
      <c r="C14" s="576"/>
    </row>
    <row r="15" spans="1:6" ht="69.75" customHeight="1" x14ac:dyDescent="0.25">
      <c r="A15" s="577" t="s">
        <v>148</v>
      </c>
      <c r="B15" s="577"/>
      <c r="C15" s="577"/>
    </row>
  </sheetData>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filterMode="1">
    <tabColor rgb="FF00B050"/>
  </sheetPr>
  <dimension ref="A1:EQ198"/>
  <sheetViews>
    <sheetView tabSelected="1" topLeftCell="AL2" zoomScale="70" zoomScaleNormal="70" zoomScaleSheetLayoutView="70" workbookViewId="0">
      <selection activeCell="Q20" sqref="Q20"/>
    </sheetView>
  </sheetViews>
  <sheetFormatPr baseColWidth="10" defaultRowHeight="20.25" customHeight="1" x14ac:dyDescent="0.2"/>
  <cols>
    <col min="1" max="1" width="41.5703125" style="439" customWidth="1"/>
    <col min="2" max="2" width="35" style="71" customWidth="1"/>
    <col min="3" max="3" width="37.140625" style="71" customWidth="1"/>
    <col min="4" max="4" width="31.28515625" style="71" customWidth="1"/>
    <col min="5" max="5" width="16.7109375" style="71" customWidth="1"/>
    <col min="6" max="6" width="19.140625" style="71" customWidth="1"/>
    <col min="7" max="7" width="21.7109375" style="71" customWidth="1"/>
    <col min="8" max="8" width="4.5703125" style="71" bestFit="1" customWidth="1"/>
    <col min="9" max="9" width="3.85546875" style="71" bestFit="1" customWidth="1"/>
    <col min="10" max="10" width="6.28515625" style="71" bestFit="1" customWidth="1"/>
    <col min="11" max="11" width="25.28515625" style="71" customWidth="1"/>
    <col min="12" max="12" width="58.7109375" style="71" customWidth="1"/>
    <col min="13" max="13" width="39.7109375" style="71" customWidth="1"/>
    <col min="14" max="14" width="19.140625" style="71" customWidth="1"/>
    <col min="15" max="15" width="22.140625" style="71" customWidth="1"/>
    <col min="16" max="16" width="5.28515625" style="71" customWidth="1"/>
    <col min="17" max="17" width="6" style="71" customWidth="1"/>
    <col min="18" max="18" width="7.5703125" style="71" customWidth="1"/>
    <col min="19" max="19" width="23" style="71" customWidth="1"/>
    <col min="20" max="20" width="27.140625" style="71" customWidth="1"/>
    <col min="21" max="21" width="91.5703125" style="71" customWidth="1"/>
    <col min="22" max="22" width="20.5703125" style="71" customWidth="1"/>
    <col min="23" max="23" width="43.140625" style="71" customWidth="1"/>
    <col min="24" max="24" width="69.28515625" style="71" customWidth="1"/>
    <col min="25" max="25" width="57" style="71" customWidth="1"/>
    <col min="26" max="26" width="29.42578125" style="71" customWidth="1"/>
    <col min="27" max="27" width="35.5703125" style="71" hidden="1" customWidth="1"/>
    <col min="28" max="28" width="43.85546875" style="71" hidden="1" customWidth="1"/>
    <col min="29" max="29" width="88.5703125" style="71" hidden="1" customWidth="1"/>
    <col min="30" max="30" width="31.85546875" style="71" hidden="1" customWidth="1"/>
    <col min="31" max="31" width="35.42578125" style="71" hidden="1" customWidth="1"/>
    <col min="32" max="32" width="99.28515625" style="71" hidden="1" customWidth="1"/>
    <col min="33" max="33" width="83.28515625" style="71" hidden="1" customWidth="1"/>
    <col min="34" max="34" width="33.5703125" style="71" hidden="1" customWidth="1"/>
    <col min="35" max="35" width="55.85546875" style="71" bestFit="1" customWidth="1"/>
    <col min="36" max="36" width="89.42578125" style="71" customWidth="1"/>
    <col min="37" max="37" width="84.140625" style="71" customWidth="1"/>
    <col min="38" max="38" width="41.85546875" style="71" customWidth="1"/>
    <col min="39" max="39" width="25.5703125" style="71" customWidth="1"/>
    <col min="40" max="40" width="73.42578125" style="71" customWidth="1"/>
    <col min="41" max="41" width="91.5703125" style="71" customWidth="1"/>
    <col min="42" max="42" width="11.42578125" style="71"/>
    <col min="43" max="43" width="0" style="71" hidden="1" customWidth="1"/>
    <col min="44" max="44" width="12.85546875" style="71" hidden="1" customWidth="1"/>
    <col min="45" max="45" width="0" style="71" hidden="1" customWidth="1"/>
    <col min="46" max="46" width="13" style="71" hidden="1" customWidth="1"/>
    <col min="47" max="47" width="0" style="71" hidden="1" customWidth="1"/>
    <col min="48" max="48" width="12.7109375" style="71" hidden="1" customWidth="1"/>
    <col min="49" max="54" width="0" style="71" hidden="1" customWidth="1"/>
    <col min="55" max="55" width="8.5703125" style="71" hidden="1" customWidth="1"/>
    <col min="56" max="56" width="23.140625" style="71" hidden="1" customWidth="1"/>
    <col min="57" max="65" width="0" style="71" hidden="1" customWidth="1"/>
    <col min="66" max="66" width="23.140625" style="71" hidden="1" customWidth="1"/>
    <col min="67" max="67" width="11.42578125" style="71"/>
    <col min="68" max="68" width="19.42578125" style="71" customWidth="1"/>
    <col min="69" max="69" width="12.7109375" style="71" bestFit="1" customWidth="1"/>
    <col min="70" max="70" width="11.42578125" style="71"/>
    <col min="71" max="71" width="15.5703125" style="71" customWidth="1"/>
    <col min="72" max="16384" width="11.42578125" style="71"/>
  </cols>
  <sheetData>
    <row r="1" spans="1:147" ht="20.25" customHeight="1" x14ac:dyDescent="0.2">
      <c r="A1" s="437"/>
      <c r="B1" s="629" t="s">
        <v>72</v>
      </c>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1"/>
      <c r="AC1" s="625"/>
      <c r="AD1" s="626"/>
      <c r="AE1" s="626"/>
      <c r="AF1" s="626"/>
      <c r="AG1" s="626"/>
      <c r="AH1" s="626"/>
      <c r="AI1" s="626"/>
      <c r="AJ1" s="626"/>
      <c r="AK1" s="626"/>
      <c r="AL1" s="626"/>
      <c r="AM1" s="626"/>
      <c r="AN1" s="626"/>
      <c r="AO1" s="626"/>
      <c r="AR1" s="123" t="s">
        <v>30</v>
      </c>
      <c r="AT1" s="124" t="s">
        <v>6</v>
      </c>
      <c r="AV1" s="123" t="s">
        <v>30</v>
      </c>
      <c r="BC1" s="125"/>
      <c r="BD1" s="126" t="s">
        <v>8</v>
      </c>
      <c r="BE1" s="127"/>
    </row>
    <row r="2" spans="1:147" ht="20.25" customHeight="1" x14ac:dyDescent="0.2">
      <c r="A2" s="437"/>
      <c r="B2" s="629" t="s">
        <v>288</v>
      </c>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1"/>
      <c r="AC2" s="627"/>
      <c r="AD2" s="628"/>
      <c r="AE2" s="628"/>
      <c r="AF2" s="628"/>
      <c r="AG2" s="628"/>
      <c r="AH2" s="628"/>
      <c r="AI2" s="628"/>
      <c r="AJ2" s="628"/>
      <c r="AK2" s="628"/>
      <c r="AL2" s="628"/>
      <c r="AM2" s="628"/>
      <c r="AN2" s="628"/>
      <c r="AO2" s="628"/>
      <c r="AR2" s="128" t="s">
        <v>29</v>
      </c>
      <c r="AT2" s="129" t="s">
        <v>28</v>
      </c>
      <c r="AV2" s="128" t="s">
        <v>29</v>
      </c>
      <c r="BC2" s="125"/>
      <c r="BD2" s="126" t="s">
        <v>24</v>
      </c>
      <c r="BE2" s="127"/>
    </row>
    <row r="3" spans="1:147" ht="20.25" customHeight="1" x14ac:dyDescent="0.2">
      <c r="A3" s="437"/>
      <c r="B3" s="629" t="s">
        <v>285</v>
      </c>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1"/>
      <c r="AC3" s="627"/>
      <c r="AD3" s="628"/>
      <c r="AE3" s="628"/>
      <c r="AF3" s="628"/>
      <c r="AG3" s="628"/>
      <c r="AH3" s="628"/>
      <c r="AI3" s="628"/>
      <c r="AJ3" s="628"/>
      <c r="AK3" s="628"/>
      <c r="AL3" s="628"/>
      <c r="AM3" s="628"/>
      <c r="AN3" s="628"/>
      <c r="AO3" s="628"/>
      <c r="AR3" s="130" t="s">
        <v>28</v>
      </c>
      <c r="AT3" s="131" t="s">
        <v>29</v>
      </c>
      <c r="AV3" s="130" t="s">
        <v>28</v>
      </c>
      <c r="BC3" s="125"/>
      <c r="BD3" s="126" t="s">
        <v>9</v>
      </c>
      <c r="BE3" s="127"/>
    </row>
    <row r="4" spans="1:147" ht="20.25" customHeight="1" x14ac:dyDescent="0.2">
      <c r="A4" s="437"/>
      <c r="B4" s="632" t="s">
        <v>872</v>
      </c>
      <c r="C4" s="633"/>
      <c r="D4" s="633"/>
      <c r="E4" s="633"/>
      <c r="F4" s="633"/>
      <c r="G4" s="633"/>
      <c r="H4" s="633"/>
      <c r="I4" s="633"/>
      <c r="J4" s="633"/>
      <c r="K4" s="633"/>
      <c r="L4" s="633"/>
      <c r="M4" s="633"/>
      <c r="N4" s="633"/>
      <c r="O4" s="634"/>
      <c r="P4" s="490"/>
      <c r="Q4" s="490"/>
      <c r="R4" s="490"/>
      <c r="AA4" s="627"/>
      <c r="AB4" s="628"/>
      <c r="AC4" s="628"/>
      <c r="AD4" s="628"/>
      <c r="AE4" s="628"/>
      <c r="AF4" s="628"/>
      <c r="AG4" s="628"/>
      <c r="AH4" s="628"/>
      <c r="AI4" s="628"/>
      <c r="AJ4" s="628"/>
      <c r="AK4" s="628"/>
      <c r="AL4" s="628"/>
      <c r="AM4" s="628"/>
      <c r="AN4" s="628"/>
      <c r="AO4" s="628"/>
    </row>
    <row r="5" spans="1:147" ht="20.25" customHeight="1" x14ac:dyDescent="0.25">
      <c r="A5" s="438"/>
      <c r="B5" s="635" t="s">
        <v>873</v>
      </c>
      <c r="C5" s="636"/>
      <c r="D5" s="636"/>
      <c r="E5" s="636"/>
      <c r="F5" s="636"/>
      <c r="G5" s="636"/>
      <c r="H5" s="636"/>
      <c r="I5" s="637"/>
      <c r="J5" s="426"/>
      <c r="K5" s="426"/>
      <c r="L5" s="426"/>
      <c r="M5" s="426"/>
      <c r="N5" s="426"/>
      <c r="O5" s="426"/>
      <c r="P5" s="287"/>
      <c r="Q5" s="287"/>
      <c r="R5" s="287"/>
      <c r="S5" s="287"/>
      <c r="T5" s="287"/>
      <c r="U5" s="287"/>
      <c r="V5" s="426"/>
      <c r="W5" s="426"/>
      <c r="X5" s="426"/>
      <c r="Y5" s="426"/>
      <c r="Z5" s="426"/>
      <c r="AA5" s="425"/>
      <c r="AB5" s="425"/>
      <c r="AC5" s="425"/>
      <c r="AD5" s="425"/>
      <c r="AE5" s="425"/>
      <c r="AF5" s="425"/>
      <c r="AG5" s="425"/>
      <c r="AH5" s="425"/>
      <c r="AI5" s="425"/>
      <c r="AJ5" s="425"/>
      <c r="AK5" s="425"/>
      <c r="AL5" s="425"/>
      <c r="AM5" s="425"/>
      <c r="AN5" s="425"/>
      <c r="AO5" s="425"/>
    </row>
    <row r="6" spans="1:147" ht="44.25" customHeight="1" x14ac:dyDescent="0.25">
      <c r="A6" s="132" t="s">
        <v>174</v>
      </c>
      <c r="B6" s="132"/>
      <c r="C6" s="132"/>
      <c r="D6" s="132"/>
      <c r="E6" s="132"/>
      <c r="F6" s="132"/>
      <c r="G6" s="132"/>
      <c r="H6" s="132"/>
      <c r="I6" s="132"/>
      <c r="J6" s="132"/>
      <c r="K6" s="132"/>
      <c r="L6" s="132"/>
      <c r="M6" s="426"/>
      <c r="N6" s="426"/>
      <c r="O6" s="426"/>
      <c r="P6" s="291"/>
      <c r="Q6" s="292"/>
      <c r="R6" s="292"/>
      <c r="S6" s="44"/>
      <c r="T6" s="292"/>
      <c r="U6" s="292"/>
      <c r="V6" s="426"/>
      <c r="W6" s="426"/>
      <c r="X6" s="426"/>
      <c r="Y6" s="426"/>
      <c r="Z6" s="426"/>
      <c r="AA6" s="425"/>
      <c r="AB6" s="425"/>
      <c r="AC6" s="425"/>
      <c r="AD6" s="425"/>
      <c r="AE6" s="425"/>
      <c r="AF6" s="425"/>
      <c r="AG6" s="425"/>
      <c r="AH6" s="425"/>
      <c r="AI6" s="425"/>
      <c r="AJ6" s="425"/>
      <c r="AK6" s="425"/>
      <c r="AL6" s="425"/>
      <c r="AM6" s="425"/>
      <c r="AN6" s="425"/>
      <c r="AO6" s="425"/>
    </row>
    <row r="7" spans="1:147" ht="20.25" customHeight="1" thickBot="1" x14ac:dyDescent="0.3">
      <c r="B7" s="426"/>
      <c r="C7" s="426"/>
      <c r="D7" s="426"/>
      <c r="E7" s="426"/>
      <c r="F7" s="426"/>
      <c r="G7" s="426"/>
      <c r="H7" s="426"/>
      <c r="I7" s="426"/>
      <c r="J7" s="426"/>
      <c r="K7" s="426"/>
      <c r="L7" s="426"/>
      <c r="M7" s="426"/>
      <c r="N7" s="426"/>
      <c r="O7" s="426"/>
      <c r="P7" s="426"/>
      <c r="Q7" s="426"/>
      <c r="R7" s="426"/>
      <c r="S7" s="426"/>
      <c r="T7" s="426"/>
      <c r="U7" s="426"/>
      <c r="V7" s="426"/>
      <c r="W7" s="426"/>
      <c r="X7" s="426"/>
      <c r="Y7" s="426"/>
      <c r="Z7" s="426"/>
      <c r="AA7" s="425"/>
      <c r="AB7" s="425"/>
      <c r="AC7" s="425"/>
      <c r="AD7" s="425"/>
      <c r="AE7" s="425"/>
      <c r="AF7" s="425"/>
      <c r="AG7" s="425"/>
      <c r="AH7" s="425"/>
      <c r="AI7" s="425"/>
      <c r="AJ7" s="425"/>
      <c r="AK7" s="425"/>
      <c r="AL7" s="425"/>
      <c r="AM7" s="425"/>
      <c r="AN7" s="425"/>
      <c r="AO7" s="425"/>
    </row>
    <row r="8" spans="1:147" s="133" customFormat="1" ht="41.25" thickBot="1" x14ac:dyDescent="0.35">
      <c r="A8" s="294" t="s">
        <v>90</v>
      </c>
      <c r="B8" s="601" t="s">
        <v>147</v>
      </c>
      <c r="C8" s="602"/>
      <c r="D8" s="602"/>
      <c r="E8" s="602"/>
      <c r="F8" s="602"/>
      <c r="G8" s="602"/>
      <c r="H8" s="602"/>
      <c r="I8" s="602"/>
      <c r="J8" s="602"/>
      <c r="K8" s="602"/>
      <c r="L8" s="594" t="s">
        <v>164</v>
      </c>
      <c r="M8" s="594"/>
      <c r="N8" s="594"/>
      <c r="O8" s="594"/>
      <c r="P8" s="594"/>
      <c r="Q8" s="594"/>
      <c r="R8" s="594"/>
      <c r="S8" s="594"/>
      <c r="T8" s="594"/>
      <c r="U8" s="594"/>
      <c r="V8" s="594"/>
      <c r="W8" s="594"/>
      <c r="X8" s="594"/>
      <c r="Y8" s="594"/>
      <c r="Z8" s="595"/>
      <c r="AA8" s="610" t="s">
        <v>91</v>
      </c>
      <c r="AB8" s="611"/>
      <c r="AC8" s="611"/>
      <c r="AD8" s="611"/>
      <c r="AE8" s="611"/>
      <c r="AF8" s="611"/>
      <c r="AG8" s="611"/>
      <c r="AH8" s="611"/>
      <c r="AI8" s="611"/>
      <c r="AJ8" s="611"/>
      <c r="AK8" s="611"/>
      <c r="AL8" s="611"/>
      <c r="AM8" s="611"/>
      <c r="AN8" s="611"/>
      <c r="AO8" s="612"/>
    </row>
    <row r="9" spans="1:147" s="135" customFormat="1" ht="39.75" customHeight="1" thickBot="1" x14ac:dyDescent="0.25">
      <c r="A9" s="607" t="s">
        <v>311</v>
      </c>
      <c r="B9" s="598" t="s">
        <v>37</v>
      </c>
      <c r="C9" s="599"/>
      <c r="D9" s="599"/>
      <c r="E9" s="600"/>
      <c r="F9" s="642" t="s">
        <v>293</v>
      </c>
      <c r="G9" s="643"/>
      <c r="H9" s="234"/>
      <c r="I9" s="235"/>
      <c r="J9" s="235"/>
      <c r="K9" s="646" t="s">
        <v>152</v>
      </c>
      <c r="L9" s="648" t="s">
        <v>294</v>
      </c>
      <c r="M9" s="649"/>
      <c r="N9" s="649"/>
      <c r="O9" s="650"/>
      <c r="P9" s="229"/>
      <c r="Q9" s="229"/>
      <c r="R9" s="229"/>
      <c r="S9" s="596" t="s">
        <v>153</v>
      </c>
      <c r="T9" s="651" t="s">
        <v>38</v>
      </c>
      <c r="U9" s="652"/>
      <c r="V9" s="652"/>
      <c r="W9" s="652"/>
      <c r="X9" s="652"/>
      <c r="Y9" s="652"/>
      <c r="Z9" s="653"/>
      <c r="AA9" s="618" t="s">
        <v>86</v>
      </c>
      <c r="AB9" s="619"/>
      <c r="AC9" s="619"/>
      <c r="AD9" s="620"/>
      <c r="AE9" s="618" t="s">
        <v>87</v>
      </c>
      <c r="AF9" s="619"/>
      <c r="AG9" s="619"/>
      <c r="AH9" s="620"/>
      <c r="AI9" s="618" t="s">
        <v>88</v>
      </c>
      <c r="AJ9" s="619"/>
      <c r="AK9" s="619"/>
      <c r="AL9" s="620"/>
      <c r="AM9" s="613" t="s">
        <v>95</v>
      </c>
      <c r="AN9" s="614"/>
      <c r="AO9" s="615"/>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row>
    <row r="10" spans="1:147" s="135" customFormat="1" ht="28.5" customHeight="1" thickBot="1" x14ac:dyDescent="0.25">
      <c r="A10" s="608"/>
      <c r="B10" s="603" t="s">
        <v>89</v>
      </c>
      <c r="C10" s="603" t="s">
        <v>307</v>
      </c>
      <c r="D10" s="603" t="s">
        <v>312</v>
      </c>
      <c r="E10" s="603" t="s">
        <v>146</v>
      </c>
      <c r="F10" s="644"/>
      <c r="G10" s="645"/>
      <c r="H10" s="233"/>
      <c r="I10" s="232"/>
      <c r="J10" s="232"/>
      <c r="K10" s="647"/>
      <c r="L10" s="638" t="s">
        <v>478</v>
      </c>
      <c r="M10" s="640" t="s">
        <v>388</v>
      </c>
      <c r="N10" s="605" t="s">
        <v>367</v>
      </c>
      <c r="O10" s="605" t="s">
        <v>368</v>
      </c>
      <c r="P10" s="230"/>
      <c r="Q10" s="230"/>
      <c r="R10" s="230"/>
      <c r="S10" s="597"/>
      <c r="T10" s="654"/>
      <c r="U10" s="655"/>
      <c r="V10" s="655"/>
      <c r="W10" s="655"/>
      <c r="X10" s="655"/>
      <c r="Y10" s="655"/>
      <c r="Z10" s="656"/>
      <c r="AA10" s="621" t="s">
        <v>327</v>
      </c>
      <c r="AB10" s="621" t="s">
        <v>74</v>
      </c>
      <c r="AC10" s="621" t="s">
        <v>296</v>
      </c>
      <c r="AD10" s="623" t="s">
        <v>295</v>
      </c>
      <c r="AE10" s="621" t="s">
        <v>327</v>
      </c>
      <c r="AF10" s="621" t="s">
        <v>74</v>
      </c>
      <c r="AG10" s="621" t="s">
        <v>296</v>
      </c>
      <c r="AH10" s="623" t="s">
        <v>295</v>
      </c>
      <c r="AI10" s="621" t="s">
        <v>327</v>
      </c>
      <c r="AJ10" s="621" t="s">
        <v>74</v>
      </c>
      <c r="AK10" s="621" t="s">
        <v>296</v>
      </c>
      <c r="AL10" s="623" t="s">
        <v>295</v>
      </c>
      <c r="AM10" s="616" t="s">
        <v>92</v>
      </c>
      <c r="AN10" s="616" t="s">
        <v>93</v>
      </c>
      <c r="AO10" s="616" t="s">
        <v>94</v>
      </c>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row>
    <row r="11" spans="1:147" s="135" customFormat="1" ht="63.75" customHeight="1" thickBot="1" x14ac:dyDescent="0.25">
      <c r="A11" s="609"/>
      <c r="B11" s="604"/>
      <c r="C11" s="604"/>
      <c r="D11" s="604"/>
      <c r="E11" s="604"/>
      <c r="F11" s="424" t="s">
        <v>475</v>
      </c>
      <c r="G11" s="424" t="s">
        <v>476</v>
      </c>
      <c r="H11" s="231" t="s">
        <v>274</v>
      </c>
      <c r="I11" s="231" t="s">
        <v>275</v>
      </c>
      <c r="J11" s="231" t="s">
        <v>276</v>
      </c>
      <c r="K11" s="267" t="s">
        <v>477</v>
      </c>
      <c r="L11" s="639"/>
      <c r="M11" s="641"/>
      <c r="N11" s="606"/>
      <c r="O11" s="606"/>
      <c r="P11" s="339" t="s">
        <v>274</v>
      </c>
      <c r="Q11" s="339" t="s">
        <v>275</v>
      </c>
      <c r="R11" s="69" t="s">
        <v>276</v>
      </c>
      <c r="S11" s="284" t="s">
        <v>477</v>
      </c>
      <c r="T11" s="342" t="s">
        <v>483</v>
      </c>
      <c r="U11" s="136" t="s">
        <v>324</v>
      </c>
      <c r="V11" s="136" t="s">
        <v>163</v>
      </c>
      <c r="W11" s="136" t="s">
        <v>321</v>
      </c>
      <c r="X11" s="136" t="s">
        <v>325</v>
      </c>
      <c r="Y11" s="136" t="s">
        <v>335</v>
      </c>
      <c r="Z11" s="136" t="s">
        <v>154</v>
      </c>
      <c r="AA11" s="622"/>
      <c r="AB11" s="622"/>
      <c r="AC11" s="622"/>
      <c r="AD11" s="624"/>
      <c r="AE11" s="622"/>
      <c r="AF11" s="622"/>
      <c r="AG11" s="622"/>
      <c r="AH11" s="624"/>
      <c r="AI11" s="622"/>
      <c r="AJ11" s="622"/>
      <c r="AK11" s="622"/>
      <c r="AL11" s="624"/>
      <c r="AM11" s="617"/>
      <c r="AN11" s="617"/>
      <c r="AO11" s="617"/>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row>
    <row r="12" spans="1:147" s="137" customFormat="1" ht="298.5" hidden="1" customHeight="1" thickBot="1" x14ac:dyDescent="0.25">
      <c r="A12" s="440" t="s">
        <v>521</v>
      </c>
      <c r="B12" s="441" t="s">
        <v>522</v>
      </c>
      <c r="C12" s="442" t="s">
        <v>523</v>
      </c>
      <c r="D12" s="443" t="s">
        <v>385</v>
      </c>
      <c r="E12" s="415" t="s">
        <v>150</v>
      </c>
      <c r="F12" s="416" t="s">
        <v>18</v>
      </c>
      <c r="G12" s="416" t="s">
        <v>3</v>
      </c>
      <c r="H12" s="417">
        <f t="shared" ref="H12:H32" si="0">IF(F12="RARA VEZ",1,IF(F12="IMPROBABLE",2,IF(F12="POSIBLE",3,IF(F12="PROBABLE",4,5))))</f>
        <v>2</v>
      </c>
      <c r="I12" s="417">
        <f t="shared" ref="I12:I32" si="1">IF(G12="INSIGNIFICANTE",1,IF(G12="MENOR",3,IF(G12="MODERADO",5,IF(G12="MAYOR",10,20))))</f>
        <v>5</v>
      </c>
      <c r="J12" s="418">
        <f t="shared" ref="J12:J32" si="2">H12*I12</f>
        <v>10</v>
      </c>
      <c r="K12" s="339" t="str">
        <f t="shared" ref="K12:K32" si="3">IF(OR(F12="",G12=""),"",IF(J12&lt;=12,"BAJA",IF(J12&lt;=25,"MODERADA",IF(J12&lt;=50,"ALTA","EXTREMA"))))</f>
        <v>BAJA</v>
      </c>
      <c r="L12" s="444" t="s">
        <v>524</v>
      </c>
      <c r="M12" s="443" t="s">
        <v>525</v>
      </c>
      <c r="N12" s="416" t="str">
        <f t="shared" ref="N12:N32" si="4">IF(P12=1,"RARA VEZ",IF(P12=2,"IMPROBABLE",IF(P12=3,"POSIBLE",IF(P12=4,"PROBABLE","CASI SEGURO"))))</f>
        <v>RARA VEZ</v>
      </c>
      <c r="O12" s="416" t="str">
        <f t="shared" ref="O12:O32" si="5">IF(Q12=1,"INSIGNIFICANTE",IF(Q12=3,"MENOR",IF(Q12=5,"MODERADO",IF(Q12=10,"MAYOR","CATASTRÓFICO"))))</f>
        <v>INSIGNIFICANTE</v>
      </c>
      <c r="P12" s="417">
        <f>'6. EVALUACIÓN CONTROLES AG.2018'!AJ5</f>
        <v>1</v>
      </c>
      <c r="Q12" s="417">
        <f>'6. EVALUACIÓN CONTROLES AG.2018'!AL5</f>
        <v>1</v>
      </c>
      <c r="R12" s="418">
        <f t="shared" ref="R12:R32" si="6">P12*Q12</f>
        <v>1</v>
      </c>
      <c r="S12" s="339" t="str">
        <f>'6. EVALUACIÓN CONTROLES AG.2018'!AN5</f>
        <v>BAJA</v>
      </c>
      <c r="T12" s="443" t="str">
        <f t="shared" ref="T12:T32" si="7">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12" s="445" t="s">
        <v>578</v>
      </c>
      <c r="V12" s="446" t="s">
        <v>579</v>
      </c>
      <c r="W12" s="446" t="s">
        <v>900</v>
      </c>
      <c r="X12" s="446" t="s">
        <v>899</v>
      </c>
      <c r="Y12" s="446" t="s">
        <v>898</v>
      </c>
      <c r="Z12" s="447"/>
      <c r="AA12" s="448" t="s">
        <v>580</v>
      </c>
      <c r="AB12" s="446" t="s">
        <v>581</v>
      </c>
      <c r="AC12" s="446" t="s">
        <v>582</v>
      </c>
      <c r="AD12" s="446" t="s">
        <v>583</v>
      </c>
      <c r="AE12" s="449" t="s">
        <v>580</v>
      </c>
      <c r="AF12" s="441" t="s">
        <v>584</v>
      </c>
      <c r="AG12" s="441" t="s">
        <v>585</v>
      </c>
      <c r="AH12" s="441" t="s">
        <v>583</v>
      </c>
      <c r="AI12" s="68" t="s">
        <v>901</v>
      </c>
      <c r="AJ12" s="68" t="s">
        <v>902</v>
      </c>
      <c r="AK12" s="68" t="s">
        <v>903</v>
      </c>
      <c r="AL12" s="68" t="s">
        <v>939</v>
      </c>
      <c r="AM12" s="68" t="s">
        <v>326</v>
      </c>
      <c r="AN12" s="68" t="s">
        <v>326</v>
      </c>
      <c r="AO12" s="68" t="s">
        <v>326</v>
      </c>
    </row>
    <row r="13" spans="1:147" s="137" customFormat="1" ht="186" hidden="1" customHeight="1" thickBot="1" x14ac:dyDescent="0.25">
      <c r="A13" s="450" t="s">
        <v>526</v>
      </c>
      <c r="B13" s="451" t="s">
        <v>386</v>
      </c>
      <c r="C13" s="452" t="s">
        <v>364</v>
      </c>
      <c r="D13" s="451" t="s">
        <v>371</v>
      </c>
      <c r="E13" s="419" t="s">
        <v>150</v>
      </c>
      <c r="F13" s="420" t="s">
        <v>19</v>
      </c>
      <c r="G13" s="420" t="s">
        <v>22</v>
      </c>
      <c r="H13" s="453">
        <f t="shared" si="0"/>
        <v>3</v>
      </c>
      <c r="I13" s="453">
        <f t="shared" si="1"/>
        <v>10</v>
      </c>
      <c r="J13" s="454">
        <f t="shared" si="2"/>
        <v>30</v>
      </c>
      <c r="K13" s="455" t="str">
        <f t="shared" si="3"/>
        <v>ALTA</v>
      </c>
      <c r="L13" s="456" t="s">
        <v>387</v>
      </c>
      <c r="M13" s="451" t="s">
        <v>454</v>
      </c>
      <c r="N13" s="416" t="str">
        <f t="shared" si="4"/>
        <v>RARA VEZ</v>
      </c>
      <c r="O13" s="416" t="str">
        <f t="shared" si="5"/>
        <v>MAYOR</v>
      </c>
      <c r="P13" s="417">
        <f>'6. EVALUACIÓN CONTROLES AG.2018'!AJ6</f>
        <v>1</v>
      </c>
      <c r="Q13" s="417">
        <f>'6. EVALUACIÓN CONTROLES AG.2018'!AL6</f>
        <v>10</v>
      </c>
      <c r="R13" s="418">
        <f t="shared" si="6"/>
        <v>10</v>
      </c>
      <c r="S13" s="339" t="str">
        <f>'6. EVALUACIÓN CONTROLES AG.2018'!AN6</f>
        <v>BAJA</v>
      </c>
      <c r="T13" s="443" t="str">
        <f t="shared" si="7"/>
        <v>ASUMIR EL RIESGO; si el riesgo inherente está en zona baja, en consenso de los responsables involucrados puede considerarse su exclusión del mapa de riesgos</v>
      </c>
      <c r="U13" s="457" t="s">
        <v>586</v>
      </c>
      <c r="V13" s="458" t="s">
        <v>587</v>
      </c>
      <c r="W13" s="458" t="s">
        <v>588</v>
      </c>
      <c r="X13" s="458" t="s">
        <v>589</v>
      </c>
      <c r="Y13" s="458" t="s">
        <v>590</v>
      </c>
      <c r="Z13" s="458" t="s">
        <v>591</v>
      </c>
      <c r="AA13" s="457" t="s">
        <v>592</v>
      </c>
      <c r="AB13" s="458" t="s">
        <v>593</v>
      </c>
      <c r="AC13" s="458" t="s">
        <v>594</v>
      </c>
      <c r="AD13" s="458" t="s">
        <v>595</v>
      </c>
      <c r="AE13" s="459" t="s">
        <v>596</v>
      </c>
      <c r="AF13" s="460" t="s">
        <v>597</v>
      </c>
      <c r="AG13" s="460" t="s">
        <v>598</v>
      </c>
      <c r="AH13" s="460" t="s">
        <v>595</v>
      </c>
      <c r="AI13" s="249" t="s">
        <v>920</v>
      </c>
      <c r="AJ13" s="249" t="s">
        <v>921</v>
      </c>
      <c r="AK13" s="249" t="s">
        <v>922</v>
      </c>
      <c r="AL13" s="249" t="s">
        <v>942</v>
      </c>
      <c r="AM13" s="285" t="s">
        <v>326</v>
      </c>
      <c r="AN13" s="285" t="s">
        <v>326</v>
      </c>
      <c r="AO13" s="285" t="s">
        <v>326</v>
      </c>
    </row>
    <row r="14" spans="1:147" s="137" customFormat="1" ht="171" hidden="1" customHeight="1" thickBot="1" x14ac:dyDescent="0.25">
      <c r="A14" s="461"/>
      <c r="B14" s="460" t="s">
        <v>527</v>
      </c>
      <c r="C14" s="452" t="s">
        <v>373</v>
      </c>
      <c r="D14" s="451" t="s">
        <v>372</v>
      </c>
      <c r="E14" s="419" t="s">
        <v>150</v>
      </c>
      <c r="F14" s="420" t="s">
        <v>18</v>
      </c>
      <c r="G14" s="420" t="s">
        <v>22</v>
      </c>
      <c r="H14" s="453">
        <f t="shared" si="0"/>
        <v>2</v>
      </c>
      <c r="I14" s="453">
        <f t="shared" si="1"/>
        <v>10</v>
      </c>
      <c r="J14" s="454">
        <f t="shared" si="2"/>
        <v>20</v>
      </c>
      <c r="K14" s="455" t="str">
        <f t="shared" si="3"/>
        <v>MODERADA</v>
      </c>
      <c r="L14" s="456" t="s">
        <v>528</v>
      </c>
      <c r="M14" s="451" t="s">
        <v>529</v>
      </c>
      <c r="N14" s="416" t="str">
        <f t="shared" si="4"/>
        <v>RARA VEZ</v>
      </c>
      <c r="O14" s="416" t="str">
        <f t="shared" si="5"/>
        <v>MENOR</v>
      </c>
      <c r="P14" s="417">
        <f>'6. EVALUACIÓN CONTROLES AG.2018'!AJ7</f>
        <v>1</v>
      </c>
      <c r="Q14" s="417">
        <f>'6. EVALUACIÓN CONTROLES AG.2018'!AL7</f>
        <v>3</v>
      </c>
      <c r="R14" s="418">
        <f t="shared" si="6"/>
        <v>3</v>
      </c>
      <c r="S14" s="339" t="str">
        <f>'6. EVALUACIÓN CONTROLES AG.2018'!AN7</f>
        <v>BAJA</v>
      </c>
      <c r="T14" s="443" t="str">
        <f t="shared" si="7"/>
        <v>ASUMIR EL RIESGO; si el riesgo inherente está en zona baja, en consenso de los responsables involucrados puede considerarse su exclusión del mapa de riesgos</v>
      </c>
      <c r="U14" s="457" t="s">
        <v>599</v>
      </c>
      <c r="V14" s="458" t="s">
        <v>600</v>
      </c>
      <c r="W14" s="458" t="s">
        <v>601</v>
      </c>
      <c r="X14" s="458" t="s">
        <v>602</v>
      </c>
      <c r="Y14" s="458" t="s">
        <v>603</v>
      </c>
      <c r="Z14" s="458" t="s">
        <v>515</v>
      </c>
      <c r="AA14" s="457" t="s">
        <v>604</v>
      </c>
      <c r="AB14" s="458" t="s">
        <v>605</v>
      </c>
      <c r="AC14" s="458" t="s">
        <v>606</v>
      </c>
      <c r="AD14" s="458" t="s">
        <v>595</v>
      </c>
      <c r="AE14" s="459" t="s">
        <v>607</v>
      </c>
      <c r="AF14" s="460" t="s">
        <v>608</v>
      </c>
      <c r="AG14" s="460" t="s">
        <v>609</v>
      </c>
      <c r="AH14" s="460" t="s">
        <v>595</v>
      </c>
      <c r="AI14" s="249" t="s">
        <v>923</v>
      </c>
      <c r="AJ14" s="249" t="s">
        <v>940</v>
      </c>
      <c r="AK14" s="249" t="s">
        <v>941</v>
      </c>
      <c r="AL14" s="249" t="s">
        <v>943</v>
      </c>
      <c r="AM14" s="285" t="s">
        <v>326</v>
      </c>
      <c r="AN14" s="285" t="s">
        <v>326</v>
      </c>
      <c r="AO14" s="285" t="s">
        <v>326</v>
      </c>
    </row>
    <row r="15" spans="1:147" s="137" customFormat="1" ht="409.5" hidden="1" customHeight="1" thickBot="1" x14ac:dyDescent="0.25">
      <c r="A15" s="462" t="s">
        <v>530</v>
      </c>
      <c r="B15" s="463" t="s">
        <v>531</v>
      </c>
      <c r="C15" s="464" t="s">
        <v>532</v>
      </c>
      <c r="D15" s="465" t="s">
        <v>378</v>
      </c>
      <c r="E15" s="422" t="s">
        <v>150</v>
      </c>
      <c r="F15" s="421" t="s">
        <v>19</v>
      </c>
      <c r="G15" s="421" t="s">
        <v>22</v>
      </c>
      <c r="H15" s="417">
        <f t="shared" si="0"/>
        <v>3</v>
      </c>
      <c r="I15" s="417">
        <f t="shared" si="1"/>
        <v>10</v>
      </c>
      <c r="J15" s="418">
        <f t="shared" si="2"/>
        <v>30</v>
      </c>
      <c r="K15" s="455" t="str">
        <f t="shared" si="3"/>
        <v>ALTA</v>
      </c>
      <c r="L15" s="466" t="s">
        <v>533</v>
      </c>
      <c r="M15" s="465" t="s">
        <v>456</v>
      </c>
      <c r="N15" s="416" t="str">
        <f t="shared" si="4"/>
        <v>RARA VEZ</v>
      </c>
      <c r="O15" s="416" t="str">
        <f t="shared" si="5"/>
        <v>MENOR</v>
      </c>
      <c r="P15" s="417">
        <f>'6. EVALUACIÓN CONTROLES AG.2018'!AJ8</f>
        <v>1</v>
      </c>
      <c r="Q15" s="417">
        <f>'6. EVALUACIÓN CONTROLES AG.2018'!AL8</f>
        <v>3</v>
      </c>
      <c r="R15" s="418">
        <f t="shared" si="6"/>
        <v>3</v>
      </c>
      <c r="S15" s="339" t="str">
        <f>'6. EVALUACIÓN CONTROLES AG.2018'!AN8</f>
        <v>BAJA</v>
      </c>
      <c r="T15" s="443" t="str">
        <f t="shared" si="7"/>
        <v>ASUMIR EL RIESGO; si el riesgo inherente está en zona baja, en consenso de los responsables involucrados puede considerarse su exclusión del mapa de riesgos</v>
      </c>
      <c r="U15" s="467" t="s">
        <v>610</v>
      </c>
      <c r="V15" s="468" t="s">
        <v>611</v>
      </c>
      <c r="W15" s="468" t="s">
        <v>612</v>
      </c>
      <c r="X15" s="468" t="s">
        <v>613</v>
      </c>
      <c r="Y15" s="468" t="s">
        <v>614</v>
      </c>
      <c r="Z15" s="468" t="s">
        <v>615</v>
      </c>
      <c r="AA15" s="467" t="s">
        <v>616</v>
      </c>
      <c r="AB15" s="468" t="s">
        <v>617</v>
      </c>
      <c r="AC15" s="468" t="s">
        <v>618</v>
      </c>
      <c r="AD15" s="468" t="s">
        <v>595</v>
      </c>
      <c r="AE15" s="469" t="s">
        <v>619</v>
      </c>
      <c r="AF15" s="463" t="s">
        <v>620</v>
      </c>
      <c r="AG15" s="463" t="s">
        <v>621</v>
      </c>
      <c r="AH15" s="463" t="s">
        <v>595</v>
      </c>
      <c r="AI15" s="68" t="s">
        <v>904</v>
      </c>
      <c r="AJ15" s="68" t="s">
        <v>905</v>
      </c>
      <c r="AK15" s="68" t="s">
        <v>906</v>
      </c>
      <c r="AL15" s="68" t="s">
        <v>944</v>
      </c>
      <c r="AM15" s="68" t="s">
        <v>326</v>
      </c>
      <c r="AN15" s="68" t="s">
        <v>326</v>
      </c>
      <c r="AO15" s="68" t="s">
        <v>326</v>
      </c>
    </row>
    <row r="16" spans="1:147" s="137" customFormat="1" ht="206.25" hidden="1" customHeight="1" thickBot="1" x14ac:dyDescent="0.25">
      <c r="A16" s="450" t="s">
        <v>534</v>
      </c>
      <c r="B16" s="503" t="s">
        <v>535</v>
      </c>
      <c r="C16" s="504" t="s">
        <v>833</v>
      </c>
      <c r="D16" s="451" t="s">
        <v>377</v>
      </c>
      <c r="E16" s="419" t="s">
        <v>150</v>
      </c>
      <c r="F16" s="420" t="s">
        <v>40</v>
      </c>
      <c r="G16" s="420" t="s">
        <v>3</v>
      </c>
      <c r="H16" s="453">
        <f t="shared" si="0"/>
        <v>1</v>
      </c>
      <c r="I16" s="453">
        <f t="shared" si="1"/>
        <v>5</v>
      </c>
      <c r="J16" s="454">
        <f t="shared" si="2"/>
        <v>5</v>
      </c>
      <c r="K16" s="455" t="str">
        <f t="shared" si="3"/>
        <v>BAJA</v>
      </c>
      <c r="L16" s="456" t="s">
        <v>536</v>
      </c>
      <c r="M16" s="451" t="s">
        <v>455</v>
      </c>
      <c r="N16" s="416" t="str">
        <f t="shared" si="4"/>
        <v>RARA VEZ</v>
      </c>
      <c r="O16" s="416" t="str">
        <f t="shared" si="5"/>
        <v>INSIGNIFICANTE</v>
      </c>
      <c r="P16" s="417">
        <f>'6. EVALUACIÓN CONTROLES AG.2018'!AJ9</f>
        <v>1</v>
      </c>
      <c r="Q16" s="417">
        <f>'6. EVALUACIÓN CONTROLES AG.2018'!AL9</f>
        <v>1</v>
      </c>
      <c r="R16" s="418">
        <f t="shared" si="6"/>
        <v>1</v>
      </c>
      <c r="S16" s="339" t="str">
        <f>'6. EVALUACIÓN CONTROLES AG.2018'!AN9</f>
        <v>BAJA</v>
      </c>
      <c r="T16" s="443" t="str">
        <f t="shared" si="7"/>
        <v>ASUMIR EL RIESGO; si el riesgo inherente está en zona baja, en consenso de los responsables involucrados puede considerarse su exclusión del mapa de riesgos</v>
      </c>
      <c r="U16" s="457" t="s">
        <v>622</v>
      </c>
      <c r="V16" s="458" t="s">
        <v>623</v>
      </c>
      <c r="W16" s="458" t="s">
        <v>624</v>
      </c>
      <c r="X16" s="458" t="s">
        <v>625</v>
      </c>
      <c r="Y16" s="458" t="s">
        <v>626</v>
      </c>
      <c r="Z16" s="458" t="s">
        <v>627</v>
      </c>
      <c r="AA16" s="457" t="s">
        <v>628</v>
      </c>
      <c r="AB16" s="458" t="s">
        <v>629</v>
      </c>
      <c r="AC16" s="458" t="s">
        <v>630</v>
      </c>
      <c r="AD16" s="458" t="s">
        <v>595</v>
      </c>
      <c r="AE16" s="459" t="s">
        <v>631</v>
      </c>
      <c r="AF16" s="460" t="s">
        <v>632</v>
      </c>
      <c r="AG16" s="460" t="s">
        <v>633</v>
      </c>
      <c r="AH16" s="460" t="s">
        <v>595</v>
      </c>
      <c r="AI16" s="249" t="s">
        <v>963</v>
      </c>
      <c r="AJ16" s="249" t="s">
        <v>964</v>
      </c>
      <c r="AK16" s="249" t="s">
        <v>965</v>
      </c>
      <c r="AL16" s="249" t="s">
        <v>945</v>
      </c>
      <c r="AM16" s="285" t="s">
        <v>326</v>
      </c>
      <c r="AN16" s="285" t="s">
        <v>326</v>
      </c>
      <c r="AO16" s="285" t="s">
        <v>326</v>
      </c>
    </row>
    <row r="17" spans="1:43" s="137" customFormat="1" ht="409.5" customHeight="1" thickBot="1" x14ac:dyDescent="0.25">
      <c r="A17" s="526"/>
      <c r="B17" s="527" t="s">
        <v>834</v>
      </c>
      <c r="C17" s="528" t="s">
        <v>835</v>
      </c>
      <c r="D17" s="529" t="s">
        <v>788</v>
      </c>
      <c r="E17" s="530" t="s">
        <v>332</v>
      </c>
      <c r="F17" s="531" t="s">
        <v>40</v>
      </c>
      <c r="G17" s="531" t="s">
        <v>22</v>
      </c>
      <c r="H17" s="532">
        <f t="shared" si="0"/>
        <v>1</v>
      </c>
      <c r="I17" s="532">
        <f t="shared" si="1"/>
        <v>10</v>
      </c>
      <c r="J17" s="533">
        <f t="shared" si="2"/>
        <v>10</v>
      </c>
      <c r="K17" s="455" t="str">
        <f t="shared" si="3"/>
        <v>BAJA</v>
      </c>
      <c r="L17" s="534" t="s">
        <v>980</v>
      </c>
      <c r="M17" s="529" t="s">
        <v>634</v>
      </c>
      <c r="N17" s="535" t="str">
        <f t="shared" si="4"/>
        <v>RARA VEZ</v>
      </c>
      <c r="O17" s="535" t="str">
        <f t="shared" si="5"/>
        <v>MODERADO</v>
      </c>
      <c r="P17" s="417">
        <f>'6. EVALUACIÓN CONTROLES AG.2018'!AJ10</f>
        <v>1</v>
      </c>
      <c r="Q17" s="532">
        <f>'6. EVALUACIÓN CONTROLES AG.2018'!AL10</f>
        <v>5</v>
      </c>
      <c r="R17" s="533">
        <f t="shared" si="6"/>
        <v>5</v>
      </c>
      <c r="S17" s="339" t="str">
        <f>'6. EVALUACIÓN CONTROLES AG.2018'!AN10</f>
        <v>BAJA</v>
      </c>
      <c r="T17" s="536" t="str">
        <f>IF(E17="Gestión",IF(S17="BAJA","ASUMIR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7" s="537" t="s">
        <v>790</v>
      </c>
      <c r="V17" s="538" t="s">
        <v>635</v>
      </c>
      <c r="W17" s="539" t="s">
        <v>789</v>
      </c>
      <c r="X17" s="539" t="s">
        <v>791</v>
      </c>
      <c r="Y17" s="539" t="s">
        <v>792</v>
      </c>
      <c r="Z17" s="540"/>
      <c r="AA17" s="457" t="s">
        <v>636</v>
      </c>
      <c r="AB17" s="458" t="s">
        <v>637</v>
      </c>
      <c r="AC17" s="458" t="s">
        <v>874</v>
      </c>
      <c r="AD17" s="458" t="s">
        <v>595</v>
      </c>
      <c r="AE17" s="459" t="s">
        <v>638</v>
      </c>
      <c r="AF17" s="460" t="s">
        <v>887</v>
      </c>
      <c r="AG17" s="460" t="s">
        <v>888</v>
      </c>
      <c r="AH17" s="460" t="s">
        <v>595</v>
      </c>
      <c r="AI17" s="541" t="s">
        <v>966</v>
      </c>
      <c r="AJ17" s="541" t="s">
        <v>967</v>
      </c>
      <c r="AK17" s="541" t="s">
        <v>968</v>
      </c>
      <c r="AL17" s="541" t="s">
        <v>946</v>
      </c>
      <c r="AM17" s="542" t="s">
        <v>326</v>
      </c>
      <c r="AN17" s="543" t="s">
        <v>639</v>
      </c>
      <c r="AO17" s="542" t="s">
        <v>982</v>
      </c>
    </row>
    <row r="18" spans="1:43" s="137" customFormat="1" ht="354.75" customHeight="1" thickBot="1" x14ac:dyDescent="0.25">
      <c r="A18" s="472" t="s">
        <v>537</v>
      </c>
      <c r="B18" s="505" t="s">
        <v>793</v>
      </c>
      <c r="C18" s="506" t="s">
        <v>836</v>
      </c>
      <c r="D18" s="465" t="s">
        <v>365</v>
      </c>
      <c r="E18" s="422" t="s">
        <v>331</v>
      </c>
      <c r="F18" s="421" t="s">
        <v>40</v>
      </c>
      <c r="G18" s="421" t="s">
        <v>23</v>
      </c>
      <c r="H18" s="417">
        <f t="shared" si="0"/>
        <v>1</v>
      </c>
      <c r="I18" s="417">
        <f t="shared" si="1"/>
        <v>20</v>
      </c>
      <c r="J18" s="418">
        <f t="shared" si="2"/>
        <v>20</v>
      </c>
      <c r="K18" s="455" t="str">
        <f t="shared" si="3"/>
        <v>MODERADA</v>
      </c>
      <c r="L18" s="466" t="s">
        <v>473</v>
      </c>
      <c r="M18" s="465" t="s">
        <v>474</v>
      </c>
      <c r="N18" s="416" t="str">
        <f t="shared" si="4"/>
        <v>RARA VEZ</v>
      </c>
      <c r="O18" s="416" t="str">
        <f t="shared" si="5"/>
        <v>MAYOR</v>
      </c>
      <c r="P18" s="417">
        <f>'6. EVALUACIÓN CONTROLES AG.2018'!AJ11</f>
        <v>1</v>
      </c>
      <c r="Q18" s="417">
        <f>'6. EVALUACIÓN CONTROLES AG.2018'!AL11</f>
        <v>10</v>
      </c>
      <c r="R18" s="418">
        <f t="shared" si="6"/>
        <v>10</v>
      </c>
      <c r="S18" s="339" t="str">
        <f>'6. EVALUACIÓN CONTROLES AG.2018'!AN11</f>
        <v>BAJA</v>
      </c>
      <c r="T18" s="443" t="str">
        <f t="shared" si="7"/>
        <v>ELIMINAR O REDUCIR EL RIESGO hasta llevarlo a la zona Baja si supera esta</v>
      </c>
      <c r="U18" s="467" t="s">
        <v>875</v>
      </c>
      <c r="V18" s="492" t="s">
        <v>794</v>
      </c>
      <c r="W18" s="492" t="s">
        <v>795</v>
      </c>
      <c r="X18" s="468" t="s">
        <v>876</v>
      </c>
      <c r="Y18" s="468" t="s">
        <v>877</v>
      </c>
      <c r="Z18" s="468" t="s">
        <v>516</v>
      </c>
      <c r="AA18" s="467" t="s">
        <v>640</v>
      </c>
      <c r="AB18" s="468" t="s">
        <v>641</v>
      </c>
      <c r="AC18" s="468" t="s">
        <v>878</v>
      </c>
      <c r="AD18" s="468" t="s">
        <v>595</v>
      </c>
      <c r="AE18" s="469" t="s">
        <v>796</v>
      </c>
      <c r="AF18" s="463" t="s">
        <v>642</v>
      </c>
      <c r="AG18" s="463" t="s">
        <v>797</v>
      </c>
      <c r="AH18" s="463" t="s">
        <v>595</v>
      </c>
      <c r="AI18" s="68" t="s">
        <v>969</v>
      </c>
      <c r="AJ18" s="68" t="s">
        <v>970</v>
      </c>
      <c r="AK18" s="68" t="s">
        <v>974</v>
      </c>
      <c r="AL18" s="68" t="s">
        <v>947</v>
      </c>
      <c r="AM18" s="68" t="s">
        <v>326</v>
      </c>
      <c r="AN18" s="544" t="s">
        <v>643</v>
      </c>
      <c r="AO18" s="545" t="s">
        <v>983</v>
      </c>
    </row>
    <row r="19" spans="1:43" s="137" customFormat="1" ht="340.5" customHeight="1" thickBot="1" x14ac:dyDescent="0.25">
      <c r="A19" s="473"/>
      <c r="B19" s="505" t="s">
        <v>837</v>
      </c>
      <c r="C19" s="506" t="s">
        <v>889</v>
      </c>
      <c r="D19" s="465" t="s">
        <v>365</v>
      </c>
      <c r="E19" s="422" t="s">
        <v>332</v>
      </c>
      <c r="F19" s="421" t="s">
        <v>18</v>
      </c>
      <c r="G19" s="421" t="s">
        <v>23</v>
      </c>
      <c r="H19" s="417">
        <f t="shared" si="0"/>
        <v>2</v>
      </c>
      <c r="I19" s="417">
        <f t="shared" si="1"/>
        <v>20</v>
      </c>
      <c r="J19" s="418">
        <f t="shared" si="2"/>
        <v>40</v>
      </c>
      <c r="K19" s="455" t="str">
        <f t="shared" si="3"/>
        <v>ALTA</v>
      </c>
      <c r="L19" s="466" t="s">
        <v>538</v>
      </c>
      <c r="M19" s="465" t="s">
        <v>493</v>
      </c>
      <c r="N19" s="416" t="str">
        <f t="shared" si="4"/>
        <v>RARA VEZ</v>
      </c>
      <c r="O19" s="416" t="str">
        <f t="shared" si="5"/>
        <v>MAYOR</v>
      </c>
      <c r="P19" s="417">
        <f>'6. EVALUACIÓN CONTROLES AG.2018'!AJ12</f>
        <v>1</v>
      </c>
      <c r="Q19" s="417">
        <f>'6. EVALUACIÓN CONTROLES AG.2018'!AL12</f>
        <v>10</v>
      </c>
      <c r="R19" s="418">
        <f t="shared" si="6"/>
        <v>10</v>
      </c>
      <c r="S19" s="339" t="str">
        <f>'6. EVALUACIÓN CONTROLES AG.2018'!AN12</f>
        <v>BAJA</v>
      </c>
      <c r="T19" s="443" t="str">
        <f t="shared" si="7"/>
        <v>ELIMINAR O REDUCIR EL RIESGO hasta llevarlo a la zona Baja si supera esta</v>
      </c>
      <c r="U19" s="467" t="s">
        <v>644</v>
      </c>
      <c r="V19" s="468" t="s">
        <v>645</v>
      </c>
      <c r="W19" s="492" t="s">
        <v>798</v>
      </c>
      <c r="X19" s="468" t="s">
        <v>646</v>
      </c>
      <c r="Y19" s="492" t="s">
        <v>799</v>
      </c>
      <c r="Z19" s="474"/>
      <c r="AA19" s="467" t="s">
        <v>647</v>
      </c>
      <c r="AB19" s="468" t="s">
        <v>648</v>
      </c>
      <c r="AC19" s="468" t="s">
        <v>649</v>
      </c>
      <c r="AD19" s="468" t="s">
        <v>595</v>
      </c>
      <c r="AE19" s="469" t="s">
        <v>650</v>
      </c>
      <c r="AF19" s="463" t="s">
        <v>651</v>
      </c>
      <c r="AG19" s="463" t="s">
        <v>800</v>
      </c>
      <c r="AH19" s="463" t="s">
        <v>595</v>
      </c>
      <c r="AI19" s="68" t="s">
        <v>971</v>
      </c>
      <c r="AJ19" s="68" t="s">
        <v>972</v>
      </c>
      <c r="AK19" s="68" t="s">
        <v>973</v>
      </c>
      <c r="AL19" s="68" t="s">
        <v>947</v>
      </c>
      <c r="AM19" s="68" t="s">
        <v>326</v>
      </c>
      <c r="AN19" s="544" t="s">
        <v>987</v>
      </c>
      <c r="AO19" s="545" t="s">
        <v>984</v>
      </c>
    </row>
    <row r="20" spans="1:43" s="137" customFormat="1" ht="409.5" customHeight="1" thickBot="1" x14ac:dyDescent="0.25">
      <c r="A20" s="473"/>
      <c r="B20" s="505" t="s">
        <v>838</v>
      </c>
      <c r="C20" s="506" t="s">
        <v>374</v>
      </c>
      <c r="D20" s="465" t="s">
        <v>375</v>
      </c>
      <c r="E20" s="422" t="s">
        <v>334</v>
      </c>
      <c r="F20" s="421" t="s">
        <v>18</v>
      </c>
      <c r="G20" s="421" t="s">
        <v>23</v>
      </c>
      <c r="H20" s="417">
        <f t="shared" si="0"/>
        <v>2</v>
      </c>
      <c r="I20" s="417">
        <f t="shared" si="1"/>
        <v>20</v>
      </c>
      <c r="J20" s="418">
        <f t="shared" si="2"/>
        <v>40</v>
      </c>
      <c r="K20" s="455" t="str">
        <f t="shared" si="3"/>
        <v>ALTA</v>
      </c>
      <c r="L20" s="509" t="s">
        <v>979</v>
      </c>
      <c r="M20" s="505" t="s">
        <v>844</v>
      </c>
      <c r="N20" s="416" t="str">
        <f t="shared" si="4"/>
        <v>RARA VEZ</v>
      </c>
      <c r="O20" s="416" t="str">
        <f t="shared" si="5"/>
        <v>MAYOR</v>
      </c>
      <c r="P20" s="417">
        <f>'6. EVALUACIÓN CONTROLES AG.2018'!AJ13</f>
        <v>1</v>
      </c>
      <c r="Q20" s="532">
        <f>'6. EVALUACIÓN CONTROLES AG.2018'!AL13</f>
        <v>10</v>
      </c>
      <c r="R20" s="418">
        <f t="shared" si="6"/>
        <v>10</v>
      </c>
      <c r="S20" s="339" t="str">
        <f>'6. EVALUACIÓN CONTROLES AG.2018'!AN13</f>
        <v>BAJA</v>
      </c>
      <c r="T20" s="443" t="str">
        <f t="shared" si="7"/>
        <v>ELIMINAR O REDUCIR EL RIESGO hasta llevarlo a la zona Baja si supera esta</v>
      </c>
      <c r="U20" s="510" t="s">
        <v>845</v>
      </c>
      <c r="V20" s="511" t="s">
        <v>846</v>
      </c>
      <c r="W20" s="511" t="s">
        <v>847</v>
      </c>
      <c r="X20" s="511" t="s">
        <v>848</v>
      </c>
      <c r="Y20" s="511" t="s">
        <v>849</v>
      </c>
      <c r="Z20" s="474"/>
      <c r="AA20" s="475" t="s">
        <v>652</v>
      </c>
      <c r="AB20" s="468" t="s">
        <v>653</v>
      </c>
      <c r="AC20" s="468" t="s">
        <v>654</v>
      </c>
      <c r="AD20" s="468" t="s">
        <v>595</v>
      </c>
      <c r="AE20" s="469" t="s">
        <v>655</v>
      </c>
      <c r="AF20" s="463" t="s">
        <v>656</v>
      </c>
      <c r="AG20" s="463" t="s">
        <v>657</v>
      </c>
      <c r="AH20" s="463" t="s">
        <v>595</v>
      </c>
      <c r="AI20" s="68" t="s">
        <v>924</v>
      </c>
      <c r="AJ20" s="68" t="s">
        <v>925</v>
      </c>
      <c r="AK20" s="68" t="s">
        <v>926</v>
      </c>
      <c r="AL20" s="68" t="s">
        <v>948</v>
      </c>
      <c r="AM20" s="68" t="s">
        <v>326</v>
      </c>
      <c r="AN20" s="544" t="s">
        <v>658</v>
      </c>
      <c r="AO20" s="542" t="s">
        <v>986</v>
      </c>
    </row>
    <row r="21" spans="1:43" s="137" customFormat="1" ht="409.5" customHeight="1" thickBot="1" x14ac:dyDescent="0.25">
      <c r="A21" s="473"/>
      <c r="B21" s="505" t="s">
        <v>839</v>
      </c>
      <c r="C21" s="528" t="s">
        <v>840</v>
      </c>
      <c r="D21" s="465" t="s">
        <v>375</v>
      </c>
      <c r="E21" s="422" t="s">
        <v>334</v>
      </c>
      <c r="F21" s="421" t="s">
        <v>19</v>
      </c>
      <c r="G21" s="421" t="s">
        <v>23</v>
      </c>
      <c r="H21" s="417">
        <f t="shared" si="0"/>
        <v>3</v>
      </c>
      <c r="I21" s="417">
        <f t="shared" si="1"/>
        <v>20</v>
      </c>
      <c r="J21" s="418">
        <f t="shared" si="2"/>
        <v>60</v>
      </c>
      <c r="K21" s="455" t="str">
        <f t="shared" si="3"/>
        <v>EXTREMA</v>
      </c>
      <c r="L21" s="466" t="s">
        <v>539</v>
      </c>
      <c r="M21" s="465" t="s">
        <v>457</v>
      </c>
      <c r="N21" s="416" t="str">
        <f t="shared" si="4"/>
        <v>IMPROBABLE</v>
      </c>
      <c r="O21" s="416" t="str">
        <f t="shared" si="5"/>
        <v>MODERADO</v>
      </c>
      <c r="P21" s="417">
        <f>'6. EVALUACIÓN CONTROLES AG.2018'!AJ14</f>
        <v>2</v>
      </c>
      <c r="Q21" s="417">
        <f>'6. EVALUACIÓN CONTROLES AG.2018'!AL14</f>
        <v>5</v>
      </c>
      <c r="R21" s="418">
        <f t="shared" si="6"/>
        <v>10</v>
      </c>
      <c r="S21" s="339" t="str">
        <f>'6. EVALUACIÓN CONTROLES AG.2018'!AN14</f>
        <v>BAJA</v>
      </c>
      <c r="T21" s="443" t="str">
        <f t="shared" si="7"/>
        <v>ELIMINAR O REDUCIR EL RIESGO hasta llevarlo a la zona Baja si supera esta</v>
      </c>
      <c r="U21" s="491" t="s">
        <v>938</v>
      </c>
      <c r="V21" s="468" t="s">
        <v>659</v>
      </c>
      <c r="W21" s="492" t="s">
        <v>801</v>
      </c>
      <c r="X21" s="492" t="s">
        <v>660</v>
      </c>
      <c r="Y21" s="468" t="s">
        <v>661</v>
      </c>
      <c r="Z21" s="474"/>
      <c r="AA21" s="467" t="s">
        <v>662</v>
      </c>
      <c r="AB21" s="468" t="s">
        <v>663</v>
      </c>
      <c r="AC21" s="468" t="s">
        <v>664</v>
      </c>
      <c r="AD21" s="468" t="s">
        <v>595</v>
      </c>
      <c r="AE21" s="469" t="s">
        <v>665</v>
      </c>
      <c r="AF21" s="463" t="s">
        <v>666</v>
      </c>
      <c r="AG21" s="463" t="s">
        <v>667</v>
      </c>
      <c r="AH21" s="463" t="s">
        <v>595</v>
      </c>
      <c r="AI21" s="68" t="s">
        <v>917</v>
      </c>
      <c r="AJ21" s="68" t="s">
        <v>918</v>
      </c>
      <c r="AK21" s="68" t="s">
        <v>919</v>
      </c>
      <c r="AL21" s="68" t="s">
        <v>949</v>
      </c>
      <c r="AM21" s="68" t="s">
        <v>326</v>
      </c>
      <c r="AN21" s="546" t="s">
        <v>668</v>
      </c>
      <c r="AO21" s="542" t="s">
        <v>981</v>
      </c>
    </row>
    <row r="22" spans="1:43" s="137" customFormat="1" ht="329.25" hidden="1" customHeight="1" thickBot="1" x14ac:dyDescent="0.25">
      <c r="A22" s="473"/>
      <c r="B22" s="505" t="s">
        <v>540</v>
      </c>
      <c r="C22" s="506" t="s">
        <v>376</v>
      </c>
      <c r="D22" s="465" t="s">
        <v>379</v>
      </c>
      <c r="E22" s="422" t="s">
        <v>150</v>
      </c>
      <c r="F22" s="421" t="s">
        <v>21</v>
      </c>
      <c r="G22" s="421" t="s">
        <v>3</v>
      </c>
      <c r="H22" s="417">
        <f t="shared" si="0"/>
        <v>5</v>
      </c>
      <c r="I22" s="417">
        <f t="shared" si="1"/>
        <v>5</v>
      </c>
      <c r="J22" s="418">
        <f t="shared" si="2"/>
        <v>25</v>
      </c>
      <c r="K22" s="455" t="str">
        <f t="shared" si="3"/>
        <v>MODERADA</v>
      </c>
      <c r="L22" s="466" t="s">
        <v>500</v>
      </c>
      <c r="M22" s="465" t="s">
        <v>541</v>
      </c>
      <c r="N22" s="416" t="str">
        <f t="shared" si="4"/>
        <v>PROBABLE</v>
      </c>
      <c r="O22" s="416" t="str">
        <f t="shared" si="5"/>
        <v>MENOR</v>
      </c>
      <c r="P22" s="417">
        <f>'6. EVALUACIÓN CONTROLES AG.2018'!AJ15</f>
        <v>4</v>
      </c>
      <c r="Q22" s="417">
        <f>'6. EVALUACIÓN CONTROLES AG.2018'!AL15</f>
        <v>3</v>
      </c>
      <c r="R22" s="418">
        <f t="shared" si="6"/>
        <v>12</v>
      </c>
      <c r="S22" s="339" t="str">
        <f>'6. EVALUACIÓN CONTROLES AG.2018'!AN15</f>
        <v>BAJA</v>
      </c>
      <c r="T22" s="443" t="str">
        <f t="shared" si="7"/>
        <v>ASUMIR EL RIESGO; si el riesgo inherente está en zona baja, en consenso de los responsables involucrados puede considerarse su exclusión del mapa de riesgos</v>
      </c>
      <c r="U22" s="467" t="s">
        <v>669</v>
      </c>
      <c r="V22" s="468" t="s">
        <v>670</v>
      </c>
      <c r="W22" s="468" t="s">
        <v>671</v>
      </c>
      <c r="X22" s="468" t="s">
        <v>672</v>
      </c>
      <c r="Y22" s="468" t="s">
        <v>673</v>
      </c>
      <c r="Z22" s="474"/>
      <c r="AA22" s="467" t="s">
        <v>674</v>
      </c>
      <c r="AB22" s="468" t="s">
        <v>675</v>
      </c>
      <c r="AC22" s="468" t="s">
        <v>676</v>
      </c>
      <c r="AD22" s="468" t="s">
        <v>595</v>
      </c>
      <c r="AE22" s="469" t="s">
        <v>674</v>
      </c>
      <c r="AF22" s="463" t="s">
        <v>677</v>
      </c>
      <c r="AG22" s="463" t="s">
        <v>678</v>
      </c>
      <c r="AH22" s="463" t="s">
        <v>595</v>
      </c>
      <c r="AI22" s="68" t="s">
        <v>927</v>
      </c>
      <c r="AJ22" s="68" t="s">
        <v>928</v>
      </c>
      <c r="AK22" s="68" t="s">
        <v>929</v>
      </c>
      <c r="AL22" s="68" t="s">
        <v>950</v>
      </c>
      <c r="AM22" s="68" t="s">
        <v>326</v>
      </c>
      <c r="AN22" s="68" t="s">
        <v>326</v>
      </c>
      <c r="AO22" s="68" t="s">
        <v>326</v>
      </c>
    </row>
    <row r="23" spans="1:43" s="137" customFormat="1" ht="408.75" hidden="1" customHeight="1" thickBot="1" x14ac:dyDescent="0.25">
      <c r="A23" s="476"/>
      <c r="B23" s="505" t="s">
        <v>850</v>
      </c>
      <c r="C23" s="506" t="s">
        <v>542</v>
      </c>
      <c r="D23" s="465" t="s">
        <v>851</v>
      </c>
      <c r="E23" s="422" t="s">
        <v>150</v>
      </c>
      <c r="F23" s="421" t="s">
        <v>40</v>
      </c>
      <c r="G23" s="421" t="s">
        <v>3</v>
      </c>
      <c r="H23" s="417">
        <f t="shared" si="0"/>
        <v>1</v>
      </c>
      <c r="I23" s="417">
        <f t="shared" si="1"/>
        <v>5</v>
      </c>
      <c r="J23" s="418">
        <f t="shared" si="2"/>
        <v>5</v>
      </c>
      <c r="K23" s="455" t="str">
        <f t="shared" si="3"/>
        <v>BAJA</v>
      </c>
      <c r="L23" s="466" t="s">
        <v>858</v>
      </c>
      <c r="M23" s="465" t="s">
        <v>852</v>
      </c>
      <c r="N23" s="416" t="str">
        <f t="shared" si="4"/>
        <v>RARA VEZ</v>
      </c>
      <c r="O23" s="416" t="str">
        <f t="shared" si="5"/>
        <v>MENOR</v>
      </c>
      <c r="P23" s="417">
        <f>'6. EVALUACIÓN CONTROLES AG.2018'!AJ16</f>
        <v>1</v>
      </c>
      <c r="Q23" s="417">
        <f>'6. EVALUACIÓN CONTROLES AG.2018'!AL16</f>
        <v>3</v>
      </c>
      <c r="R23" s="418">
        <f t="shared" si="6"/>
        <v>3</v>
      </c>
      <c r="S23" s="339" t="str">
        <f>'6. EVALUACIÓN CONTROLES AG.2018'!AN16</f>
        <v>BAJA</v>
      </c>
      <c r="T23" s="443" t="str">
        <f t="shared" si="7"/>
        <v>ASUMIR EL RIESGO; si el riesgo inherente está en zona baja, en consenso de los responsables involucrados puede considerarse su exclusión del mapa de riesgos</v>
      </c>
      <c r="U23" s="491" t="s">
        <v>853</v>
      </c>
      <c r="V23" s="492" t="s">
        <v>854</v>
      </c>
      <c r="W23" s="492" t="s">
        <v>855</v>
      </c>
      <c r="X23" s="492" t="s">
        <v>856</v>
      </c>
      <c r="Y23" s="492" t="s">
        <v>857</v>
      </c>
      <c r="Z23" s="474"/>
      <c r="AA23" s="467" t="s">
        <v>679</v>
      </c>
      <c r="AB23" s="468" t="s">
        <v>680</v>
      </c>
      <c r="AC23" s="468" t="s">
        <v>681</v>
      </c>
      <c r="AD23" s="468" t="s">
        <v>595</v>
      </c>
      <c r="AE23" s="469" t="s">
        <v>682</v>
      </c>
      <c r="AF23" s="463" t="s">
        <v>683</v>
      </c>
      <c r="AG23" s="463" t="s">
        <v>684</v>
      </c>
      <c r="AH23" s="463" t="s">
        <v>595</v>
      </c>
      <c r="AI23" s="68" t="s">
        <v>883</v>
      </c>
      <c r="AJ23" s="68" t="s">
        <v>884</v>
      </c>
      <c r="AK23" s="68" t="s">
        <v>951</v>
      </c>
      <c r="AL23" s="68" t="s">
        <v>947</v>
      </c>
      <c r="AM23" s="68" t="s">
        <v>326</v>
      </c>
      <c r="AN23" s="68" t="s">
        <v>326</v>
      </c>
      <c r="AO23" s="68" t="s">
        <v>326</v>
      </c>
    </row>
    <row r="24" spans="1:43" s="137" customFormat="1" ht="254.25" hidden="1" customHeight="1" thickBot="1" x14ac:dyDescent="0.25">
      <c r="A24" s="477" t="s">
        <v>543</v>
      </c>
      <c r="B24" s="503" t="s">
        <v>544</v>
      </c>
      <c r="C24" s="504" t="s">
        <v>545</v>
      </c>
      <c r="D24" s="451" t="s">
        <v>546</v>
      </c>
      <c r="E24" s="419" t="s">
        <v>150</v>
      </c>
      <c r="F24" s="420" t="s">
        <v>19</v>
      </c>
      <c r="G24" s="420" t="s">
        <v>22</v>
      </c>
      <c r="H24" s="453">
        <f t="shared" si="0"/>
        <v>3</v>
      </c>
      <c r="I24" s="453">
        <f t="shared" si="1"/>
        <v>10</v>
      </c>
      <c r="J24" s="454">
        <f t="shared" si="2"/>
        <v>30</v>
      </c>
      <c r="K24" s="455" t="str">
        <f t="shared" si="3"/>
        <v>ALTA</v>
      </c>
      <c r="L24" s="456" t="s">
        <v>547</v>
      </c>
      <c r="M24" s="451" t="s">
        <v>548</v>
      </c>
      <c r="N24" s="416" t="str">
        <f t="shared" si="4"/>
        <v>IMPROBABLE</v>
      </c>
      <c r="O24" s="416" t="str">
        <f t="shared" si="5"/>
        <v>MODERADO</v>
      </c>
      <c r="P24" s="417">
        <f>'6. EVALUACIÓN CONTROLES AG.2018'!AJ17</f>
        <v>2</v>
      </c>
      <c r="Q24" s="417">
        <f>'6. EVALUACIÓN CONTROLES AG.2018'!AL17</f>
        <v>5</v>
      </c>
      <c r="R24" s="418">
        <f t="shared" si="6"/>
        <v>10</v>
      </c>
      <c r="S24" s="339" t="str">
        <f>'6. EVALUACIÓN CONTROLES AG.2018'!AN17</f>
        <v>BAJA</v>
      </c>
      <c r="T24" s="443" t="str">
        <f t="shared" si="7"/>
        <v>ASUMIR EL RIESGO; si el riesgo inherente está en zona baja, en consenso de los responsables involucrados puede considerarse su exclusión del mapa de riesgos</v>
      </c>
      <c r="U24" s="457" t="s">
        <v>685</v>
      </c>
      <c r="V24" s="458" t="s">
        <v>686</v>
      </c>
      <c r="W24" s="458" t="s">
        <v>687</v>
      </c>
      <c r="X24" s="458" t="s">
        <v>688</v>
      </c>
      <c r="Y24" s="458" t="s">
        <v>689</v>
      </c>
      <c r="Z24" s="471"/>
      <c r="AA24" s="457" t="s">
        <v>690</v>
      </c>
      <c r="AB24" s="458" t="s">
        <v>691</v>
      </c>
      <c r="AC24" s="458" t="s">
        <v>692</v>
      </c>
      <c r="AD24" s="458" t="s">
        <v>595</v>
      </c>
      <c r="AE24" s="459" t="s">
        <v>693</v>
      </c>
      <c r="AF24" s="460" t="s">
        <v>694</v>
      </c>
      <c r="AG24" s="460" t="s">
        <v>695</v>
      </c>
      <c r="AH24" s="460" t="s">
        <v>696</v>
      </c>
      <c r="AI24" s="249" t="s">
        <v>907</v>
      </c>
      <c r="AJ24" s="249" t="s">
        <v>908</v>
      </c>
      <c r="AK24" s="249" t="s">
        <v>909</v>
      </c>
      <c r="AL24" s="249" t="s">
        <v>950</v>
      </c>
      <c r="AM24" s="285" t="s">
        <v>326</v>
      </c>
      <c r="AN24" s="285" t="s">
        <v>326</v>
      </c>
      <c r="AO24" s="285" t="s">
        <v>326</v>
      </c>
    </row>
    <row r="25" spans="1:43" s="137" customFormat="1" ht="349.5" customHeight="1" thickBot="1" x14ac:dyDescent="0.25">
      <c r="A25" s="462" t="s">
        <v>697</v>
      </c>
      <c r="B25" s="505" t="s">
        <v>802</v>
      </c>
      <c r="C25" s="506" t="s">
        <v>841</v>
      </c>
      <c r="D25" s="465" t="s">
        <v>375</v>
      </c>
      <c r="E25" s="422" t="s">
        <v>331</v>
      </c>
      <c r="F25" s="421" t="s">
        <v>18</v>
      </c>
      <c r="G25" s="421" t="s">
        <v>22</v>
      </c>
      <c r="H25" s="417">
        <f t="shared" si="0"/>
        <v>2</v>
      </c>
      <c r="I25" s="417">
        <f t="shared" si="1"/>
        <v>10</v>
      </c>
      <c r="J25" s="418">
        <f t="shared" si="2"/>
        <v>20</v>
      </c>
      <c r="K25" s="455" t="str">
        <f t="shared" si="3"/>
        <v>MODERADA</v>
      </c>
      <c r="L25" s="466" t="s">
        <v>698</v>
      </c>
      <c r="M25" s="465" t="s">
        <v>699</v>
      </c>
      <c r="N25" s="416" t="str">
        <f t="shared" si="4"/>
        <v>RARA VEZ</v>
      </c>
      <c r="O25" s="416" t="str">
        <f t="shared" si="5"/>
        <v>MODERADO</v>
      </c>
      <c r="P25" s="417">
        <f>'6. EVALUACIÓN CONTROLES AG.2018'!AJ18</f>
        <v>1</v>
      </c>
      <c r="Q25" s="417">
        <f>'6. EVALUACIÓN CONTROLES AG.2018'!AL18</f>
        <v>5</v>
      </c>
      <c r="R25" s="418">
        <f t="shared" si="6"/>
        <v>5</v>
      </c>
      <c r="S25" s="339" t="str">
        <f>'6. EVALUACIÓN CONTROLES AG.2018'!AN18</f>
        <v>BAJA</v>
      </c>
      <c r="T25" s="443" t="str">
        <f t="shared" si="7"/>
        <v>ELIMINAR O REDUCIR EL RIESGO hasta llevarlo a la zona Baja si supera esta</v>
      </c>
      <c r="U25" s="491" t="s">
        <v>700</v>
      </c>
      <c r="V25" s="468" t="s">
        <v>701</v>
      </c>
      <c r="W25" s="492" t="s">
        <v>803</v>
      </c>
      <c r="X25" s="468" t="s">
        <v>702</v>
      </c>
      <c r="Y25" s="468" t="s">
        <v>703</v>
      </c>
      <c r="Z25" s="468" t="s">
        <v>704</v>
      </c>
      <c r="AA25" s="491" t="s">
        <v>897</v>
      </c>
      <c r="AB25" s="468" t="s">
        <v>705</v>
      </c>
      <c r="AC25" s="468" t="s">
        <v>706</v>
      </c>
      <c r="AD25" s="468" t="s">
        <v>595</v>
      </c>
      <c r="AE25" s="469" t="s">
        <v>707</v>
      </c>
      <c r="AF25" s="463" t="s">
        <v>708</v>
      </c>
      <c r="AG25" s="463" t="s">
        <v>709</v>
      </c>
      <c r="AH25" s="463" t="s">
        <v>595</v>
      </c>
      <c r="AI25" s="68" t="s">
        <v>930</v>
      </c>
      <c r="AJ25" s="68" t="s">
        <v>931</v>
      </c>
      <c r="AK25" s="68" t="s">
        <v>952</v>
      </c>
      <c r="AL25" s="68" t="s">
        <v>947</v>
      </c>
      <c r="AM25" s="68" t="s">
        <v>326</v>
      </c>
      <c r="AN25" s="544" t="s">
        <v>710</v>
      </c>
      <c r="AO25" s="545" t="s">
        <v>985</v>
      </c>
    </row>
    <row r="26" spans="1:43" s="137" customFormat="1" ht="292.5" hidden="1" customHeight="1" thickBot="1" x14ac:dyDescent="0.25">
      <c r="A26" s="450" t="s">
        <v>549</v>
      </c>
      <c r="B26" s="503" t="s">
        <v>550</v>
      </c>
      <c r="C26" s="504" t="s">
        <v>384</v>
      </c>
      <c r="D26" s="451" t="s">
        <v>551</v>
      </c>
      <c r="E26" s="419" t="s">
        <v>150</v>
      </c>
      <c r="F26" s="420" t="s">
        <v>21</v>
      </c>
      <c r="G26" s="420" t="s">
        <v>22</v>
      </c>
      <c r="H26" s="453">
        <f t="shared" si="0"/>
        <v>5</v>
      </c>
      <c r="I26" s="453">
        <f t="shared" si="1"/>
        <v>10</v>
      </c>
      <c r="J26" s="454">
        <f t="shared" si="2"/>
        <v>50</v>
      </c>
      <c r="K26" s="455" t="str">
        <f t="shared" si="3"/>
        <v>ALTA</v>
      </c>
      <c r="L26" s="456" t="s">
        <v>552</v>
      </c>
      <c r="M26" s="451" t="s">
        <v>553</v>
      </c>
      <c r="N26" s="416" t="str">
        <f t="shared" si="4"/>
        <v>POSIBLE</v>
      </c>
      <c r="O26" s="416" t="str">
        <f t="shared" si="5"/>
        <v>MAYOR</v>
      </c>
      <c r="P26" s="417">
        <f>'6. EVALUACIÓN CONTROLES AG.2018'!AJ19</f>
        <v>3</v>
      </c>
      <c r="Q26" s="417">
        <f>'6. EVALUACIÓN CONTROLES AG.2018'!AL19</f>
        <v>10</v>
      </c>
      <c r="R26" s="418">
        <f t="shared" si="6"/>
        <v>30</v>
      </c>
      <c r="S26" s="339" t="str">
        <f>'6. EVALUACIÓN CONTROLES AG.2018'!AN19</f>
        <v>ALTA</v>
      </c>
      <c r="T26" s="470" t="str">
        <f t="shared" si="7"/>
        <v>REDUCIR EL RIESGO, en cada proceso involucrado deben definirse acciones adicionales como crear nuevos controles o fortalecer controles débiles y moderados,si es Alta o Extrema, en consenso se pueden considerar acciones para evitarlo o transferirlo</v>
      </c>
      <c r="U26" s="457" t="s">
        <v>711</v>
      </c>
      <c r="V26" s="458" t="s">
        <v>712</v>
      </c>
      <c r="W26" s="458" t="s">
        <v>713</v>
      </c>
      <c r="X26" s="458" t="s">
        <v>714</v>
      </c>
      <c r="Y26" s="458" t="s">
        <v>715</v>
      </c>
      <c r="Z26" s="458"/>
      <c r="AA26" s="457" t="s">
        <v>716</v>
      </c>
      <c r="AB26" s="458" t="s">
        <v>717</v>
      </c>
      <c r="AC26" s="458" t="s">
        <v>718</v>
      </c>
      <c r="AD26" s="458" t="s">
        <v>595</v>
      </c>
      <c r="AE26" s="459" t="s">
        <v>719</v>
      </c>
      <c r="AF26" s="460" t="s">
        <v>720</v>
      </c>
      <c r="AG26" s="460" t="s">
        <v>721</v>
      </c>
      <c r="AH26" s="460" t="s">
        <v>595</v>
      </c>
      <c r="AI26" s="249" t="s">
        <v>937</v>
      </c>
      <c r="AJ26" s="249" t="s">
        <v>910</v>
      </c>
      <c r="AK26" s="249" t="s">
        <v>911</v>
      </c>
      <c r="AL26" s="249" t="s">
        <v>956</v>
      </c>
      <c r="AM26" s="285" t="s">
        <v>326</v>
      </c>
      <c r="AN26" s="285" t="s">
        <v>326</v>
      </c>
      <c r="AO26" s="285" t="s">
        <v>326</v>
      </c>
    </row>
    <row r="27" spans="1:43" s="137" customFormat="1" ht="246" hidden="1" customHeight="1" thickBot="1" x14ac:dyDescent="0.25">
      <c r="A27" s="461"/>
      <c r="B27" s="503" t="s">
        <v>389</v>
      </c>
      <c r="C27" s="504" t="s">
        <v>382</v>
      </c>
      <c r="D27" s="451" t="s">
        <v>554</v>
      </c>
      <c r="E27" s="419" t="s">
        <v>150</v>
      </c>
      <c r="F27" s="420" t="s">
        <v>20</v>
      </c>
      <c r="G27" s="420" t="s">
        <v>22</v>
      </c>
      <c r="H27" s="453">
        <f t="shared" si="0"/>
        <v>4</v>
      </c>
      <c r="I27" s="453">
        <f t="shared" si="1"/>
        <v>10</v>
      </c>
      <c r="J27" s="454">
        <f t="shared" si="2"/>
        <v>40</v>
      </c>
      <c r="K27" s="455" t="str">
        <f t="shared" si="3"/>
        <v>ALTA</v>
      </c>
      <c r="L27" s="456" t="s">
        <v>391</v>
      </c>
      <c r="M27" s="451" t="s">
        <v>390</v>
      </c>
      <c r="N27" s="416" t="str">
        <f t="shared" si="4"/>
        <v>IMPROBABLE</v>
      </c>
      <c r="O27" s="416" t="str">
        <f t="shared" si="5"/>
        <v>MENOR</v>
      </c>
      <c r="P27" s="417">
        <f>'6. EVALUACIÓN CONTROLES AG.2018'!AJ20</f>
        <v>2</v>
      </c>
      <c r="Q27" s="417">
        <f>'6. EVALUACIÓN CONTROLES AG.2018'!AL20</f>
        <v>3</v>
      </c>
      <c r="R27" s="418">
        <f t="shared" si="6"/>
        <v>6</v>
      </c>
      <c r="S27" s="339" t="str">
        <f>'6. EVALUACIÓN CONTROLES AG.2018'!AN20</f>
        <v>BAJA</v>
      </c>
      <c r="T27" s="470" t="str">
        <f t="shared" si="7"/>
        <v>ASUMIR EL RIESGO; si el riesgo inherente está en zona baja, en consenso de los responsables involucrados puede considerarse su exclusión del mapa de riesgos</v>
      </c>
      <c r="U27" s="457" t="s">
        <v>722</v>
      </c>
      <c r="V27" s="458" t="s">
        <v>723</v>
      </c>
      <c r="W27" s="458" t="s">
        <v>724</v>
      </c>
      <c r="X27" s="458" t="s">
        <v>725</v>
      </c>
      <c r="Y27" s="458" t="s">
        <v>726</v>
      </c>
      <c r="Z27" s="471"/>
      <c r="AA27" s="457" t="s">
        <v>727</v>
      </c>
      <c r="AB27" s="458" t="s">
        <v>728</v>
      </c>
      <c r="AC27" s="458" t="s">
        <v>729</v>
      </c>
      <c r="AD27" s="458" t="s">
        <v>595</v>
      </c>
      <c r="AE27" s="459" t="s">
        <v>730</v>
      </c>
      <c r="AF27" s="460" t="s">
        <v>731</v>
      </c>
      <c r="AG27" s="460" t="s">
        <v>732</v>
      </c>
      <c r="AH27" s="460" t="s">
        <v>595</v>
      </c>
      <c r="AI27" s="249" t="s">
        <v>933</v>
      </c>
      <c r="AJ27" s="249" t="s">
        <v>934</v>
      </c>
      <c r="AK27" s="249" t="s">
        <v>935</v>
      </c>
      <c r="AL27" s="249" t="s">
        <v>953</v>
      </c>
      <c r="AM27" s="285" t="s">
        <v>326</v>
      </c>
      <c r="AN27" s="285" t="s">
        <v>326</v>
      </c>
      <c r="AO27" s="285" t="s">
        <v>326</v>
      </c>
    </row>
    <row r="28" spans="1:43" ht="401.25" hidden="1" customHeight="1" thickBot="1" x14ac:dyDescent="0.25">
      <c r="A28" s="462" t="s">
        <v>555</v>
      </c>
      <c r="B28" s="507" t="s">
        <v>556</v>
      </c>
      <c r="C28" s="506" t="s">
        <v>557</v>
      </c>
      <c r="D28" s="478" t="s">
        <v>558</v>
      </c>
      <c r="E28" s="422" t="s">
        <v>150</v>
      </c>
      <c r="F28" s="421" t="s">
        <v>18</v>
      </c>
      <c r="G28" s="421" t="s">
        <v>22</v>
      </c>
      <c r="H28" s="417">
        <f t="shared" si="0"/>
        <v>2</v>
      </c>
      <c r="I28" s="417">
        <f t="shared" si="1"/>
        <v>10</v>
      </c>
      <c r="J28" s="418">
        <f t="shared" si="2"/>
        <v>20</v>
      </c>
      <c r="K28" s="455" t="str">
        <f t="shared" si="3"/>
        <v>MODERADA</v>
      </c>
      <c r="L28" s="466" t="s">
        <v>733</v>
      </c>
      <c r="M28" s="465" t="s">
        <v>879</v>
      </c>
      <c r="N28" s="416" t="str">
        <f t="shared" si="4"/>
        <v>RARA VEZ</v>
      </c>
      <c r="O28" s="416" t="str">
        <f t="shared" si="5"/>
        <v>MENOR</v>
      </c>
      <c r="P28" s="417">
        <f>'6. EVALUACIÓN CONTROLES AG.2018'!AJ21</f>
        <v>1</v>
      </c>
      <c r="Q28" s="417">
        <f>'6. EVALUACIÓN CONTROLES AG.2018'!AL21</f>
        <v>3</v>
      </c>
      <c r="R28" s="418">
        <f t="shared" si="6"/>
        <v>3</v>
      </c>
      <c r="S28" s="339" t="str">
        <f>'6. EVALUACIÓN CONTROLES AG.2018'!AN21</f>
        <v>BAJA</v>
      </c>
      <c r="T28" s="443" t="str">
        <f t="shared" si="7"/>
        <v>ASUMIR EL RIESGO; si el riesgo inherente está en zona baja, en consenso de los responsables involucrados puede considerarse su exclusión del mapa de riesgos</v>
      </c>
      <c r="U28" s="467" t="s">
        <v>734</v>
      </c>
      <c r="V28" s="468" t="s">
        <v>735</v>
      </c>
      <c r="W28" s="468" t="s">
        <v>736</v>
      </c>
      <c r="X28" s="468" t="s">
        <v>737</v>
      </c>
      <c r="Y28" s="468" t="s">
        <v>738</v>
      </c>
      <c r="Z28" s="474"/>
      <c r="AA28" s="467" t="s">
        <v>739</v>
      </c>
      <c r="AB28" s="468" t="s">
        <v>740</v>
      </c>
      <c r="AC28" s="468" t="s">
        <v>741</v>
      </c>
      <c r="AD28" s="468" t="s">
        <v>595</v>
      </c>
      <c r="AE28" s="469" t="s">
        <v>742</v>
      </c>
      <c r="AF28" s="463" t="s">
        <v>743</v>
      </c>
      <c r="AG28" s="463" t="s">
        <v>744</v>
      </c>
      <c r="AH28" s="463" t="s">
        <v>595</v>
      </c>
      <c r="AI28" s="68" t="s">
        <v>936</v>
      </c>
      <c r="AJ28" s="68" t="s">
        <v>954</v>
      </c>
      <c r="AK28" s="68" t="s">
        <v>955</v>
      </c>
      <c r="AL28" s="68" t="s">
        <v>947</v>
      </c>
      <c r="AM28" s="68" t="s">
        <v>326</v>
      </c>
      <c r="AN28" s="68" t="s">
        <v>326</v>
      </c>
      <c r="AO28" s="68" t="s">
        <v>326</v>
      </c>
      <c r="AP28" s="70"/>
      <c r="AQ28" s="236"/>
    </row>
    <row r="29" spans="1:43" ht="168" hidden="1" customHeight="1" thickBot="1" x14ac:dyDescent="0.25">
      <c r="A29" s="477" t="s">
        <v>559</v>
      </c>
      <c r="B29" s="519" t="s">
        <v>560</v>
      </c>
      <c r="C29" s="504" t="s">
        <v>383</v>
      </c>
      <c r="D29" s="520" t="s">
        <v>561</v>
      </c>
      <c r="E29" s="423" t="s">
        <v>150</v>
      </c>
      <c r="F29" s="420" t="s">
        <v>21</v>
      </c>
      <c r="G29" s="420" t="s">
        <v>22</v>
      </c>
      <c r="H29" s="453">
        <f t="shared" si="0"/>
        <v>5</v>
      </c>
      <c r="I29" s="453">
        <f t="shared" si="1"/>
        <v>10</v>
      </c>
      <c r="J29" s="454">
        <f t="shared" si="2"/>
        <v>50</v>
      </c>
      <c r="K29" s="455" t="str">
        <f t="shared" si="3"/>
        <v>ALTA</v>
      </c>
      <c r="L29" s="456" t="s">
        <v>562</v>
      </c>
      <c r="M29" s="451" t="s">
        <v>563</v>
      </c>
      <c r="N29" s="416" t="str">
        <f t="shared" si="4"/>
        <v>POSIBLE</v>
      </c>
      <c r="O29" s="416" t="str">
        <f t="shared" si="5"/>
        <v>MAYOR</v>
      </c>
      <c r="P29" s="417">
        <f>'6. EVALUACIÓN CONTROLES AG.2018'!AJ22</f>
        <v>3</v>
      </c>
      <c r="Q29" s="417">
        <f>'6. EVALUACIÓN CONTROLES AG.2018'!AL22</f>
        <v>10</v>
      </c>
      <c r="R29" s="418">
        <f t="shared" si="6"/>
        <v>30</v>
      </c>
      <c r="S29" s="339" t="str">
        <f>'6. EVALUACIÓN CONTROLES AG.2018'!AN22</f>
        <v>ALTA</v>
      </c>
      <c r="T29" s="443" t="str">
        <f t="shared" si="7"/>
        <v>REDUCIR EL RIESGO, en cada proceso involucrado deben definirse acciones adicionales como crear nuevos controles o fortalecer controles débiles y moderados,si es Alta o Extrema, en consenso se pueden considerar acciones para evitarlo o transferirlo</v>
      </c>
      <c r="U29" s="457" t="s">
        <v>745</v>
      </c>
      <c r="V29" s="458" t="s">
        <v>746</v>
      </c>
      <c r="W29" s="458" t="s">
        <v>747</v>
      </c>
      <c r="X29" s="458" t="s">
        <v>748</v>
      </c>
      <c r="Y29" s="458" t="s">
        <v>749</v>
      </c>
      <c r="Z29" s="471"/>
      <c r="AA29" s="457" t="s">
        <v>750</v>
      </c>
      <c r="AB29" s="458" t="s">
        <v>751</v>
      </c>
      <c r="AC29" s="458" t="s">
        <v>752</v>
      </c>
      <c r="AD29" s="458" t="s">
        <v>595</v>
      </c>
      <c r="AE29" s="459" t="s">
        <v>753</v>
      </c>
      <c r="AF29" s="460" t="s">
        <v>754</v>
      </c>
      <c r="AG29" s="460" t="s">
        <v>755</v>
      </c>
      <c r="AH29" s="460" t="s">
        <v>595</v>
      </c>
      <c r="AI29" s="249" t="s">
        <v>932</v>
      </c>
      <c r="AJ29" s="249" t="s">
        <v>975</v>
      </c>
      <c r="AK29" s="249" t="s">
        <v>976</v>
      </c>
      <c r="AL29" s="249" t="s">
        <v>956</v>
      </c>
      <c r="AM29" s="285" t="s">
        <v>326</v>
      </c>
      <c r="AN29" s="285" t="s">
        <v>326</v>
      </c>
      <c r="AO29" s="285" t="s">
        <v>326</v>
      </c>
    </row>
    <row r="30" spans="1:43" ht="228.75" hidden="1" customHeight="1" thickBot="1" x14ac:dyDescent="0.25">
      <c r="A30" s="462" t="s">
        <v>564</v>
      </c>
      <c r="B30" s="507" t="s">
        <v>565</v>
      </c>
      <c r="C30" s="506" t="s">
        <v>566</v>
      </c>
      <c r="D30" s="478" t="s">
        <v>567</v>
      </c>
      <c r="E30" s="422" t="s">
        <v>150</v>
      </c>
      <c r="F30" s="421" t="s">
        <v>21</v>
      </c>
      <c r="G30" s="421" t="s">
        <v>22</v>
      </c>
      <c r="H30" s="417">
        <f t="shared" si="0"/>
        <v>5</v>
      </c>
      <c r="I30" s="417">
        <f t="shared" si="1"/>
        <v>10</v>
      </c>
      <c r="J30" s="418">
        <f t="shared" si="2"/>
        <v>50</v>
      </c>
      <c r="K30" s="455" t="str">
        <f t="shared" si="3"/>
        <v>ALTA</v>
      </c>
      <c r="L30" s="466" t="s">
        <v>756</v>
      </c>
      <c r="M30" s="465" t="s">
        <v>757</v>
      </c>
      <c r="N30" s="416" t="str">
        <f t="shared" si="4"/>
        <v>POSIBLE</v>
      </c>
      <c r="O30" s="416" t="str">
        <f t="shared" si="5"/>
        <v>MAYOR</v>
      </c>
      <c r="P30" s="417">
        <f>'6. EVALUACIÓN CONTROLES AG.2018'!AJ23</f>
        <v>3</v>
      </c>
      <c r="Q30" s="417">
        <f>'6. EVALUACIÓN CONTROLES AG.2018'!AL23</f>
        <v>10</v>
      </c>
      <c r="R30" s="418">
        <f t="shared" si="6"/>
        <v>30</v>
      </c>
      <c r="S30" s="339" t="str">
        <f>'6. EVALUACIÓN CONTROLES AG.2018'!AN23</f>
        <v>ALTA</v>
      </c>
      <c r="T30" s="443" t="str">
        <f t="shared" si="7"/>
        <v>REDUCIR EL RIESGO, en cada proceso involucrado deben definirse acciones adicionales como crear nuevos controles o fortalecer controles débiles y moderados,si es Alta o Extrema, en consenso se pueden considerar acciones para evitarlo o transferirlo</v>
      </c>
      <c r="U30" s="467" t="s">
        <v>880</v>
      </c>
      <c r="V30" s="480" t="s">
        <v>758</v>
      </c>
      <c r="W30" s="468" t="s">
        <v>759</v>
      </c>
      <c r="X30" s="480" t="s">
        <v>881</v>
      </c>
      <c r="Y30" s="480" t="s">
        <v>882</v>
      </c>
      <c r="Z30" s="474"/>
      <c r="AA30" s="467" t="s">
        <v>760</v>
      </c>
      <c r="AB30" s="468" t="s">
        <v>761</v>
      </c>
      <c r="AC30" s="468" t="s">
        <v>762</v>
      </c>
      <c r="AD30" s="468" t="s">
        <v>595</v>
      </c>
      <c r="AE30" s="469" t="s">
        <v>763</v>
      </c>
      <c r="AF30" s="463" t="s">
        <v>764</v>
      </c>
      <c r="AG30" s="463" t="s">
        <v>765</v>
      </c>
      <c r="AH30" s="463" t="s">
        <v>595</v>
      </c>
      <c r="AI30" s="68" t="s">
        <v>885</v>
      </c>
      <c r="AJ30" s="68" t="s">
        <v>886</v>
      </c>
      <c r="AK30" s="68" t="s">
        <v>957</v>
      </c>
      <c r="AL30" s="68" t="s">
        <v>958</v>
      </c>
      <c r="AM30" s="68" t="s">
        <v>326</v>
      </c>
      <c r="AN30" s="68" t="s">
        <v>326</v>
      </c>
      <c r="AO30" s="68" t="s">
        <v>326</v>
      </c>
    </row>
    <row r="31" spans="1:43" ht="140.25" hidden="1" customHeight="1" thickBot="1" x14ac:dyDescent="0.25">
      <c r="A31" s="477" t="s">
        <v>568</v>
      </c>
      <c r="B31" s="508" t="s">
        <v>569</v>
      </c>
      <c r="C31" s="504" t="s">
        <v>842</v>
      </c>
      <c r="D31" s="479" t="s">
        <v>380</v>
      </c>
      <c r="E31" s="423" t="s">
        <v>150</v>
      </c>
      <c r="F31" s="420" t="s">
        <v>18</v>
      </c>
      <c r="G31" s="420" t="s">
        <v>23</v>
      </c>
      <c r="H31" s="453">
        <f t="shared" si="0"/>
        <v>2</v>
      </c>
      <c r="I31" s="453">
        <f t="shared" si="1"/>
        <v>20</v>
      </c>
      <c r="J31" s="454">
        <f t="shared" si="2"/>
        <v>40</v>
      </c>
      <c r="K31" s="455" t="str">
        <f t="shared" si="3"/>
        <v>ALTA</v>
      </c>
      <c r="L31" s="456" t="s">
        <v>393</v>
      </c>
      <c r="M31" s="451" t="s">
        <v>570</v>
      </c>
      <c r="N31" s="416" t="str">
        <f t="shared" si="4"/>
        <v>RARA VEZ</v>
      </c>
      <c r="O31" s="416" t="str">
        <f t="shared" si="5"/>
        <v>MAYOR</v>
      </c>
      <c r="P31" s="417">
        <f>'6. EVALUACIÓN CONTROLES AG.2018'!AJ24</f>
        <v>1</v>
      </c>
      <c r="Q31" s="417">
        <f>'6. EVALUACIÓN CONTROLES AG.2018'!AL24</f>
        <v>10</v>
      </c>
      <c r="R31" s="481">
        <f t="shared" si="6"/>
        <v>10</v>
      </c>
      <c r="S31" s="339" t="str">
        <f>'6. EVALUACIÓN CONTROLES AG.2018'!AN24</f>
        <v>BAJA</v>
      </c>
      <c r="T31" s="482" t="str">
        <f t="shared" si="7"/>
        <v>ASUMIR EL RIESGO; si el riesgo inherente está en zona baja, en consenso de los responsables involucrados puede considerarse su exclusión del mapa de riesgos</v>
      </c>
      <c r="U31" s="457" t="s">
        <v>766</v>
      </c>
      <c r="V31" s="458" t="s">
        <v>767</v>
      </c>
      <c r="W31" s="458" t="s">
        <v>768</v>
      </c>
      <c r="X31" s="458" t="s">
        <v>769</v>
      </c>
      <c r="Y31" s="458" t="s">
        <v>770</v>
      </c>
      <c r="Z31" s="471"/>
      <c r="AA31" s="483" t="s">
        <v>771</v>
      </c>
      <c r="AB31" s="492" t="s">
        <v>890</v>
      </c>
      <c r="AC31" s="468" t="s">
        <v>772</v>
      </c>
      <c r="AD31" s="458" t="s">
        <v>595</v>
      </c>
      <c r="AE31" s="459" t="s">
        <v>891</v>
      </c>
      <c r="AF31" s="463" t="s">
        <v>892</v>
      </c>
      <c r="AG31" s="463" t="s">
        <v>893</v>
      </c>
      <c r="AH31" s="460" t="s">
        <v>595</v>
      </c>
      <c r="AI31" s="249" t="s">
        <v>912</v>
      </c>
      <c r="AJ31" s="249" t="s">
        <v>913</v>
      </c>
      <c r="AK31" s="249" t="s">
        <v>960</v>
      </c>
      <c r="AL31" s="249" t="s">
        <v>959</v>
      </c>
      <c r="AM31" s="285" t="s">
        <v>326</v>
      </c>
      <c r="AN31" s="285" t="s">
        <v>326</v>
      </c>
      <c r="AO31" s="285" t="s">
        <v>326</v>
      </c>
    </row>
    <row r="32" spans="1:43" ht="273" hidden="1" customHeight="1" thickBot="1" x14ac:dyDescent="0.25">
      <c r="A32" s="462" t="s">
        <v>571</v>
      </c>
      <c r="B32" s="507" t="s">
        <v>572</v>
      </c>
      <c r="C32" s="506" t="s">
        <v>843</v>
      </c>
      <c r="D32" s="478" t="s">
        <v>381</v>
      </c>
      <c r="E32" s="422" t="s">
        <v>150</v>
      </c>
      <c r="F32" s="421" t="s">
        <v>20</v>
      </c>
      <c r="G32" s="421" t="s">
        <v>22</v>
      </c>
      <c r="H32" s="417">
        <f t="shared" si="0"/>
        <v>4</v>
      </c>
      <c r="I32" s="417">
        <f t="shared" si="1"/>
        <v>10</v>
      </c>
      <c r="J32" s="418">
        <f t="shared" si="2"/>
        <v>40</v>
      </c>
      <c r="K32" s="455" t="str">
        <f t="shared" si="3"/>
        <v>ALTA</v>
      </c>
      <c r="L32" s="466" t="s">
        <v>573</v>
      </c>
      <c r="M32" s="465" t="s">
        <v>574</v>
      </c>
      <c r="N32" s="416" t="str">
        <f t="shared" si="4"/>
        <v>POSIBLE</v>
      </c>
      <c r="O32" s="416" t="str">
        <f t="shared" si="5"/>
        <v>MODERADO</v>
      </c>
      <c r="P32" s="417">
        <f>'6. EVALUACIÓN CONTROLES AG.2018'!AJ25</f>
        <v>3</v>
      </c>
      <c r="Q32" s="417">
        <f>'6. EVALUACIÓN CONTROLES AG.2018'!AL25</f>
        <v>5</v>
      </c>
      <c r="R32" s="481">
        <f t="shared" si="6"/>
        <v>15</v>
      </c>
      <c r="S32" s="339" t="str">
        <f>'6. EVALUACIÓN CONTROLES AG.2018'!AN25</f>
        <v>MODERADA</v>
      </c>
      <c r="T32" s="482" t="str">
        <f t="shared" si="7"/>
        <v>REDUCIR EL RIESGO, en cada proceso involucrado deben definirse acciones adicionales como crear nuevos controles o fortalecer controles débiles y moderados,si es Alta o Extrema, en consenso se pueden considerar acciones para evitarlo o transferirlo</v>
      </c>
      <c r="U32" s="467" t="s">
        <v>517</v>
      </c>
      <c r="V32" s="468" t="s">
        <v>773</v>
      </c>
      <c r="W32" s="468" t="s">
        <v>774</v>
      </c>
      <c r="X32" s="468" t="s">
        <v>775</v>
      </c>
      <c r="Y32" s="468" t="s">
        <v>518</v>
      </c>
      <c r="Z32" s="474"/>
      <c r="AA32" s="467" t="s">
        <v>776</v>
      </c>
      <c r="AB32" s="468" t="s">
        <v>777</v>
      </c>
      <c r="AC32" s="514" t="s">
        <v>896</v>
      </c>
      <c r="AD32" s="468" t="s">
        <v>595</v>
      </c>
      <c r="AE32" s="469" t="s">
        <v>778</v>
      </c>
      <c r="AF32" s="463" t="s">
        <v>779</v>
      </c>
      <c r="AG32" s="463" t="s">
        <v>780</v>
      </c>
      <c r="AH32" s="463" t="s">
        <v>595</v>
      </c>
      <c r="AI32" s="68" t="s">
        <v>894</v>
      </c>
      <c r="AJ32" s="68" t="s">
        <v>962</v>
      </c>
      <c r="AK32" s="68" t="s">
        <v>895</v>
      </c>
      <c r="AL32" s="68" t="s">
        <v>961</v>
      </c>
      <c r="AM32" s="68" t="s">
        <v>326</v>
      </c>
      <c r="AN32" s="68" t="s">
        <v>326</v>
      </c>
      <c r="AO32" s="68" t="s">
        <v>326</v>
      </c>
    </row>
    <row r="96" ht="20.25" customHeight="1" thickBot="1" x14ac:dyDescent="0.25"/>
    <row r="97" spans="4:7" ht="20.25" customHeight="1" x14ac:dyDescent="0.2">
      <c r="D97" s="23" t="s">
        <v>40</v>
      </c>
      <c r="E97" s="71" t="s">
        <v>150</v>
      </c>
      <c r="G97" s="100" t="s">
        <v>167</v>
      </c>
    </row>
    <row r="98" spans="4:7" ht="20.25" customHeight="1" x14ac:dyDescent="0.2">
      <c r="D98" s="24" t="s">
        <v>18</v>
      </c>
      <c r="E98" s="73" t="s">
        <v>331</v>
      </c>
      <c r="G98" s="100" t="s">
        <v>166</v>
      </c>
    </row>
    <row r="99" spans="4:7" ht="20.25" customHeight="1" x14ac:dyDescent="0.2">
      <c r="D99" s="24" t="s">
        <v>19</v>
      </c>
      <c r="E99" s="78" t="s">
        <v>332</v>
      </c>
      <c r="G99" s="100" t="s">
        <v>3</v>
      </c>
    </row>
    <row r="100" spans="4:7" ht="20.25" customHeight="1" x14ac:dyDescent="0.2">
      <c r="D100" s="24" t="s">
        <v>20</v>
      </c>
      <c r="E100" s="73" t="s">
        <v>333</v>
      </c>
      <c r="G100" s="100" t="s">
        <v>22</v>
      </c>
    </row>
    <row r="101" spans="4:7" ht="20.25" customHeight="1" thickBot="1" x14ac:dyDescent="0.25">
      <c r="D101" s="25" t="s">
        <v>21</v>
      </c>
      <c r="E101" s="73" t="s">
        <v>334</v>
      </c>
      <c r="G101" s="101" t="s">
        <v>23</v>
      </c>
    </row>
    <row r="167" spans="4:15" ht="20.25" customHeight="1" thickBot="1" x14ac:dyDescent="0.25">
      <c r="E167" s="71" t="s">
        <v>155</v>
      </c>
      <c r="G167" s="71" t="s">
        <v>156</v>
      </c>
      <c r="K167" s="71" t="s">
        <v>158</v>
      </c>
      <c r="M167" s="71" t="s">
        <v>346</v>
      </c>
      <c r="N167" s="71" t="s">
        <v>165</v>
      </c>
    </row>
    <row r="168" spans="4:15" ht="20.25" customHeight="1" thickBot="1" x14ac:dyDescent="0.25">
      <c r="E168" s="71" t="s">
        <v>150</v>
      </c>
      <c r="G168" s="71" t="s">
        <v>64</v>
      </c>
      <c r="K168" s="72" t="s">
        <v>159</v>
      </c>
      <c r="L168" s="71">
        <v>1</v>
      </c>
      <c r="M168" s="23" t="s">
        <v>40</v>
      </c>
      <c r="N168" s="71">
        <v>1</v>
      </c>
      <c r="O168" s="71" t="s">
        <v>167</v>
      </c>
    </row>
    <row r="169" spans="4:15" ht="20.25" customHeight="1" thickBot="1" x14ac:dyDescent="0.25">
      <c r="D169" s="587"/>
      <c r="E169" s="73" t="s">
        <v>331</v>
      </c>
      <c r="G169" s="71" t="s">
        <v>157</v>
      </c>
      <c r="K169" s="74" t="s">
        <v>160</v>
      </c>
      <c r="L169" s="71">
        <v>2</v>
      </c>
      <c r="M169" s="24" t="s">
        <v>18</v>
      </c>
      <c r="N169" s="71">
        <v>3</v>
      </c>
      <c r="O169" s="71" t="s">
        <v>166</v>
      </c>
    </row>
    <row r="170" spans="4:15" ht="20.25" customHeight="1" x14ac:dyDescent="0.2">
      <c r="D170" s="588"/>
      <c r="E170" s="78" t="s">
        <v>332</v>
      </c>
      <c r="K170" s="75" t="s">
        <v>161</v>
      </c>
      <c r="L170" s="71">
        <v>3</v>
      </c>
      <c r="M170" s="24" t="s">
        <v>19</v>
      </c>
      <c r="N170" s="76">
        <v>5</v>
      </c>
      <c r="O170" s="77" t="s">
        <v>3</v>
      </c>
    </row>
    <row r="171" spans="4:15" ht="20.25" customHeight="1" thickBot="1" x14ac:dyDescent="0.25">
      <c r="D171" s="588"/>
      <c r="E171" s="73" t="s">
        <v>333</v>
      </c>
      <c r="K171" s="79" t="s">
        <v>162</v>
      </c>
      <c r="L171" s="71">
        <v>4</v>
      </c>
      <c r="M171" s="24" t="s">
        <v>20</v>
      </c>
      <c r="N171" s="76">
        <v>10</v>
      </c>
      <c r="O171" s="77" t="s">
        <v>22</v>
      </c>
    </row>
    <row r="172" spans="4:15" ht="20.25" customHeight="1" thickBot="1" x14ac:dyDescent="0.25">
      <c r="D172" s="588"/>
      <c r="E172" s="73" t="s">
        <v>334</v>
      </c>
      <c r="K172" s="79" t="s">
        <v>308</v>
      </c>
      <c r="L172" s="71">
        <v>5</v>
      </c>
      <c r="M172" s="25" t="s">
        <v>21</v>
      </c>
      <c r="N172" s="80">
        <v>20</v>
      </c>
      <c r="O172" s="81" t="s">
        <v>23</v>
      </c>
    </row>
    <row r="173" spans="4:15" ht="20.25" customHeight="1" x14ac:dyDescent="0.2">
      <c r="D173" s="588"/>
      <c r="E173" s="82"/>
    </row>
    <row r="174" spans="4:15" ht="20.25" customHeight="1" x14ac:dyDescent="0.2">
      <c r="D174" s="589"/>
      <c r="E174" s="73"/>
    </row>
    <row r="175" spans="4:15" ht="20.25" customHeight="1" x14ac:dyDescent="0.2">
      <c r="D175" s="590"/>
    </row>
    <row r="176" spans="4:15" ht="20.25" customHeight="1" x14ac:dyDescent="0.2">
      <c r="D176" s="591"/>
      <c r="E176" s="73"/>
    </row>
    <row r="177" spans="4:5" ht="20.25" customHeight="1" x14ac:dyDescent="0.2">
      <c r="D177" s="591"/>
      <c r="E177" s="82"/>
    </row>
    <row r="178" spans="4:5" ht="20.25" customHeight="1" x14ac:dyDescent="0.2">
      <c r="D178" s="591"/>
      <c r="E178" s="73"/>
    </row>
    <row r="179" spans="4:5" ht="20.25" customHeight="1" x14ac:dyDescent="0.2">
      <c r="D179" s="591"/>
      <c r="E179" s="73"/>
    </row>
    <row r="180" spans="4:5" ht="20.25" customHeight="1" x14ac:dyDescent="0.2">
      <c r="D180" s="592"/>
      <c r="E180" s="73"/>
    </row>
    <row r="181" spans="4:5" ht="20.25" customHeight="1" x14ac:dyDescent="0.2">
      <c r="D181" s="587"/>
    </row>
    <row r="182" spans="4:5" ht="20.25" customHeight="1" x14ac:dyDescent="0.2">
      <c r="D182" s="588"/>
      <c r="E182" s="73"/>
    </row>
    <row r="183" spans="4:5" ht="20.25" customHeight="1" x14ac:dyDescent="0.2">
      <c r="D183" s="588"/>
      <c r="E183" s="73"/>
    </row>
    <row r="184" spans="4:5" ht="20.25" customHeight="1" x14ac:dyDescent="0.2">
      <c r="D184" s="588"/>
      <c r="E184" s="73"/>
    </row>
    <row r="185" spans="4:5" ht="20.25" customHeight="1" x14ac:dyDescent="0.2">
      <c r="D185" s="589"/>
      <c r="E185" s="73"/>
    </row>
    <row r="186" spans="4:5" ht="20.25" customHeight="1" x14ac:dyDescent="0.2">
      <c r="D186" s="587"/>
    </row>
    <row r="187" spans="4:5" ht="20.25" customHeight="1" x14ac:dyDescent="0.2">
      <c r="D187" s="588"/>
      <c r="E187" s="73"/>
    </row>
    <row r="188" spans="4:5" ht="20.25" customHeight="1" x14ac:dyDescent="0.2">
      <c r="D188" s="588"/>
      <c r="E188" s="73"/>
    </row>
    <row r="189" spans="4:5" ht="20.25" customHeight="1" x14ac:dyDescent="0.2">
      <c r="D189" s="588"/>
      <c r="E189" s="73"/>
    </row>
    <row r="190" spans="4:5" ht="20.25" customHeight="1" x14ac:dyDescent="0.2">
      <c r="D190" s="588"/>
      <c r="E190" s="73"/>
    </row>
    <row r="191" spans="4:5" ht="20.25" customHeight="1" x14ac:dyDescent="0.2">
      <c r="D191" s="588"/>
      <c r="E191" s="73"/>
    </row>
    <row r="192" spans="4:5" ht="20.25" customHeight="1" x14ac:dyDescent="0.2">
      <c r="D192" s="588"/>
      <c r="E192" s="73"/>
    </row>
    <row r="193" spans="4:5" ht="20.25" customHeight="1" x14ac:dyDescent="0.2">
      <c r="D193" s="588"/>
      <c r="E193" s="73"/>
    </row>
    <row r="194" spans="4:5" ht="20.25" customHeight="1" x14ac:dyDescent="0.2">
      <c r="D194" s="588"/>
      <c r="E194" s="73"/>
    </row>
    <row r="195" spans="4:5" ht="20.25" customHeight="1" x14ac:dyDescent="0.2">
      <c r="D195" s="588"/>
      <c r="E195" s="73"/>
    </row>
    <row r="196" spans="4:5" ht="20.25" customHeight="1" x14ac:dyDescent="0.2">
      <c r="D196" s="588"/>
      <c r="E196" s="73"/>
    </row>
    <row r="197" spans="4:5" ht="20.25" customHeight="1" x14ac:dyDescent="0.2">
      <c r="D197" s="588"/>
      <c r="E197" s="73"/>
    </row>
    <row r="198" spans="4:5" ht="20.25" customHeight="1" thickBot="1" x14ac:dyDescent="0.25">
      <c r="D198" s="593"/>
      <c r="E198" s="83"/>
    </row>
  </sheetData>
  <sheetProtection formatCells="0" formatColumns="0" formatRows="0" insertColumns="0" insertRows="0" deleteColumns="0" deleteRows="0" autoFilter="0"/>
  <autoFilter ref="A11:EQ32">
    <filterColumn colId="4">
      <filters>
        <filter val="Corrupción-Delitos de la Admón. Pública"/>
        <filter val="Corrupción-Institucionalidad"/>
        <filter val="Corrupción-Visibilidad"/>
      </filters>
    </filterColumn>
  </autoFilter>
  <dataConsolidate/>
  <mergeCells count="50">
    <mergeCell ref="B5:I5"/>
    <mergeCell ref="AG10:AG11"/>
    <mergeCell ref="AH10:AH11"/>
    <mergeCell ref="L10:L11"/>
    <mergeCell ref="M10:M11"/>
    <mergeCell ref="F9:G10"/>
    <mergeCell ref="K9:K10"/>
    <mergeCell ref="AC10:AC11"/>
    <mergeCell ref="AD10:AD11"/>
    <mergeCell ref="L9:O9"/>
    <mergeCell ref="T9:Z10"/>
    <mergeCell ref="AF10:AF11"/>
    <mergeCell ref="AC1:AO1"/>
    <mergeCell ref="AA4:AO4"/>
    <mergeCell ref="AC3:AO3"/>
    <mergeCell ref="AC2:AO2"/>
    <mergeCell ref="B1:AB1"/>
    <mergeCell ref="B2:AB2"/>
    <mergeCell ref="B3:AB3"/>
    <mergeCell ref="B4:O4"/>
    <mergeCell ref="A9:A11"/>
    <mergeCell ref="AA8:AO8"/>
    <mergeCell ref="AM9:AO9"/>
    <mergeCell ref="AN10:AN11"/>
    <mergeCell ref="AI9:AL9"/>
    <mergeCell ref="AI10:AI11"/>
    <mergeCell ref="AO10:AO11"/>
    <mergeCell ref="AM10:AM11"/>
    <mergeCell ref="AB10:AB11"/>
    <mergeCell ref="AA10:AA11"/>
    <mergeCell ref="AA9:AD9"/>
    <mergeCell ref="AJ10:AJ11"/>
    <mergeCell ref="AK10:AK11"/>
    <mergeCell ref="AL10:AL11"/>
    <mergeCell ref="AE9:AH9"/>
    <mergeCell ref="AE10:AE11"/>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s>
  <conditionalFormatting sqref="K13:K32">
    <cfRule type="containsText" dxfId="171" priority="37" operator="containsText" text="EXTREMA">
      <formula>NOT(ISERROR(SEARCH("EXTREMA",K13)))</formula>
    </cfRule>
    <cfRule type="containsText" dxfId="170" priority="38" operator="containsText" text="ALTA">
      <formula>NOT(ISERROR(SEARCH("ALTA",K13)))</formula>
    </cfRule>
    <cfRule type="containsText" dxfId="169" priority="39" operator="containsText" text="MODERADA">
      <formula>NOT(ISERROR(SEARCH("MODERADA",K13)))</formula>
    </cfRule>
    <cfRule type="containsText" dxfId="168" priority="40" operator="containsText" text="BAJA">
      <formula>NOT(ISERROR(SEARCH("BAJA",K13)))</formula>
    </cfRule>
  </conditionalFormatting>
  <conditionalFormatting sqref="K12">
    <cfRule type="containsText" dxfId="167" priority="33" operator="containsText" text="EXTREMA">
      <formula>NOT(ISERROR(SEARCH("EXTREMA",K12)))</formula>
    </cfRule>
    <cfRule type="containsText" dxfId="166" priority="34" operator="containsText" text="ALTA">
      <formula>NOT(ISERROR(SEARCH("ALTA",K12)))</formula>
    </cfRule>
    <cfRule type="containsText" dxfId="165" priority="35" operator="containsText" text="MODERADA">
      <formula>NOT(ISERROR(SEARCH("MODERADA",K12)))</formula>
    </cfRule>
    <cfRule type="containsText" dxfId="164" priority="36" operator="containsText" text="BAJA">
      <formula>NOT(ISERROR(SEARCH("BAJA",K12)))</formula>
    </cfRule>
  </conditionalFormatting>
  <conditionalFormatting sqref="S12:S32">
    <cfRule type="containsText" dxfId="163" priority="1" operator="containsText" text="EXTREMA">
      <formula>NOT(ISERROR(SEARCH("EXTREMA",S12)))</formula>
    </cfRule>
    <cfRule type="containsText" dxfId="162" priority="2" operator="containsText" text="ALTA">
      <formula>NOT(ISERROR(SEARCH("ALTA",S12)))</formula>
    </cfRule>
    <cfRule type="containsText" dxfId="161" priority="3" operator="containsText" text="MODERADA">
      <formula>NOT(ISERROR(SEARCH("MODERADA",S12)))</formula>
    </cfRule>
    <cfRule type="containsText" dxfId="160" priority="4" operator="containsText" text="BAJA">
      <formula>NOT(ISERROR(SEARCH("BAJA",S12)))</formula>
    </cfRule>
  </conditionalFormatting>
  <dataValidations count="4">
    <dataValidation type="list" allowBlank="1" showInputMessage="1" showErrorMessage="1" sqref="BQ1 AT1:AT3">
      <formula1>$AT$1:$AT$3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B3" sqref="B3:B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657" t="s">
        <v>31</v>
      </c>
      <c r="B1" s="658"/>
      <c r="C1" s="658"/>
      <c r="D1" s="658"/>
    </row>
    <row r="2" spans="1:4" ht="15.75" thickBot="1" x14ac:dyDescent="0.3">
      <c r="A2" s="16" t="s">
        <v>15</v>
      </c>
      <c r="B2" s="16" t="s">
        <v>16</v>
      </c>
      <c r="C2" s="16" t="s">
        <v>27</v>
      </c>
      <c r="D2" s="250" t="s">
        <v>313</v>
      </c>
    </row>
    <row r="3" spans="1:4" ht="57.75" customHeight="1" x14ac:dyDescent="0.25">
      <c r="A3" s="17">
        <v>1</v>
      </c>
      <c r="B3" s="23" t="s">
        <v>40</v>
      </c>
      <c r="C3" s="20" t="s">
        <v>319</v>
      </c>
      <c r="D3" s="251" t="s">
        <v>314</v>
      </c>
    </row>
    <row r="4" spans="1:4" ht="53.25" customHeight="1" x14ac:dyDescent="0.25">
      <c r="A4" s="18">
        <v>2</v>
      </c>
      <c r="B4" s="24" t="s">
        <v>18</v>
      </c>
      <c r="C4" s="21" t="s">
        <v>320</v>
      </c>
      <c r="D4" s="252" t="s">
        <v>318</v>
      </c>
    </row>
    <row r="5" spans="1:4" ht="53.25" customHeight="1" x14ac:dyDescent="0.25">
      <c r="A5" s="18">
        <v>3</v>
      </c>
      <c r="B5" s="24" t="s">
        <v>19</v>
      </c>
      <c r="C5" s="21" t="s">
        <v>289</v>
      </c>
      <c r="D5" s="252" t="s">
        <v>315</v>
      </c>
    </row>
    <row r="6" spans="1:4" ht="53.25" customHeight="1" x14ac:dyDescent="0.25">
      <c r="A6" s="18">
        <v>4</v>
      </c>
      <c r="B6" s="24" t="s">
        <v>20</v>
      </c>
      <c r="C6" s="21" t="s">
        <v>291</v>
      </c>
      <c r="D6" s="252" t="s">
        <v>316</v>
      </c>
    </row>
    <row r="7" spans="1:4" ht="53.25" customHeight="1" thickBot="1" x14ac:dyDescent="0.3">
      <c r="A7" s="19">
        <v>5</v>
      </c>
      <c r="B7" s="25" t="s">
        <v>21</v>
      </c>
      <c r="C7" s="22" t="s">
        <v>290</v>
      </c>
      <c r="D7" s="253" t="s">
        <v>317</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6"/>
  <sheetViews>
    <sheetView topLeftCell="B4" zoomScale="60" zoomScaleNormal="60" zoomScaleSheetLayoutView="80" workbookViewId="0">
      <pane xSplit="3" ySplit="4" topLeftCell="E8" activePane="bottomRight" state="frozen"/>
      <selection activeCell="B4" sqref="B4"/>
      <selection pane="topRight" activeCell="E4" sqref="E4"/>
      <selection pane="bottomLeft" activeCell="B8" sqref="B8"/>
      <selection pane="bottomRight" activeCell="AB38" sqref="AB38"/>
    </sheetView>
  </sheetViews>
  <sheetFormatPr baseColWidth="10" defaultRowHeight="15" x14ac:dyDescent="0.25"/>
  <cols>
    <col min="1" max="1" width="7.28515625" style="87" customWidth="1"/>
    <col min="2" max="2" width="29.7109375" style="87" customWidth="1"/>
    <col min="3" max="3" width="26.7109375" style="87" customWidth="1"/>
    <col min="4" max="4" width="24" style="87" customWidth="1"/>
    <col min="5" max="5" width="8.7109375" style="87" customWidth="1"/>
    <col min="6" max="6" width="8" style="87" customWidth="1"/>
    <col min="7" max="7" width="7.7109375" style="87" customWidth="1"/>
    <col min="8" max="8" width="8" style="87" customWidth="1"/>
    <col min="9" max="9" width="8.42578125" style="87" customWidth="1"/>
    <col min="10" max="10" width="9" style="87" customWidth="1"/>
    <col min="11" max="11" width="8.140625" style="87" customWidth="1"/>
    <col min="12" max="12" width="8.42578125" style="87" customWidth="1"/>
    <col min="13" max="13" width="8.5703125" style="87" customWidth="1"/>
    <col min="14" max="14" width="9.28515625" style="87" customWidth="1"/>
    <col min="15" max="15" width="7" style="87" customWidth="1"/>
    <col min="16" max="16" width="6.5703125" style="87" customWidth="1"/>
    <col min="17" max="17" width="8.85546875" style="87" customWidth="1"/>
    <col min="18" max="18" width="10.85546875" style="87" customWidth="1"/>
    <col min="19" max="19" width="8.42578125" style="87" customWidth="1"/>
    <col min="20" max="20" width="9" style="87" customWidth="1"/>
    <col min="21" max="21" width="8.140625" style="87" customWidth="1"/>
    <col min="22" max="22" width="8.42578125" style="87" customWidth="1"/>
    <col min="23" max="23" width="8.5703125" style="87" customWidth="1"/>
    <col min="24" max="24" width="9.28515625" style="87" customWidth="1"/>
    <col min="25" max="25" width="7" style="87" customWidth="1"/>
    <col min="26" max="26" width="6.5703125" style="87" customWidth="1"/>
    <col min="27" max="27" width="8.85546875" style="87" customWidth="1"/>
    <col min="28" max="28" width="10.85546875" style="87" customWidth="1"/>
    <col min="29" max="30" width="8.7109375" style="87" customWidth="1"/>
    <col min="31" max="31" width="8.85546875" style="87" customWidth="1"/>
    <col min="32" max="32" width="10.85546875" style="87" customWidth="1"/>
    <col min="33" max="33" width="8.85546875" style="87" customWidth="1"/>
    <col min="34" max="34" width="10.85546875" style="87" customWidth="1"/>
    <col min="35" max="36" width="8.7109375" style="87" customWidth="1"/>
    <col min="37" max="37" width="8.85546875" style="87" customWidth="1"/>
    <col min="38" max="38" width="10.85546875" style="87" customWidth="1"/>
    <col min="39" max="39" width="8.85546875" style="87" customWidth="1"/>
    <col min="40" max="40" width="10.85546875" style="87" customWidth="1"/>
    <col min="41" max="42" width="8.7109375" style="87" customWidth="1"/>
    <col min="43" max="43" width="8.85546875" style="87" customWidth="1"/>
    <col min="44" max="44" width="10.85546875" style="87" customWidth="1"/>
    <col min="45" max="45" width="8.5703125" style="87" customWidth="1"/>
    <col min="46" max="46" width="8.42578125" style="87" customWidth="1"/>
    <col min="47" max="16384" width="11.42578125" style="87"/>
  </cols>
  <sheetData>
    <row r="1" spans="1:68" ht="10.5" customHeight="1" x14ac:dyDescent="0.25"/>
    <row r="2" spans="1:68" ht="102" customHeight="1" x14ac:dyDescent="0.3">
      <c r="A2" s="672" t="s">
        <v>302</v>
      </c>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c r="AK2" s="672"/>
      <c r="AL2" s="672"/>
      <c r="AM2" s="672"/>
      <c r="AN2" s="672"/>
      <c r="AO2" s="672"/>
      <c r="AP2" s="672"/>
      <c r="AQ2" s="672"/>
      <c r="AR2" s="672"/>
      <c r="AS2" s="672"/>
      <c r="AT2" s="672"/>
    </row>
    <row r="3" spans="1:68" x14ac:dyDescent="0.25">
      <c r="A3" s="89"/>
      <c r="B3" s="89"/>
      <c r="C3" s="89"/>
      <c r="D3" s="89"/>
      <c r="E3" s="89"/>
      <c r="F3" s="89"/>
      <c r="G3" s="89"/>
      <c r="H3" s="89"/>
      <c r="I3" s="89"/>
      <c r="J3" s="89"/>
      <c r="K3" s="89"/>
      <c r="L3" s="89"/>
      <c r="M3" s="89"/>
      <c r="N3" s="89"/>
      <c r="S3" s="89"/>
      <c r="T3" s="89"/>
      <c r="U3" s="89"/>
      <c r="V3" s="89"/>
      <c r="W3" s="89"/>
      <c r="X3" s="89"/>
    </row>
    <row r="4" spans="1:68" ht="24" thickBot="1" x14ac:dyDescent="0.4">
      <c r="A4" s="694" t="s">
        <v>363</v>
      </c>
      <c r="B4" s="695"/>
      <c r="C4" s="695"/>
      <c r="D4" s="695"/>
      <c r="E4" s="695"/>
      <c r="F4" s="695"/>
      <c r="G4" s="695"/>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c r="AG4" s="695"/>
      <c r="AH4" s="695"/>
      <c r="AI4" s="695"/>
      <c r="AJ4" s="695"/>
      <c r="AK4" s="695"/>
      <c r="AL4" s="695"/>
      <c r="AM4" s="695"/>
      <c r="AN4" s="695"/>
      <c r="AO4" s="695"/>
      <c r="AP4" s="695"/>
      <c r="AQ4" s="695"/>
      <c r="AR4" s="695"/>
      <c r="AS4" s="695"/>
      <c r="AT4" s="695"/>
      <c r="AU4" s="695"/>
      <c r="AV4" s="695"/>
      <c r="AW4" s="695"/>
      <c r="AX4" s="695"/>
      <c r="AY4" s="258"/>
      <c r="AZ4" s="258"/>
      <c r="BA4" s="258"/>
      <c r="BB4" s="258"/>
      <c r="BC4" s="258"/>
      <c r="BD4" s="258"/>
      <c r="BE4" s="258"/>
      <c r="BF4" s="258"/>
      <c r="BG4" s="258"/>
      <c r="BH4" s="258"/>
      <c r="BI4" s="258"/>
      <c r="BJ4" s="258"/>
      <c r="BK4" s="258"/>
      <c r="BL4" s="258"/>
      <c r="BM4" s="258"/>
      <c r="BN4" s="258"/>
      <c r="BO4" s="258"/>
    </row>
    <row r="5" spans="1:68" ht="19.5" customHeight="1" thickBot="1" x14ac:dyDescent="0.35">
      <c r="A5" s="90"/>
      <c r="B5" s="89"/>
      <c r="C5" s="89"/>
      <c r="D5" s="89"/>
      <c r="E5" s="659" t="s">
        <v>77</v>
      </c>
      <c r="F5" s="660"/>
      <c r="G5" s="667" t="s">
        <v>78</v>
      </c>
      <c r="H5" s="681"/>
      <c r="I5" s="659" t="s">
        <v>168</v>
      </c>
      <c r="J5" s="660"/>
      <c r="K5" s="667" t="s">
        <v>169</v>
      </c>
      <c r="L5" s="681"/>
      <c r="M5" s="659" t="s">
        <v>170</v>
      </c>
      <c r="N5" s="660"/>
      <c r="O5" s="667" t="s">
        <v>171</v>
      </c>
      <c r="P5" s="660"/>
      <c r="Q5" s="659" t="s">
        <v>172</v>
      </c>
      <c r="R5" s="660"/>
      <c r="S5" s="659" t="s">
        <v>347</v>
      </c>
      <c r="T5" s="660"/>
      <c r="U5" s="667" t="s">
        <v>348</v>
      </c>
      <c r="V5" s="681"/>
      <c r="W5" s="659" t="s">
        <v>349</v>
      </c>
      <c r="X5" s="660"/>
      <c r="Y5" s="667" t="s">
        <v>350</v>
      </c>
      <c r="Z5" s="660"/>
      <c r="AA5" s="659" t="s">
        <v>351</v>
      </c>
      <c r="AB5" s="660"/>
      <c r="AC5" s="659" t="s">
        <v>353</v>
      </c>
      <c r="AD5" s="660"/>
      <c r="AE5" s="659" t="s">
        <v>354</v>
      </c>
      <c r="AF5" s="660"/>
      <c r="AG5" s="697" t="s">
        <v>355</v>
      </c>
      <c r="AH5" s="698"/>
      <c r="AI5" s="697" t="s">
        <v>356</v>
      </c>
      <c r="AJ5" s="698"/>
      <c r="AK5" s="697" t="s">
        <v>357</v>
      </c>
      <c r="AL5" s="698"/>
      <c r="AM5" s="697" t="s">
        <v>358</v>
      </c>
      <c r="AN5" s="698"/>
      <c r="AO5" s="697" t="s">
        <v>359</v>
      </c>
      <c r="AP5" s="698"/>
      <c r="AQ5" s="697" t="s">
        <v>360</v>
      </c>
      <c r="AR5" s="698"/>
      <c r="AS5" s="659" t="s">
        <v>299</v>
      </c>
      <c r="AT5" s="660"/>
      <c r="AW5"/>
      <c r="AX5"/>
      <c r="AY5"/>
      <c r="AZ5"/>
      <c r="BA5"/>
      <c r="BB5"/>
      <c r="BC5"/>
      <c r="BD5"/>
      <c r="BE5"/>
      <c r="BF5"/>
      <c r="BG5"/>
      <c r="BH5"/>
      <c r="BI5"/>
      <c r="BJ5"/>
      <c r="BK5"/>
      <c r="BL5"/>
      <c r="BM5"/>
      <c r="BN5"/>
      <c r="BO5"/>
      <c r="BP5"/>
    </row>
    <row r="6" spans="1:68" ht="15" customHeight="1" thickBot="1" x14ac:dyDescent="0.3">
      <c r="A6" s="670" t="s">
        <v>59</v>
      </c>
      <c r="B6" s="673" t="s">
        <v>192</v>
      </c>
      <c r="C6" s="674"/>
      <c r="D6" s="675"/>
      <c r="E6" s="665" t="s">
        <v>60</v>
      </c>
      <c r="F6" s="666"/>
      <c r="G6" s="665" t="s">
        <v>60</v>
      </c>
      <c r="H6" s="666"/>
      <c r="I6" s="665" t="s">
        <v>60</v>
      </c>
      <c r="J6" s="666"/>
      <c r="K6" s="665" t="s">
        <v>60</v>
      </c>
      <c r="L6" s="666"/>
      <c r="M6" s="665" t="s">
        <v>60</v>
      </c>
      <c r="N6" s="666"/>
      <c r="O6" s="665" t="s">
        <v>60</v>
      </c>
      <c r="P6" s="666"/>
      <c r="Q6" s="665" t="s">
        <v>60</v>
      </c>
      <c r="R6" s="666"/>
      <c r="S6" s="665" t="s">
        <v>60</v>
      </c>
      <c r="T6" s="666"/>
      <c r="U6" s="665" t="s">
        <v>60</v>
      </c>
      <c r="V6" s="666"/>
      <c r="W6" s="665" t="s">
        <v>60</v>
      </c>
      <c r="X6" s="666"/>
      <c r="Y6" s="665" t="s">
        <v>60</v>
      </c>
      <c r="Z6" s="666"/>
      <c r="AA6" s="665" t="s">
        <v>60</v>
      </c>
      <c r="AB6" s="666"/>
      <c r="AC6" s="665" t="s">
        <v>60</v>
      </c>
      <c r="AD6" s="666"/>
      <c r="AE6" s="665" t="s">
        <v>60</v>
      </c>
      <c r="AF6" s="666"/>
      <c r="AG6" s="692" t="s">
        <v>60</v>
      </c>
      <c r="AH6" s="693"/>
      <c r="AI6" s="692" t="s">
        <v>60</v>
      </c>
      <c r="AJ6" s="693"/>
      <c r="AK6" s="692" t="s">
        <v>60</v>
      </c>
      <c r="AL6" s="693"/>
      <c r="AM6" s="692" t="s">
        <v>60</v>
      </c>
      <c r="AN6" s="693"/>
      <c r="AO6" s="692" t="s">
        <v>60</v>
      </c>
      <c r="AP6" s="693"/>
      <c r="AQ6" s="692" t="s">
        <v>60</v>
      </c>
      <c r="AR6" s="693"/>
      <c r="AS6" s="665" t="s">
        <v>60</v>
      </c>
      <c r="AT6" s="666"/>
      <c r="AW6"/>
      <c r="AX6"/>
      <c r="AY6"/>
      <c r="AZ6"/>
      <c r="BA6"/>
      <c r="BB6"/>
      <c r="BC6"/>
      <c r="BD6"/>
      <c r="BE6"/>
      <c r="BF6"/>
      <c r="BG6"/>
      <c r="BH6"/>
      <c r="BI6"/>
      <c r="BJ6"/>
      <c r="BK6"/>
      <c r="BL6"/>
      <c r="BM6"/>
      <c r="BN6"/>
      <c r="BO6"/>
      <c r="BP6"/>
    </row>
    <row r="7" spans="1:68" ht="15.75" customHeight="1" thickBot="1" x14ac:dyDescent="0.3">
      <c r="A7" s="671"/>
      <c r="B7" s="676"/>
      <c r="C7" s="677"/>
      <c r="D7" s="678"/>
      <c r="E7" s="237" t="s">
        <v>10</v>
      </c>
      <c r="F7" s="238" t="s">
        <v>26</v>
      </c>
      <c r="G7" s="237" t="s">
        <v>10</v>
      </c>
      <c r="H7" s="238" t="s">
        <v>26</v>
      </c>
      <c r="I7" s="237" t="s">
        <v>10</v>
      </c>
      <c r="J7" s="238" t="s">
        <v>26</v>
      </c>
      <c r="K7" s="237" t="s">
        <v>10</v>
      </c>
      <c r="L7" s="238" t="s">
        <v>26</v>
      </c>
      <c r="M7" s="430" t="s">
        <v>10</v>
      </c>
      <c r="N7" s="431" t="s">
        <v>26</v>
      </c>
      <c r="O7" s="237" t="s">
        <v>10</v>
      </c>
      <c r="P7" s="238" t="s">
        <v>26</v>
      </c>
      <c r="Q7" s="237" t="s">
        <v>10</v>
      </c>
      <c r="R7" s="238" t="s">
        <v>26</v>
      </c>
      <c r="S7" s="237" t="s">
        <v>10</v>
      </c>
      <c r="T7" s="238" t="s">
        <v>26</v>
      </c>
      <c r="U7" s="237" t="s">
        <v>10</v>
      </c>
      <c r="V7" s="238" t="s">
        <v>26</v>
      </c>
      <c r="W7" s="237" t="s">
        <v>10</v>
      </c>
      <c r="X7" s="238" t="s">
        <v>26</v>
      </c>
      <c r="Y7" s="237" t="s">
        <v>10</v>
      </c>
      <c r="Z7" s="238" t="s">
        <v>26</v>
      </c>
      <c r="AA7" s="237" t="s">
        <v>10</v>
      </c>
      <c r="AB7" s="238" t="s">
        <v>26</v>
      </c>
      <c r="AC7" s="237" t="s">
        <v>10</v>
      </c>
      <c r="AD7" s="238" t="s">
        <v>26</v>
      </c>
      <c r="AE7" s="237" t="s">
        <v>10</v>
      </c>
      <c r="AF7" s="238" t="s">
        <v>26</v>
      </c>
      <c r="AG7" s="237" t="s">
        <v>10</v>
      </c>
      <c r="AH7" s="238" t="s">
        <v>26</v>
      </c>
      <c r="AI7" s="237" t="s">
        <v>10</v>
      </c>
      <c r="AJ7" s="238" t="s">
        <v>26</v>
      </c>
      <c r="AK7" s="237" t="s">
        <v>10</v>
      </c>
      <c r="AL7" s="238" t="s">
        <v>26</v>
      </c>
      <c r="AM7" s="237" t="s">
        <v>10</v>
      </c>
      <c r="AN7" s="238" t="s">
        <v>26</v>
      </c>
      <c r="AO7" s="237" t="s">
        <v>10</v>
      </c>
      <c r="AP7" s="238" t="s">
        <v>26</v>
      </c>
      <c r="AQ7" s="237" t="s">
        <v>10</v>
      </c>
      <c r="AR7" s="238" t="s">
        <v>26</v>
      </c>
      <c r="AS7" s="237" t="s">
        <v>10</v>
      </c>
      <c r="AT7" s="238" t="s">
        <v>26</v>
      </c>
      <c r="AW7"/>
      <c r="AX7"/>
      <c r="AY7"/>
      <c r="AZ7"/>
      <c r="BA7"/>
      <c r="BB7"/>
      <c r="BC7"/>
      <c r="BD7"/>
      <c r="BE7"/>
      <c r="BF7"/>
      <c r="BG7"/>
      <c r="BH7"/>
      <c r="BI7"/>
      <c r="BJ7"/>
      <c r="BK7"/>
      <c r="BL7"/>
      <c r="BM7"/>
      <c r="BN7"/>
      <c r="BO7"/>
      <c r="BP7"/>
    </row>
    <row r="8" spans="1:68" ht="21" customHeight="1" x14ac:dyDescent="0.25">
      <c r="A8" s="91">
        <v>1</v>
      </c>
      <c r="B8" s="668" t="s">
        <v>175</v>
      </c>
      <c r="C8" s="668"/>
      <c r="D8" s="669"/>
      <c r="E8" s="119"/>
      <c r="F8" s="112"/>
      <c r="G8" s="113"/>
      <c r="H8" s="114"/>
      <c r="I8" s="113"/>
      <c r="J8" s="114"/>
      <c r="K8" s="113"/>
      <c r="L8" s="427"/>
      <c r="M8" s="432"/>
      <c r="N8" s="432"/>
      <c r="O8" s="434" t="s">
        <v>292</v>
      </c>
      <c r="P8" s="112"/>
      <c r="Q8" s="113" t="s">
        <v>292</v>
      </c>
      <c r="R8" s="114"/>
      <c r="S8" s="113" t="s">
        <v>292</v>
      </c>
      <c r="T8" s="114"/>
      <c r="U8" s="113" t="s">
        <v>292</v>
      </c>
      <c r="V8" s="114"/>
      <c r="W8" s="111" t="s">
        <v>292</v>
      </c>
      <c r="X8" s="112"/>
      <c r="Y8" s="113"/>
      <c r="Z8" s="114"/>
      <c r="AA8" s="113"/>
      <c r="AB8" s="114"/>
      <c r="AC8" s="259"/>
      <c r="AD8" s="259"/>
      <c r="AE8" s="113" t="s">
        <v>292</v>
      </c>
      <c r="AF8" s="427"/>
      <c r="AG8" s="433"/>
      <c r="AH8" s="433"/>
      <c r="AI8" s="259"/>
      <c r="AJ8" s="259"/>
      <c r="AK8" s="113"/>
      <c r="AL8" s="114"/>
      <c r="AM8" s="113"/>
      <c r="AN8" s="114"/>
      <c r="AO8" s="265"/>
      <c r="AP8" s="259"/>
      <c r="AQ8" s="113"/>
      <c r="AR8" s="114"/>
      <c r="AS8" s="113"/>
      <c r="AT8" s="114"/>
      <c r="AW8"/>
      <c r="AX8"/>
      <c r="AY8"/>
      <c r="AZ8"/>
      <c r="BA8"/>
      <c r="BB8"/>
      <c r="BC8"/>
      <c r="BD8"/>
      <c r="BE8"/>
      <c r="BF8"/>
      <c r="BG8"/>
      <c r="BH8"/>
      <c r="BI8"/>
      <c r="BJ8"/>
      <c r="BK8"/>
      <c r="BL8"/>
      <c r="BM8"/>
      <c r="BN8"/>
      <c r="BO8"/>
      <c r="BP8"/>
    </row>
    <row r="9" spans="1:68" ht="13.5" customHeight="1" x14ac:dyDescent="0.25">
      <c r="A9" s="92">
        <v>2</v>
      </c>
      <c r="B9" s="663" t="s">
        <v>176</v>
      </c>
      <c r="C9" s="663"/>
      <c r="D9" s="664"/>
      <c r="E9" s="119"/>
      <c r="F9" s="116"/>
      <c r="G9" s="117"/>
      <c r="H9" s="118"/>
      <c r="I9" s="117"/>
      <c r="J9" s="118"/>
      <c r="K9" s="117"/>
      <c r="L9" s="428"/>
      <c r="M9" s="432"/>
      <c r="N9" s="432"/>
      <c r="O9" s="435" t="s">
        <v>292</v>
      </c>
      <c r="P9" s="116"/>
      <c r="Q9" s="117" t="s">
        <v>292</v>
      </c>
      <c r="R9" s="118"/>
      <c r="S9" s="117" t="s">
        <v>292</v>
      </c>
      <c r="T9" s="118"/>
      <c r="U9" s="117" t="s">
        <v>292</v>
      </c>
      <c r="V9" s="118"/>
      <c r="W9" s="115" t="s">
        <v>292</v>
      </c>
      <c r="X9" s="116"/>
      <c r="Y9" s="117"/>
      <c r="Z9" s="118"/>
      <c r="AA9" s="117"/>
      <c r="AB9" s="118"/>
      <c r="AC9" s="260"/>
      <c r="AD9" s="260"/>
      <c r="AE9" s="117" t="s">
        <v>292</v>
      </c>
      <c r="AF9" s="428"/>
      <c r="AG9" s="432"/>
      <c r="AH9" s="432"/>
      <c r="AI9" s="260"/>
      <c r="AJ9" s="260"/>
      <c r="AK9" s="117"/>
      <c r="AL9" s="118"/>
      <c r="AM9" s="117"/>
      <c r="AN9" s="118"/>
      <c r="AO9" s="117"/>
      <c r="AP9" s="260"/>
      <c r="AQ9" s="117"/>
      <c r="AR9" s="118"/>
      <c r="AS9" s="117"/>
      <c r="AT9" s="118"/>
      <c r="AW9"/>
      <c r="AX9"/>
      <c r="AY9"/>
      <c r="AZ9"/>
      <c r="BA9"/>
      <c r="BB9"/>
      <c r="BC9"/>
      <c r="BD9"/>
      <c r="BE9"/>
      <c r="BF9"/>
      <c r="BG9"/>
      <c r="BH9"/>
      <c r="BI9"/>
      <c r="BJ9"/>
      <c r="BK9"/>
      <c r="BL9"/>
      <c r="BM9"/>
      <c r="BN9"/>
      <c r="BO9"/>
      <c r="BP9"/>
    </row>
    <row r="10" spans="1:68" ht="13.5" customHeight="1" x14ac:dyDescent="0.25">
      <c r="A10" s="92">
        <v>3</v>
      </c>
      <c r="B10" s="663" t="s">
        <v>177</v>
      </c>
      <c r="C10" s="663"/>
      <c r="D10" s="664"/>
      <c r="E10" s="119"/>
      <c r="F10" s="116"/>
      <c r="G10" s="117"/>
      <c r="H10" s="118"/>
      <c r="I10" s="117"/>
      <c r="J10" s="118"/>
      <c r="K10" s="117"/>
      <c r="L10" s="428"/>
      <c r="M10" s="432"/>
      <c r="N10" s="432"/>
      <c r="O10" s="435" t="s">
        <v>292</v>
      </c>
      <c r="P10" s="116"/>
      <c r="Q10" s="117" t="s">
        <v>292</v>
      </c>
      <c r="R10" s="118"/>
      <c r="S10" s="117" t="s">
        <v>292</v>
      </c>
      <c r="T10" s="118"/>
      <c r="U10" s="117" t="s">
        <v>292</v>
      </c>
      <c r="V10" s="118"/>
      <c r="W10" s="115" t="s">
        <v>292</v>
      </c>
      <c r="X10" s="116"/>
      <c r="Y10" s="117"/>
      <c r="Z10" s="118"/>
      <c r="AA10" s="117"/>
      <c r="AB10" s="118"/>
      <c r="AC10" s="260"/>
      <c r="AD10" s="260"/>
      <c r="AE10" s="117" t="s">
        <v>292</v>
      </c>
      <c r="AF10" s="428"/>
      <c r="AG10" s="432"/>
      <c r="AH10" s="432"/>
      <c r="AI10" s="260"/>
      <c r="AJ10" s="260"/>
      <c r="AK10" s="117"/>
      <c r="AL10" s="118"/>
      <c r="AM10" s="117"/>
      <c r="AN10" s="118"/>
      <c r="AO10" s="117"/>
      <c r="AP10" s="260"/>
      <c r="AQ10" s="117"/>
      <c r="AR10" s="118"/>
      <c r="AS10" s="117"/>
      <c r="AT10" s="118"/>
      <c r="AW10"/>
      <c r="AX10"/>
      <c r="AY10"/>
      <c r="AZ10"/>
      <c r="BA10"/>
      <c r="BB10"/>
      <c r="BC10"/>
      <c r="BD10"/>
      <c r="BE10"/>
      <c r="BF10"/>
      <c r="BG10"/>
      <c r="BH10"/>
      <c r="BI10"/>
      <c r="BJ10"/>
      <c r="BK10"/>
      <c r="BL10"/>
      <c r="BM10"/>
      <c r="BN10"/>
      <c r="BO10"/>
      <c r="BP10"/>
    </row>
    <row r="11" spans="1:68" ht="14.25" customHeight="1" x14ac:dyDescent="0.25">
      <c r="A11" s="92">
        <v>4</v>
      </c>
      <c r="B11" s="663" t="s">
        <v>178</v>
      </c>
      <c r="C11" s="663"/>
      <c r="D11" s="664"/>
      <c r="E11" s="119"/>
      <c r="F11" s="116"/>
      <c r="G11" s="117"/>
      <c r="H11" s="118"/>
      <c r="I11" s="117"/>
      <c r="J11" s="118"/>
      <c r="K11" s="117"/>
      <c r="L11" s="428"/>
      <c r="M11" s="432"/>
      <c r="N11" s="432"/>
      <c r="O11" s="435"/>
      <c r="P11" s="116" t="s">
        <v>292</v>
      </c>
      <c r="Q11" s="117"/>
      <c r="R11" s="118" t="s">
        <v>292</v>
      </c>
      <c r="S11" s="117" t="s">
        <v>292</v>
      </c>
      <c r="T11" s="118"/>
      <c r="U11" s="117"/>
      <c r="V11" s="118" t="s">
        <v>292</v>
      </c>
      <c r="W11" s="115"/>
      <c r="X11" s="116" t="s">
        <v>292</v>
      </c>
      <c r="Y11" s="117"/>
      <c r="Z11" s="118"/>
      <c r="AA11" s="117"/>
      <c r="AB11" s="118"/>
      <c r="AC11" s="260"/>
      <c r="AD11" s="260"/>
      <c r="AE11" s="117"/>
      <c r="AF11" s="428" t="s">
        <v>292</v>
      </c>
      <c r="AG11" s="432"/>
      <c r="AH11" s="432"/>
      <c r="AI11" s="260"/>
      <c r="AJ11" s="260"/>
      <c r="AK11" s="117"/>
      <c r="AL11" s="118"/>
      <c r="AM11" s="117"/>
      <c r="AN11" s="118"/>
      <c r="AO11" s="117"/>
      <c r="AP11" s="260"/>
      <c r="AQ11" s="117"/>
      <c r="AR11" s="118"/>
      <c r="AS11" s="117"/>
      <c r="AT11" s="118"/>
      <c r="AW11"/>
      <c r="AX11"/>
      <c r="AY11"/>
      <c r="AZ11"/>
      <c r="BA11"/>
      <c r="BB11"/>
      <c r="BC11"/>
      <c r="BD11"/>
      <c r="BE11"/>
      <c r="BF11"/>
      <c r="BG11"/>
      <c r="BH11"/>
      <c r="BI11"/>
      <c r="BJ11"/>
      <c r="BK11"/>
      <c r="BL11"/>
      <c r="BM11"/>
      <c r="BN11"/>
      <c r="BO11"/>
      <c r="BP11"/>
    </row>
    <row r="12" spans="1:68" x14ac:dyDescent="0.25">
      <c r="A12" s="92">
        <v>5</v>
      </c>
      <c r="B12" s="663" t="s">
        <v>179</v>
      </c>
      <c r="C12" s="663"/>
      <c r="D12" s="664"/>
      <c r="E12" s="119"/>
      <c r="F12" s="116"/>
      <c r="G12" s="117"/>
      <c r="H12" s="118"/>
      <c r="I12" s="117"/>
      <c r="J12" s="118"/>
      <c r="K12" s="117"/>
      <c r="L12" s="428"/>
      <c r="M12" s="432"/>
      <c r="N12" s="432"/>
      <c r="O12" s="435" t="s">
        <v>292</v>
      </c>
      <c r="P12" s="116"/>
      <c r="Q12" s="117" t="s">
        <v>292</v>
      </c>
      <c r="R12" s="118"/>
      <c r="S12" s="117" t="s">
        <v>292</v>
      </c>
      <c r="T12" s="118"/>
      <c r="U12" s="117" t="s">
        <v>292</v>
      </c>
      <c r="V12" s="118"/>
      <c r="W12" s="115" t="s">
        <v>292</v>
      </c>
      <c r="X12" s="116"/>
      <c r="Y12" s="117"/>
      <c r="Z12" s="118"/>
      <c r="AA12" s="117"/>
      <c r="AB12" s="118"/>
      <c r="AC12" s="260"/>
      <c r="AD12" s="260"/>
      <c r="AE12" s="117" t="s">
        <v>292</v>
      </c>
      <c r="AF12" s="428"/>
      <c r="AG12" s="432"/>
      <c r="AH12" s="432"/>
      <c r="AI12" s="260"/>
      <c r="AJ12" s="260"/>
      <c r="AK12" s="117"/>
      <c r="AL12" s="118"/>
      <c r="AM12" s="117"/>
      <c r="AN12" s="118"/>
      <c r="AO12" s="117"/>
      <c r="AP12" s="260"/>
      <c r="AQ12" s="117"/>
      <c r="AR12" s="118"/>
      <c r="AS12" s="117"/>
      <c r="AT12" s="118"/>
      <c r="AW12"/>
      <c r="AX12"/>
      <c r="AY12"/>
      <c r="AZ12"/>
      <c r="BA12"/>
      <c r="BB12"/>
      <c r="BC12"/>
      <c r="BD12"/>
      <c r="BE12"/>
      <c r="BF12"/>
      <c r="BG12"/>
      <c r="BH12"/>
      <c r="BI12"/>
      <c r="BJ12"/>
      <c r="BK12"/>
      <c r="BL12"/>
      <c r="BM12"/>
      <c r="BN12"/>
      <c r="BO12"/>
      <c r="BP12"/>
    </row>
    <row r="13" spans="1:68" x14ac:dyDescent="0.25">
      <c r="A13" s="92">
        <v>6</v>
      </c>
      <c r="B13" s="663" t="s">
        <v>61</v>
      </c>
      <c r="C13" s="663"/>
      <c r="D13" s="664"/>
      <c r="E13" s="119"/>
      <c r="F13" s="116"/>
      <c r="G13" s="117"/>
      <c r="H13" s="118"/>
      <c r="I13" s="117"/>
      <c r="J13" s="118"/>
      <c r="K13" s="117"/>
      <c r="L13" s="428"/>
      <c r="M13" s="432"/>
      <c r="N13" s="432"/>
      <c r="O13" s="435" t="s">
        <v>292</v>
      </c>
      <c r="P13" s="116"/>
      <c r="Q13" s="117" t="s">
        <v>292</v>
      </c>
      <c r="R13" s="118"/>
      <c r="S13" s="117" t="s">
        <v>292</v>
      </c>
      <c r="T13" s="118"/>
      <c r="U13" s="117" t="s">
        <v>292</v>
      </c>
      <c r="V13" s="118"/>
      <c r="W13" s="115" t="s">
        <v>292</v>
      </c>
      <c r="X13" s="116"/>
      <c r="Y13" s="117"/>
      <c r="Z13" s="118"/>
      <c r="AA13" s="117"/>
      <c r="AB13" s="118"/>
      <c r="AC13" s="260"/>
      <c r="AD13" s="260"/>
      <c r="AE13" s="117" t="s">
        <v>292</v>
      </c>
      <c r="AF13" s="428"/>
      <c r="AG13" s="432"/>
      <c r="AH13" s="432"/>
      <c r="AI13" s="260"/>
      <c r="AJ13" s="260"/>
      <c r="AK13" s="117"/>
      <c r="AL13" s="118"/>
      <c r="AM13" s="117"/>
      <c r="AN13" s="118"/>
      <c r="AO13" s="117"/>
      <c r="AP13" s="260"/>
      <c r="AQ13" s="117"/>
      <c r="AR13" s="118"/>
      <c r="AS13" s="117"/>
      <c r="AT13" s="118"/>
      <c r="AW13"/>
      <c r="AX13"/>
      <c r="AY13"/>
      <c r="AZ13"/>
      <c r="BA13"/>
      <c r="BB13"/>
      <c r="BC13"/>
      <c r="BD13"/>
      <c r="BE13"/>
      <c r="BF13"/>
      <c r="BG13"/>
      <c r="BH13"/>
      <c r="BI13"/>
      <c r="BJ13"/>
      <c r="BK13"/>
      <c r="BL13"/>
      <c r="BM13"/>
      <c r="BN13"/>
      <c r="BO13"/>
      <c r="BP13"/>
    </row>
    <row r="14" spans="1:68" x14ac:dyDescent="0.25">
      <c r="A14" s="92">
        <v>7</v>
      </c>
      <c r="B14" s="663" t="s">
        <v>180</v>
      </c>
      <c r="C14" s="663"/>
      <c r="D14" s="664"/>
      <c r="E14" s="119"/>
      <c r="F14" s="116"/>
      <c r="G14" s="117"/>
      <c r="H14" s="118"/>
      <c r="I14" s="117"/>
      <c r="J14" s="118"/>
      <c r="K14" s="117"/>
      <c r="L14" s="428"/>
      <c r="M14" s="432"/>
      <c r="N14" s="432"/>
      <c r="O14" s="435"/>
      <c r="P14" s="116" t="s">
        <v>292</v>
      </c>
      <c r="Q14" s="117" t="s">
        <v>292</v>
      </c>
      <c r="R14" s="118"/>
      <c r="S14" s="117" t="s">
        <v>292</v>
      </c>
      <c r="T14" s="118"/>
      <c r="U14" s="117" t="s">
        <v>292</v>
      </c>
      <c r="V14" s="118"/>
      <c r="W14" s="115" t="s">
        <v>292</v>
      </c>
      <c r="X14" s="116"/>
      <c r="Y14" s="117"/>
      <c r="Z14" s="118"/>
      <c r="AA14" s="117"/>
      <c r="AB14" s="118"/>
      <c r="AC14" s="260"/>
      <c r="AD14" s="260"/>
      <c r="AE14" s="117" t="s">
        <v>292</v>
      </c>
      <c r="AF14" s="428"/>
      <c r="AG14" s="432"/>
      <c r="AH14" s="432"/>
      <c r="AI14" s="260"/>
      <c r="AJ14" s="260"/>
      <c r="AK14" s="117"/>
      <c r="AL14" s="118"/>
      <c r="AM14" s="117"/>
      <c r="AN14" s="118"/>
      <c r="AO14" s="117"/>
      <c r="AP14" s="260"/>
      <c r="AQ14" s="117"/>
      <c r="AR14" s="118"/>
      <c r="AS14" s="117"/>
      <c r="AT14" s="118"/>
      <c r="AW14"/>
      <c r="AX14"/>
      <c r="AY14"/>
      <c r="AZ14"/>
      <c r="BA14"/>
      <c r="BB14"/>
      <c r="BC14"/>
      <c r="BD14"/>
      <c r="BE14"/>
      <c r="BF14"/>
      <c r="BG14"/>
      <c r="BH14"/>
      <c r="BI14"/>
      <c r="BJ14"/>
      <c r="BK14"/>
      <c r="BL14"/>
      <c r="BM14"/>
      <c r="BN14"/>
      <c r="BO14"/>
      <c r="BP14"/>
    </row>
    <row r="15" spans="1:68" ht="27.75" customHeight="1" x14ac:dyDescent="0.25">
      <c r="A15" s="93">
        <v>8</v>
      </c>
      <c r="B15" s="663" t="s">
        <v>181</v>
      </c>
      <c r="C15" s="663"/>
      <c r="D15" s="664"/>
      <c r="E15" s="119"/>
      <c r="F15" s="116"/>
      <c r="G15" s="117"/>
      <c r="H15" s="118"/>
      <c r="I15" s="117"/>
      <c r="J15" s="118"/>
      <c r="K15" s="117"/>
      <c r="L15" s="428"/>
      <c r="M15" s="432"/>
      <c r="N15" s="432"/>
      <c r="O15" s="435"/>
      <c r="P15" s="116" t="s">
        <v>292</v>
      </c>
      <c r="Q15" s="117" t="s">
        <v>292</v>
      </c>
      <c r="R15" s="118"/>
      <c r="S15" s="117"/>
      <c r="T15" s="118" t="s">
        <v>292</v>
      </c>
      <c r="U15" s="117" t="s">
        <v>292</v>
      </c>
      <c r="V15" s="118"/>
      <c r="W15" s="115" t="s">
        <v>292</v>
      </c>
      <c r="X15" s="116"/>
      <c r="Y15" s="117"/>
      <c r="Z15" s="118"/>
      <c r="AA15" s="117"/>
      <c r="AB15" s="118"/>
      <c r="AC15" s="260"/>
      <c r="AD15" s="260"/>
      <c r="AE15" s="117"/>
      <c r="AF15" s="428" t="s">
        <v>292</v>
      </c>
      <c r="AG15" s="432"/>
      <c r="AH15" s="432"/>
      <c r="AI15" s="260"/>
      <c r="AJ15" s="260"/>
      <c r="AK15" s="117"/>
      <c r="AL15" s="118"/>
      <c r="AM15" s="117"/>
      <c r="AN15" s="118"/>
      <c r="AO15" s="117"/>
      <c r="AP15" s="260"/>
      <c r="AQ15" s="117"/>
      <c r="AR15" s="118"/>
      <c r="AS15" s="117"/>
      <c r="AT15" s="118"/>
      <c r="AW15"/>
      <c r="AX15"/>
      <c r="AY15"/>
      <c r="AZ15"/>
      <c r="BA15"/>
      <c r="BB15"/>
      <c r="BC15"/>
      <c r="BD15"/>
      <c r="BE15"/>
      <c r="BF15"/>
      <c r="BG15"/>
      <c r="BH15"/>
      <c r="BI15"/>
      <c r="BJ15"/>
      <c r="BK15"/>
      <c r="BL15"/>
      <c r="BM15"/>
      <c r="BN15"/>
      <c r="BO15"/>
      <c r="BP15"/>
    </row>
    <row r="16" spans="1:68" x14ac:dyDescent="0.25">
      <c r="A16" s="92">
        <v>9</v>
      </c>
      <c r="B16" s="663" t="s">
        <v>182</v>
      </c>
      <c r="C16" s="663"/>
      <c r="D16" s="664"/>
      <c r="E16" s="119"/>
      <c r="F16" s="116"/>
      <c r="G16" s="117"/>
      <c r="H16" s="118"/>
      <c r="I16" s="117"/>
      <c r="J16" s="118"/>
      <c r="K16" s="117"/>
      <c r="L16" s="428"/>
      <c r="M16" s="432"/>
      <c r="N16" s="432"/>
      <c r="O16" s="435"/>
      <c r="P16" s="116" t="s">
        <v>292</v>
      </c>
      <c r="Q16" s="117"/>
      <c r="R16" s="118" t="s">
        <v>292</v>
      </c>
      <c r="S16" s="117" t="s">
        <v>292</v>
      </c>
      <c r="T16" s="118"/>
      <c r="U16" s="117" t="s">
        <v>292</v>
      </c>
      <c r="V16" s="118"/>
      <c r="W16" s="115" t="s">
        <v>292</v>
      </c>
      <c r="X16" s="116"/>
      <c r="Y16" s="117"/>
      <c r="Z16" s="118"/>
      <c r="AA16" s="117"/>
      <c r="AB16" s="118"/>
      <c r="AC16" s="260"/>
      <c r="AD16" s="260"/>
      <c r="AE16" s="117"/>
      <c r="AF16" s="428" t="s">
        <v>292</v>
      </c>
      <c r="AG16" s="432"/>
      <c r="AH16" s="432"/>
      <c r="AI16" s="260"/>
      <c r="AJ16" s="260"/>
      <c r="AK16" s="117"/>
      <c r="AL16" s="118"/>
      <c r="AM16" s="117"/>
      <c r="AN16" s="118"/>
      <c r="AO16" s="117"/>
      <c r="AP16" s="260"/>
      <c r="AQ16" s="117"/>
      <c r="AR16" s="118"/>
      <c r="AS16" s="117"/>
      <c r="AT16" s="118"/>
      <c r="AW16"/>
      <c r="AX16"/>
      <c r="AY16"/>
      <c r="AZ16"/>
      <c r="BA16"/>
      <c r="BB16"/>
      <c r="BC16"/>
      <c r="BD16"/>
      <c r="BE16"/>
      <c r="BF16"/>
      <c r="BG16"/>
      <c r="BH16"/>
      <c r="BI16"/>
      <c r="BJ16"/>
      <c r="BK16"/>
      <c r="BL16"/>
      <c r="BM16"/>
      <c r="BN16"/>
      <c r="BO16"/>
      <c r="BP16"/>
    </row>
    <row r="17" spans="1:68" x14ac:dyDescent="0.25">
      <c r="A17" s="92">
        <v>10</v>
      </c>
      <c r="B17" s="663" t="s">
        <v>183</v>
      </c>
      <c r="C17" s="663"/>
      <c r="D17" s="664"/>
      <c r="E17" s="119"/>
      <c r="F17" s="116"/>
      <c r="G17" s="117"/>
      <c r="H17" s="118"/>
      <c r="I17" s="117"/>
      <c r="J17" s="118"/>
      <c r="K17" s="117"/>
      <c r="L17" s="428"/>
      <c r="M17" s="432"/>
      <c r="N17" s="432"/>
      <c r="O17" s="435" t="s">
        <v>292</v>
      </c>
      <c r="P17" s="116"/>
      <c r="Q17" s="117" t="s">
        <v>292</v>
      </c>
      <c r="R17" s="118"/>
      <c r="S17" s="117" t="s">
        <v>292</v>
      </c>
      <c r="T17" s="118"/>
      <c r="U17" s="117" t="s">
        <v>292</v>
      </c>
      <c r="V17" s="118"/>
      <c r="W17" s="115" t="s">
        <v>292</v>
      </c>
      <c r="X17" s="116"/>
      <c r="Y17" s="117"/>
      <c r="Z17" s="118"/>
      <c r="AA17" s="117"/>
      <c r="AB17" s="118"/>
      <c r="AC17" s="260"/>
      <c r="AD17" s="260"/>
      <c r="AE17" s="117" t="s">
        <v>292</v>
      </c>
      <c r="AF17" s="428"/>
      <c r="AG17" s="432"/>
      <c r="AH17" s="432"/>
      <c r="AI17" s="260"/>
      <c r="AJ17" s="260"/>
      <c r="AK17" s="117"/>
      <c r="AL17" s="118"/>
      <c r="AM17" s="117"/>
      <c r="AN17" s="118"/>
      <c r="AO17" s="117"/>
      <c r="AP17" s="260"/>
      <c r="AQ17" s="117"/>
      <c r="AR17" s="118"/>
      <c r="AS17" s="117"/>
      <c r="AT17" s="118"/>
      <c r="AW17"/>
      <c r="AX17"/>
      <c r="AY17"/>
      <c r="AZ17"/>
      <c r="BA17"/>
      <c r="BB17"/>
      <c r="BC17"/>
      <c r="BD17"/>
      <c r="BE17"/>
      <c r="BF17"/>
      <c r="BG17"/>
      <c r="BH17"/>
      <c r="BI17"/>
      <c r="BJ17"/>
      <c r="BK17"/>
      <c r="BL17"/>
      <c r="BM17"/>
      <c r="BN17"/>
      <c r="BO17"/>
      <c r="BP17"/>
    </row>
    <row r="18" spans="1:68" x14ac:dyDescent="0.25">
      <c r="A18" s="92">
        <v>11</v>
      </c>
      <c r="B18" s="663" t="s">
        <v>184</v>
      </c>
      <c r="C18" s="663"/>
      <c r="D18" s="664"/>
      <c r="E18" s="119"/>
      <c r="F18" s="116"/>
      <c r="G18" s="117"/>
      <c r="H18" s="118"/>
      <c r="I18" s="117"/>
      <c r="J18" s="118"/>
      <c r="K18" s="117"/>
      <c r="L18" s="428"/>
      <c r="M18" s="432"/>
      <c r="N18" s="432"/>
      <c r="O18" s="435" t="s">
        <v>292</v>
      </c>
      <c r="P18" s="116"/>
      <c r="Q18" s="117" t="s">
        <v>292</v>
      </c>
      <c r="R18" s="118"/>
      <c r="S18" s="117" t="s">
        <v>292</v>
      </c>
      <c r="T18" s="118"/>
      <c r="U18" s="117" t="s">
        <v>292</v>
      </c>
      <c r="V18" s="118"/>
      <c r="W18" s="115" t="s">
        <v>292</v>
      </c>
      <c r="X18" s="116"/>
      <c r="Y18" s="117"/>
      <c r="Z18" s="118"/>
      <c r="AA18" s="117"/>
      <c r="AB18" s="118"/>
      <c r="AC18" s="260"/>
      <c r="AD18" s="260"/>
      <c r="AE18" s="117" t="s">
        <v>292</v>
      </c>
      <c r="AF18" s="428"/>
      <c r="AG18" s="432"/>
      <c r="AH18" s="432"/>
      <c r="AI18" s="260"/>
      <c r="AJ18" s="260"/>
      <c r="AK18" s="117"/>
      <c r="AL18" s="118"/>
      <c r="AM18" s="117"/>
      <c r="AN18" s="118"/>
      <c r="AO18" s="117"/>
      <c r="AP18" s="260"/>
      <c r="AQ18" s="117"/>
      <c r="AR18" s="118"/>
      <c r="AS18" s="117"/>
      <c r="AT18" s="118"/>
      <c r="AW18"/>
      <c r="AX18"/>
      <c r="AY18"/>
      <c r="AZ18"/>
      <c r="BA18"/>
      <c r="BB18"/>
      <c r="BC18"/>
      <c r="BD18"/>
      <c r="BE18"/>
      <c r="BF18"/>
      <c r="BG18"/>
      <c r="BH18"/>
      <c r="BI18"/>
      <c r="BJ18"/>
      <c r="BK18"/>
      <c r="BL18"/>
      <c r="BM18"/>
      <c r="BN18"/>
      <c r="BO18"/>
      <c r="BP18"/>
    </row>
    <row r="19" spans="1:68" x14ac:dyDescent="0.25">
      <c r="A19" s="92">
        <v>12</v>
      </c>
      <c r="B19" s="663" t="s">
        <v>185</v>
      </c>
      <c r="C19" s="663"/>
      <c r="D19" s="664"/>
      <c r="E19" s="119"/>
      <c r="F19" s="116"/>
      <c r="G19" s="117"/>
      <c r="H19" s="118"/>
      <c r="I19" s="117"/>
      <c r="J19" s="118"/>
      <c r="K19" s="117"/>
      <c r="L19" s="428"/>
      <c r="M19" s="432"/>
      <c r="N19" s="432"/>
      <c r="O19" s="435" t="s">
        <v>292</v>
      </c>
      <c r="P19" s="116"/>
      <c r="Q19" s="117" t="s">
        <v>292</v>
      </c>
      <c r="R19" s="118"/>
      <c r="S19" s="117" t="s">
        <v>292</v>
      </c>
      <c r="T19" s="118"/>
      <c r="U19" s="117" t="s">
        <v>292</v>
      </c>
      <c r="V19" s="118"/>
      <c r="W19" s="115" t="s">
        <v>292</v>
      </c>
      <c r="X19" s="116"/>
      <c r="Y19" s="117"/>
      <c r="Z19" s="118"/>
      <c r="AA19" s="117"/>
      <c r="AB19" s="118"/>
      <c r="AC19" s="260"/>
      <c r="AD19" s="260"/>
      <c r="AE19" s="117" t="s">
        <v>292</v>
      </c>
      <c r="AF19" s="428"/>
      <c r="AG19" s="432"/>
      <c r="AH19" s="432"/>
      <c r="AI19" s="260"/>
      <c r="AJ19" s="260"/>
      <c r="AK19" s="117"/>
      <c r="AL19" s="118"/>
      <c r="AM19" s="117"/>
      <c r="AN19" s="118"/>
      <c r="AO19" s="117"/>
      <c r="AP19" s="260"/>
      <c r="AQ19" s="117"/>
      <c r="AR19" s="118"/>
      <c r="AS19" s="117"/>
      <c r="AT19" s="118"/>
      <c r="AW19"/>
      <c r="AX19"/>
      <c r="AY19"/>
      <c r="AZ19"/>
      <c r="BA19"/>
      <c r="BB19"/>
      <c r="BC19"/>
      <c r="BD19"/>
      <c r="BE19"/>
      <c r="BF19"/>
      <c r="BG19"/>
      <c r="BH19"/>
      <c r="BI19"/>
      <c r="BJ19"/>
      <c r="BK19"/>
      <c r="BL19"/>
      <c r="BM19"/>
      <c r="BN19"/>
      <c r="BO19"/>
      <c r="BP19"/>
    </row>
    <row r="20" spans="1:68" x14ac:dyDescent="0.25">
      <c r="A20" s="92">
        <v>13</v>
      </c>
      <c r="B20" s="663" t="s">
        <v>186</v>
      </c>
      <c r="C20" s="663"/>
      <c r="D20" s="664"/>
      <c r="E20" s="119"/>
      <c r="F20" s="116"/>
      <c r="G20" s="117"/>
      <c r="H20" s="118"/>
      <c r="I20" s="117"/>
      <c r="J20" s="118"/>
      <c r="K20" s="117"/>
      <c r="L20" s="428"/>
      <c r="M20" s="432"/>
      <c r="N20" s="432"/>
      <c r="O20" s="435" t="s">
        <v>292</v>
      </c>
      <c r="P20" s="116"/>
      <c r="Q20" s="117" t="s">
        <v>292</v>
      </c>
      <c r="R20" s="118"/>
      <c r="S20" s="117" t="s">
        <v>292</v>
      </c>
      <c r="T20" s="118"/>
      <c r="U20" s="117" t="s">
        <v>292</v>
      </c>
      <c r="V20" s="118"/>
      <c r="W20" s="115" t="s">
        <v>292</v>
      </c>
      <c r="X20" s="116"/>
      <c r="Y20" s="117"/>
      <c r="Z20" s="118"/>
      <c r="AA20" s="117"/>
      <c r="AB20" s="118"/>
      <c r="AC20" s="260"/>
      <c r="AD20" s="260"/>
      <c r="AE20" s="117" t="s">
        <v>292</v>
      </c>
      <c r="AF20" s="428"/>
      <c r="AG20" s="432"/>
      <c r="AH20" s="432"/>
      <c r="AI20" s="260"/>
      <c r="AJ20" s="260"/>
      <c r="AK20" s="117"/>
      <c r="AL20" s="118"/>
      <c r="AM20" s="117"/>
      <c r="AN20" s="118"/>
      <c r="AO20" s="117"/>
      <c r="AP20" s="260"/>
      <c r="AQ20" s="117"/>
      <c r="AR20" s="118"/>
      <c r="AS20" s="117"/>
      <c r="AT20" s="118"/>
      <c r="AW20"/>
      <c r="AX20"/>
      <c r="AY20"/>
      <c r="AZ20"/>
      <c r="BA20"/>
      <c r="BB20"/>
      <c r="BC20"/>
      <c r="BD20"/>
      <c r="BE20"/>
      <c r="BF20"/>
      <c r="BG20"/>
      <c r="BH20"/>
      <c r="BI20"/>
      <c r="BJ20"/>
      <c r="BK20"/>
      <c r="BL20"/>
      <c r="BM20"/>
      <c r="BN20"/>
      <c r="BO20"/>
      <c r="BP20"/>
    </row>
    <row r="21" spans="1:68" x14ac:dyDescent="0.25">
      <c r="A21" s="92">
        <v>14</v>
      </c>
      <c r="B21" s="663" t="s">
        <v>187</v>
      </c>
      <c r="C21" s="663"/>
      <c r="D21" s="664"/>
      <c r="E21" s="119"/>
      <c r="F21" s="116"/>
      <c r="G21" s="117"/>
      <c r="H21" s="118"/>
      <c r="I21" s="117"/>
      <c r="J21" s="118"/>
      <c r="K21" s="117"/>
      <c r="L21" s="428"/>
      <c r="M21" s="432"/>
      <c r="N21" s="432"/>
      <c r="O21" s="435" t="s">
        <v>292</v>
      </c>
      <c r="P21" s="116"/>
      <c r="Q21" s="117" t="s">
        <v>292</v>
      </c>
      <c r="R21" s="118"/>
      <c r="S21" s="117" t="s">
        <v>292</v>
      </c>
      <c r="T21" s="118"/>
      <c r="U21" s="117" t="s">
        <v>292</v>
      </c>
      <c r="V21" s="118"/>
      <c r="W21" s="115" t="s">
        <v>292</v>
      </c>
      <c r="X21" s="116"/>
      <c r="Y21" s="117"/>
      <c r="Z21" s="118"/>
      <c r="AA21" s="117"/>
      <c r="AB21" s="118"/>
      <c r="AC21" s="260"/>
      <c r="AD21" s="260"/>
      <c r="AE21" s="117" t="s">
        <v>292</v>
      </c>
      <c r="AF21" s="428"/>
      <c r="AG21" s="432"/>
      <c r="AH21" s="432"/>
      <c r="AI21" s="260"/>
      <c r="AJ21" s="260"/>
      <c r="AK21" s="117"/>
      <c r="AL21" s="118"/>
      <c r="AM21" s="117"/>
      <c r="AN21" s="118"/>
      <c r="AO21" s="117"/>
      <c r="AP21" s="260"/>
      <c r="AQ21" s="117"/>
      <c r="AR21" s="118"/>
      <c r="AS21" s="117"/>
      <c r="AT21" s="118"/>
      <c r="AW21"/>
      <c r="AX21"/>
      <c r="AY21"/>
      <c r="AZ21"/>
      <c r="BA21"/>
      <c r="BB21"/>
      <c r="BC21"/>
      <c r="BD21"/>
      <c r="BE21"/>
      <c r="BF21"/>
      <c r="BG21"/>
      <c r="BH21"/>
      <c r="BI21"/>
      <c r="BJ21"/>
      <c r="BK21"/>
      <c r="BL21"/>
      <c r="BM21"/>
      <c r="BN21"/>
      <c r="BO21"/>
      <c r="BP21"/>
    </row>
    <row r="22" spans="1:68" x14ac:dyDescent="0.25">
      <c r="A22" s="92">
        <v>15</v>
      </c>
      <c r="B22" s="663" t="s">
        <v>188</v>
      </c>
      <c r="C22" s="663"/>
      <c r="D22" s="664"/>
      <c r="E22" s="119"/>
      <c r="F22" s="116"/>
      <c r="G22" s="117"/>
      <c r="H22" s="118"/>
      <c r="I22" s="117"/>
      <c r="J22" s="118"/>
      <c r="K22" s="117"/>
      <c r="L22" s="428"/>
      <c r="M22" s="432"/>
      <c r="N22" s="432"/>
      <c r="O22" s="435"/>
      <c r="P22" s="116" t="s">
        <v>292</v>
      </c>
      <c r="Q22" s="117"/>
      <c r="R22" s="118" t="s">
        <v>292</v>
      </c>
      <c r="S22" s="117"/>
      <c r="T22" s="118" t="s">
        <v>292</v>
      </c>
      <c r="U22" s="117" t="s">
        <v>292</v>
      </c>
      <c r="V22" s="118"/>
      <c r="W22" s="115"/>
      <c r="X22" s="116" t="s">
        <v>292</v>
      </c>
      <c r="Y22" s="117"/>
      <c r="Z22" s="118"/>
      <c r="AA22" s="117"/>
      <c r="AB22" s="118"/>
      <c r="AC22" s="260"/>
      <c r="AD22" s="260"/>
      <c r="AE22" s="117"/>
      <c r="AF22" s="428" t="s">
        <v>292</v>
      </c>
      <c r="AG22" s="432"/>
      <c r="AH22" s="432"/>
      <c r="AI22" s="260"/>
      <c r="AJ22" s="260"/>
      <c r="AK22" s="117"/>
      <c r="AL22" s="118"/>
      <c r="AM22" s="117"/>
      <c r="AN22" s="118"/>
      <c r="AO22" s="117"/>
      <c r="AP22" s="260"/>
      <c r="AQ22" s="117"/>
      <c r="AR22" s="118"/>
      <c r="AS22" s="117"/>
      <c r="AT22" s="118"/>
      <c r="AW22"/>
      <c r="AX22"/>
      <c r="AY22"/>
      <c r="AZ22"/>
      <c r="BA22"/>
      <c r="BB22"/>
      <c r="BC22"/>
      <c r="BD22"/>
      <c r="BE22"/>
      <c r="BF22"/>
      <c r="BG22"/>
      <c r="BH22"/>
      <c r="BI22"/>
      <c r="BJ22"/>
      <c r="BK22"/>
      <c r="BL22"/>
      <c r="BM22"/>
      <c r="BN22"/>
      <c r="BO22"/>
      <c r="BP22"/>
    </row>
    <row r="23" spans="1:68" x14ac:dyDescent="0.25">
      <c r="A23" s="92">
        <v>16</v>
      </c>
      <c r="B23" s="663" t="s">
        <v>189</v>
      </c>
      <c r="C23" s="663"/>
      <c r="D23" s="664"/>
      <c r="E23" s="119"/>
      <c r="F23" s="116"/>
      <c r="G23" s="117"/>
      <c r="H23" s="118"/>
      <c r="I23" s="117"/>
      <c r="J23" s="118"/>
      <c r="K23" s="117"/>
      <c r="L23" s="428"/>
      <c r="M23" s="432"/>
      <c r="N23" s="432"/>
      <c r="O23" s="435"/>
      <c r="P23" s="116" t="s">
        <v>292</v>
      </c>
      <c r="Q23" s="117"/>
      <c r="R23" s="118" t="s">
        <v>292</v>
      </c>
      <c r="S23" s="117"/>
      <c r="T23" s="118" t="s">
        <v>292</v>
      </c>
      <c r="U23" s="117"/>
      <c r="V23" s="118" t="s">
        <v>292</v>
      </c>
      <c r="W23" s="115"/>
      <c r="X23" s="116" t="s">
        <v>292</v>
      </c>
      <c r="Y23" s="117"/>
      <c r="Z23" s="118"/>
      <c r="AA23" s="117"/>
      <c r="AB23" s="118"/>
      <c r="AC23" s="260"/>
      <c r="AD23" s="260"/>
      <c r="AE23" s="117"/>
      <c r="AF23" s="428" t="s">
        <v>292</v>
      </c>
      <c r="AG23" s="432"/>
      <c r="AH23" s="432"/>
      <c r="AI23" s="260"/>
      <c r="AJ23" s="260"/>
      <c r="AK23" s="117"/>
      <c r="AL23" s="118"/>
      <c r="AM23" s="117"/>
      <c r="AN23" s="118"/>
      <c r="AO23" s="117"/>
      <c r="AP23" s="260"/>
      <c r="AQ23" s="117"/>
      <c r="AR23" s="118"/>
      <c r="AS23" s="117"/>
      <c r="AT23" s="118"/>
      <c r="AW23"/>
      <c r="AX23"/>
      <c r="AY23"/>
      <c r="AZ23"/>
      <c r="BA23"/>
      <c r="BB23"/>
      <c r="BC23"/>
      <c r="BD23"/>
      <c r="BE23"/>
      <c r="BF23"/>
      <c r="BG23"/>
      <c r="BH23"/>
      <c r="BI23"/>
      <c r="BJ23"/>
      <c r="BK23"/>
      <c r="BL23"/>
      <c r="BM23"/>
      <c r="BN23"/>
      <c r="BO23"/>
      <c r="BP23"/>
    </row>
    <row r="24" spans="1:68" x14ac:dyDescent="0.25">
      <c r="A24" s="92">
        <v>17</v>
      </c>
      <c r="B24" s="663" t="s">
        <v>190</v>
      </c>
      <c r="C24" s="663"/>
      <c r="D24" s="664"/>
      <c r="E24" s="119"/>
      <c r="F24" s="116"/>
      <c r="G24" s="117"/>
      <c r="H24" s="118"/>
      <c r="I24" s="117"/>
      <c r="J24" s="118"/>
      <c r="K24" s="117"/>
      <c r="L24" s="428"/>
      <c r="M24" s="432"/>
      <c r="N24" s="432"/>
      <c r="O24" s="435"/>
      <c r="P24" s="116" t="s">
        <v>292</v>
      </c>
      <c r="Q24" s="117"/>
      <c r="R24" s="118" t="s">
        <v>292</v>
      </c>
      <c r="S24" s="117"/>
      <c r="T24" s="118" t="s">
        <v>292</v>
      </c>
      <c r="U24" s="117"/>
      <c r="V24" s="118" t="s">
        <v>292</v>
      </c>
      <c r="W24" s="115"/>
      <c r="X24" s="116" t="s">
        <v>292</v>
      </c>
      <c r="Y24" s="117"/>
      <c r="Z24" s="118"/>
      <c r="AA24" s="117"/>
      <c r="AB24" s="118"/>
      <c r="AC24" s="260"/>
      <c r="AD24" s="260"/>
      <c r="AE24" s="117"/>
      <c r="AF24" s="428" t="s">
        <v>292</v>
      </c>
      <c r="AG24" s="432"/>
      <c r="AH24" s="432"/>
      <c r="AI24" s="260"/>
      <c r="AJ24" s="260"/>
      <c r="AK24" s="117"/>
      <c r="AL24" s="118"/>
      <c r="AM24" s="117"/>
      <c r="AN24" s="118"/>
      <c r="AO24" s="117"/>
      <c r="AP24" s="260"/>
      <c r="AQ24" s="117"/>
      <c r="AR24" s="118"/>
      <c r="AS24" s="117"/>
      <c r="AT24" s="118"/>
      <c r="AW24"/>
      <c r="AX24"/>
      <c r="AY24"/>
      <c r="AZ24"/>
      <c r="BA24"/>
      <c r="BB24"/>
      <c r="BC24"/>
      <c r="BD24"/>
      <c r="BE24"/>
      <c r="BF24"/>
      <c r="BG24"/>
      <c r="BH24"/>
      <c r="BI24"/>
      <c r="BJ24"/>
      <c r="BK24"/>
      <c r="BL24"/>
      <c r="BM24"/>
      <c r="BN24"/>
      <c r="BO24"/>
      <c r="BP24"/>
    </row>
    <row r="25" spans="1:68" ht="15.75" thickBot="1" x14ac:dyDescent="0.3">
      <c r="A25" s="94">
        <v>18</v>
      </c>
      <c r="B25" s="684" t="s">
        <v>191</v>
      </c>
      <c r="C25" s="684"/>
      <c r="D25" s="685"/>
      <c r="E25" s="119"/>
      <c r="F25" s="120"/>
      <c r="G25" s="121"/>
      <c r="H25" s="122"/>
      <c r="I25" s="121"/>
      <c r="J25" s="122"/>
      <c r="K25" s="121"/>
      <c r="L25" s="429"/>
      <c r="M25" s="432"/>
      <c r="N25" s="432"/>
      <c r="O25" s="436"/>
      <c r="P25" s="120" t="s">
        <v>292</v>
      </c>
      <c r="Q25" s="121"/>
      <c r="R25" s="122" t="s">
        <v>292</v>
      </c>
      <c r="S25" s="121"/>
      <c r="T25" s="122" t="s">
        <v>292</v>
      </c>
      <c r="U25" s="121"/>
      <c r="V25" s="122" t="s">
        <v>292</v>
      </c>
      <c r="W25" s="119"/>
      <c r="X25" s="120" t="s">
        <v>292</v>
      </c>
      <c r="Y25" s="121"/>
      <c r="Z25" s="122"/>
      <c r="AA25" s="121"/>
      <c r="AB25" s="122"/>
      <c r="AC25" s="261"/>
      <c r="AD25" s="261"/>
      <c r="AE25" s="121"/>
      <c r="AF25" s="429" t="s">
        <v>292</v>
      </c>
      <c r="AG25" s="432"/>
      <c r="AH25" s="432"/>
      <c r="AI25" s="261"/>
      <c r="AJ25" s="261"/>
      <c r="AK25" s="121"/>
      <c r="AL25" s="122"/>
      <c r="AM25" s="121"/>
      <c r="AN25" s="122"/>
      <c r="AO25" s="266"/>
      <c r="AP25" s="261"/>
      <c r="AQ25" s="121"/>
      <c r="AR25" s="122"/>
      <c r="AS25" s="121"/>
      <c r="AT25" s="122"/>
      <c r="AW25"/>
      <c r="AX25"/>
      <c r="AY25"/>
      <c r="AZ25"/>
      <c r="BA25"/>
      <c r="BB25"/>
      <c r="BC25"/>
      <c r="BD25"/>
      <c r="BE25"/>
      <c r="BF25"/>
      <c r="BG25"/>
      <c r="BH25"/>
      <c r="BI25"/>
      <c r="BJ25"/>
      <c r="BK25"/>
      <c r="BL25"/>
      <c r="BM25"/>
      <c r="BN25"/>
      <c r="BO25"/>
      <c r="BP25"/>
    </row>
    <row r="26" spans="1:68" ht="16.5" thickBot="1" x14ac:dyDescent="0.3">
      <c r="A26" s="661" t="s">
        <v>79</v>
      </c>
      <c r="B26" s="662"/>
      <c r="C26" s="662"/>
      <c r="D26" s="662"/>
      <c r="E26" s="84">
        <f t="shared" ref="E26:P26" si="0">COUNTA(E8:E25)</f>
        <v>0</v>
      </c>
      <c r="F26" s="84">
        <f t="shared" si="0"/>
        <v>0</v>
      </c>
      <c r="G26" s="84">
        <f t="shared" si="0"/>
        <v>0</v>
      </c>
      <c r="H26" s="84">
        <f t="shared" si="0"/>
        <v>0</v>
      </c>
      <c r="I26" s="84">
        <f t="shared" si="0"/>
        <v>0</v>
      </c>
      <c r="J26" s="84">
        <f t="shared" si="0"/>
        <v>0</v>
      </c>
      <c r="K26" s="84">
        <f t="shared" si="0"/>
        <v>0</v>
      </c>
      <c r="L26" s="84">
        <f t="shared" si="0"/>
        <v>0</v>
      </c>
      <c r="M26" s="84">
        <f t="shared" si="0"/>
        <v>0</v>
      </c>
      <c r="N26" s="84">
        <f t="shared" si="0"/>
        <v>0</v>
      </c>
      <c r="O26" s="84">
        <f t="shared" si="0"/>
        <v>10</v>
      </c>
      <c r="P26" s="84">
        <f t="shared" si="0"/>
        <v>8</v>
      </c>
      <c r="Q26" s="84">
        <f t="shared" ref="Q26:Z26" si="1">COUNTA(Q8:Q25)</f>
        <v>12</v>
      </c>
      <c r="R26" s="84">
        <f t="shared" si="1"/>
        <v>6</v>
      </c>
      <c r="S26" s="84">
        <f t="shared" si="1"/>
        <v>13</v>
      </c>
      <c r="T26" s="84">
        <f t="shared" si="1"/>
        <v>5</v>
      </c>
      <c r="U26" s="84">
        <f t="shared" si="1"/>
        <v>14</v>
      </c>
      <c r="V26" s="84">
        <f t="shared" si="1"/>
        <v>4</v>
      </c>
      <c r="W26" s="84">
        <f t="shared" si="1"/>
        <v>13</v>
      </c>
      <c r="X26" s="84">
        <f t="shared" si="1"/>
        <v>5</v>
      </c>
      <c r="Y26" s="84">
        <f t="shared" si="1"/>
        <v>0</v>
      </c>
      <c r="Z26" s="84">
        <f t="shared" si="1"/>
        <v>0</v>
      </c>
      <c r="AA26" s="84">
        <f t="shared" ref="AA26:AT26" si="2">COUNTA(AA8:AA25)</f>
        <v>0</v>
      </c>
      <c r="AB26" s="84">
        <f t="shared" si="2"/>
        <v>0</v>
      </c>
      <c r="AC26" s="84">
        <f t="shared" si="2"/>
        <v>0</v>
      </c>
      <c r="AD26" s="84">
        <f t="shared" si="2"/>
        <v>0</v>
      </c>
      <c r="AE26" s="84">
        <f t="shared" si="2"/>
        <v>11</v>
      </c>
      <c r="AF26" s="84">
        <f t="shared" si="2"/>
        <v>7</v>
      </c>
      <c r="AG26" s="84">
        <f t="shared" si="2"/>
        <v>0</v>
      </c>
      <c r="AH26" s="84">
        <f t="shared" si="2"/>
        <v>0</v>
      </c>
      <c r="AI26" s="84">
        <f t="shared" si="2"/>
        <v>0</v>
      </c>
      <c r="AJ26" s="84">
        <f t="shared" si="2"/>
        <v>0</v>
      </c>
      <c r="AK26" s="84">
        <f t="shared" si="2"/>
        <v>0</v>
      </c>
      <c r="AL26" s="84">
        <f t="shared" si="2"/>
        <v>0</v>
      </c>
      <c r="AM26" s="84">
        <f t="shared" si="2"/>
        <v>0</v>
      </c>
      <c r="AN26" s="84">
        <f t="shared" si="2"/>
        <v>0</v>
      </c>
      <c r="AO26" s="84">
        <f t="shared" si="2"/>
        <v>0</v>
      </c>
      <c r="AP26" s="84">
        <f t="shared" si="2"/>
        <v>0</v>
      </c>
      <c r="AQ26" s="84">
        <f t="shared" si="2"/>
        <v>0</v>
      </c>
      <c r="AR26" s="84">
        <f t="shared" si="2"/>
        <v>0</v>
      </c>
      <c r="AS26" s="84">
        <f t="shared" si="2"/>
        <v>0</v>
      </c>
      <c r="AT26" s="84">
        <f t="shared" si="2"/>
        <v>0</v>
      </c>
      <c r="AW26"/>
      <c r="AX26"/>
      <c r="AY26"/>
      <c r="AZ26"/>
      <c r="BA26"/>
      <c r="BB26"/>
      <c r="BC26"/>
      <c r="BD26"/>
      <c r="BE26"/>
      <c r="BF26"/>
      <c r="BG26"/>
      <c r="BH26"/>
      <c r="BI26"/>
      <c r="BJ26"/>
      <c r="BK26"/>
      <c r="BL26"/>
      <c r="BM26"/>
      <c r="BN26"/>
      <c r="BO26"/>
      <c r="BP26"/>
    </row>
    <row r="27" spans="1:68" ht="22.5" customHeight="1" x14ac:dyDescent="0.4">
      <c r="A27" s="90"/>
      <c r="B27" s="89"/>
      <c r="C27" s="95"/>
      <c r="E27" s="85" t="str">
        <f>IF(E26=0,"",IF(E26&lt;=5,"MODERADO",IF(E26&gt;11,"CATASTRÓFICO","MAYOR")))</f>
        <v/>
      </c>
      <c r="F27" s="86"/>
      <c r="G27" s="85" t="str">
        <f>IF(G26=0,"",IF(G26&lt;=5,"MODERADO",IF(G26&gt;11,"CATASTRÓFICO","MAYOR")))</f>
        <v/>
      </c>
      <c r="H27" s="86"/>
      <c r="I27" s="85" t="str">
        <f>IF(I26=0,"",IF(I26&lt;=5,"MODERADO",IF(I26&gt;11,"CATASTRÓFICO","MAYOR")))</f>
        <v/>
      </c>
      <c r="J27" s="86"/>
      <c r="K27" s="85" t="str">
        <f>IF(K26=0,"",IF(K26&lt;=5,"MODERADO",IF(K26&gt;11,"CATASTRÓFICO","MAYOR")))</f>
        <v/>
      </c>
      <c r="L27" s="86"/>
      <c r="M27" s="85" t="str">
        <f>IF(M26=0,"",IF(M26&lt;=5,"MODERADO",IF(M26&gt;11,"CATASTRÓFICO","MAYOR")))</f>
        <v/>
      </c>
      <c r="N27" s="86"/>
      <c r="O27" s="85" t="str">
        <f>IF(O26=0,"",IF(O26&lt;=5,"MODERADO",IF(O26&gt;11,"CATASTRÓFICO","MAYOR")))</f>
        <v>MAYOR</v>
      </c>
      <c r="P27" s="86"/>
      <c r="Q27" s="85" t="str">
        <f>IF(Q26=0,"",IF(Q26&lt;=5,"MODERADO",IF(Q26&gt;11,"CATASTRÓFICO","MAYOR")))</f>
        <v>CATASTRÓFICO</v>
      </c>
      <c r="R27" s="86"/>
      <c r="S27" s="85" t="str">
        <f>IF(S26=0,"",IF(S26&lt;=5,"MODERADO",IF(S26&gt;11,"CATASTRÓFICO","MAYOR")))</f>
        <v>CATASTRÓFICO</v>
      </c>
      <c r="T27" s="86"/>
      <c r="U27" s="85" t="str">
        <f>IF(U26=0,"",IF(U26&lt;=5,"MODERADO",IF(U26&gt;11,"CATASTRÓFICO","MAYOR")))</f>
        <v>CATASTRÓFICO</v>
      </c>
      <c r="V27" s="86"/>
      <c r="W27" s="85" t="str">
        <f>IF(W26=0,"",IF(W26&lt;=5,"MODERADO",IF(W26&gt;11,"CATASTRÓFICO","MAYOR")))</f>
        <v>CATASTRÓFICO</v>
      </c>
      <c r="X27" s="86"/>
      <c r="Y27" s="85" t="str">
        <f>IF(Y26=0,"",IF(Y26&lt;=5,"MODERADO",IF(Y26&gt;11,"CATASTRÓFICO","MAYOR")))</f>
        <v/>
      </c>
      <c r="Z27" s="86"/>
      <c r="AA27" s="85" t="str">
        <f>IF(AA26=0,"",IF(AA26&lt;=5,"MODERADO",IF(AA26&gt;11,"CATASTRÓFICO","MAYOR")))</f>
        <v/>
      </c>
      <c r="AB27" s="86"/>
      <c r="AC27" s="85" t="str">
        <f>IF(AC26=0,"",IF(AC26&lt;=5,"MODERADO",IF(AC26&gt;11,"CATASTRÓFICO","MAYOR")))</f>
        <v/>
      </c>
      <c r="AD27" s="262"/>
      <c r="AE27" s="85" t="str">
        <f>IF(AE26=0,"",IF(AE26&lt;=5,"MODERADO",IF(AE26&gt;11,"CATASTRÓFICO","MAYOR")))</f>
        <v>MAYOR</v>
      </c>
      <c r="AF27" s="86"/>
      <c r="AG27" s="85" t="str">
        <f>IF(AG26=0,"",IF(AG26&lt;=5,"MODERADO",IF(AG26&gt;11,"CATASTRÓFICO","MAYOR")))</f>
        <v/>
      </c>
      <c r="AH27" s="86"/>
      <c r="AI27" s="85" t="str">
        <f>IF(AI26=0,"",IF(AI26&lt;=5,"MODERADO",IF(AI26&gt;11,"CATASTRÓFICO","MAYOR")))</f>
        <v/>
      </c>
      <c r="AJ27" s="86"/>
      <c r="AK27" s="85" t="str">
        <f>IF(AK26=0,"",IF(AK26&lt;=5,"MODERADO",IF(AK26&gt;11,"CATASTRÓFICO","MAYOR")))</f>
        <v/>
      </c>
      <c r="AL27" s="86"/>
      <c r="AM27" s="85" t="str">
        <f>IF(AM26=0,"",IF(AM26&lt;=5,"MODERADO",IF(AM26&gt;11,"CATASTRÓFICO","MAYOR")))</f>
        <v/>
      </c>
      <c r="AN27" s="86"/>
      <c r="AO27" s="85" t="str">
        <f>IF(AO26=0,"",IF(AO26&lt;=5,"MODERADO",IF(AO26&gt;11,"CATASTRÓFICO","MAYOR")))</f>
        <v/>
      </c>
      <c r="AP27" s="86"/>
      <c r="AQ27" s="85" t="str">
        <f>IF(AQ26=0,"",IF(AQ26&lt;=5,"MODERADO",IF(AQ26&gt;11,"CATASTRÓFICO","MAYOR")))</f>
        <v/>
      </c>
      <c r="AR27" s="86"/>
      <c r="AS27" s="85" t="str">
        <f>IF(AS26=0,"",IF(AS26&lt;=5,"MODERADO",IF(AS26&gt;11,"CATASTRÓFICO","MAYOR")))</f>
        <v/>
      </c>
      <c r="AT27" s="86"/>
      <c r="AW27"/>
      <c r="AX27"/>
      <c r="AY27"/>
      <c r="AZ27"/>
      <c r="BA27"/>
      <c r="BB27"/>
      <c r="BC27"/>
      <c r="BD27"/>
      <c r="BE27"/>
      <c r="BF27"/>
      <c r="BG27"/>
      <c r="BH27"/>
      <c r="BI27"/>
      <c r="BJ27"/>
      <c r="BK27"/>
      <c r="BL27"/>
      <c r="BM27"/>
      <c r="BN27"/>
      <c r="BO27"/>
      <c r="BP27"/>
    </row>
    <row r="28" spans="1:68" x14ac:dyDescent="0.25">
      <c r="A28" s="89"/>
      <c r="B28" s="89"/>
      <c r="C28" s="89"/>
      <c r="D28" s="89"/>
      <c r="E28" s="89"/>
      <c r="F28" s="89"/>
      <c r="G28" s="89"/>
      <c r="H28" s="89"/>
      <c r="I28" s="89"/>
      <c r="J28" s="89"/>
      <c r="K28" s="89"/>
      <c r="L28" s="89"/>
      <c r="M28" s="89"/>
      <c r="N28" s="89"/>
      <c r="O28" s="88"/>
      <c r="P28" s="88"/>
      <c r="Q28" s="88"/>
      <c r="R28" s="88"/>
      <c r="S28" s="89"/>
      <c r="T28" s="89"/>
      <c r="U28" s="89"/>
      <c r="V28" s="89"/>
      <c r="W28" s="89"/>
      <c r="X28" s="89"/>
      <c r="Y28" s="88"/>
      <c r="Z28" s="88"/>
      <c r="AA28" s="88"/>
      <c r="AB28" s="88"/>
      <c r="AC28" s="88"/>
      <c r="AD28" s="88"/>
      <c r="AE28" s="88"/>
      <c r="AF28" s="88"/>
      <c r="AG28" s="88"/>
      <c r="AH28" s="88"/>
      <c r="AI28" s="88"/>
      <c r="AJ28" s="88"/>
      <c r="AK28" s="88"/>
      <c r="AL28" s="88"/>
      <c r="AM28" s="88"/>
      <c r="AN28" s="88"/>
      <c r="AO28" s="88"/>
      <c r="AP28" s="88"/>
      <c r="AQ28" s="88"/>
      <c r="AR28" s="88"/>
      <c r="AW28"/>
      <c r="AX28"/>
      <c r="AY28"/>
      <c r="AZ28"/>
      <c r="BA28"/>
      <c r="BB28"/>
      <c r="BC28"/>
      <c r="BD28"/>
      <c r="BE28"/>
      <c r="BF28"/>
      <c r="BG28"/>
      <c r="BH28"/>
      <c r="BI28"/>
      <c r="BJ28"/>
      <c r="BK28"/>
      <c r="BL28"/>
      <c r="BM28"/>
      <c r="BN28"/>
      <c r="BO28"/>
      <c r="BP28"/>
    </row>
    <row r="29" spans="1:68" ht="15.75" thickBot="1" x14ac:dyDescent="0.3">
      <c r="A29" s="89"/>
      <c r="B29" s="89"/>
      <c r="C29" s="89"/>
      <c r="D29" s="89"/>
      <c r="E29" s="89"/>
      <c r="F29" s="89"/>
      <c r="G29" s="89"/>
      <c r="H29" s="89"/>
      <c r="I29" s="89"/>
      <c r="J29" s="89"/>
      <c r="K29" s="89"/>
      <c r="L29" s="89"/>
      <c r="M29" s="89"/>
      <c r="N29" s="89"/>
      <c r="O29" s="88"/>
      <c r="P29" s="88"/>
      <c r="Q29" s="88"/>
      <c r="R29" s="88"/>
      <c r="S29" s="89"/>
      <c r="T29" s="89"/>
      <c r="U29" s="89"/>
      <c r="V29" s="89"/>
      <c r="W29" s="89"/>
      <c r="X29" s="89"/>
      <c r="Y29" s="88"/>
      <c r="Z29" s="88"/>
      <c r="AA29" s="88"/>
      <c r="AB29" s="88"/>
      <c r="AC29" s="88"/>
      <c r="AD29" s="88"/>
      <c r="AE29" s="88"/>
      <c r="AF29" s="88"/>
      <c r="AG29" s="88"/>
      <c r="AH29" s="88"/>
      <c r="AI29" s="88"/>
      <c r="AJ29" s="88"/>
      <c r="AK29" s="88"/>
      <c r="AL29" s="88"/>
      <c r="AM29" s="88"/>
      <c r="AN29" s="88"/>
      <c r="AO29" s="88"/>
      <c r="AP29" s="88"/>
      <c r="AQ29" s="88"/>
      <c r="AR29" s="88"/>
      <c r="AW29"/>
      <c r="AX29"/>
      <c r="AY29"/>
      <c r="AZ29"/>
      <c r="BA29"/>
      <c r="BB29"/>
      <c r="BC29"/>
      <c r="BD29"/>
      <c r="BE29"/>
      <c r="BF29"/>
      <c r="BG29"/>
      <c r="BH29"/>
      <c r="BI29"/>
      <c r="BJ29"/>
      <c r="BK29"/>
      <c r="BL29"/>
      <c r="BM29"/>
      <c r="BN29"/>
      <c r="BO29"/>
      <c r="BP29"/>
    </row>
    <row r="30" spans="1:68" ht="18.75" x14ac:dyDescent="0.3">
      <c r="A30" s="96" t="s">
        <v>34</v>
      </c>
      <c r="B30" s="97"/>
      <c r="C30" s="679" t="s">
        <v>297</v>
      </c>
      <c r="D30" s="679"/>
      <c r="E30" s="679"/>
      <c r="F30" s="679"/>
      <c r="G30" s="679"/>
      <c r="H30" s="679"/>
      <c r="I30" s="679"/>
      <c r="J30" s="679"/>
      <c r="K30" s="679"/>
      <c r="L30" s="679"/>
      <c r="M30" s="679"/>
      <c r="N30" s="679"/>
      <c r="O30" s="679"/>
      <c r="P30" s="679"/>
      <c r="Q30" s="679"/>
      <c r="R30" s="679"/>
      <c r="S30" s="679"/>
      <c r="T30" s="679"/>
      <c r="U30" s="679"/>
      <c r="V30" s="679"/>
      <c r="W30" s="679"/>
      <c r="X30" s="679"/>
      <c r="Y30" s="679"/>
      <c r="Z30" s="679"/>
      <c r="AA30" s="679"/>
      <c r="AB30" s="679"/>
      <c r="AC30" s="679"/>
      <c r="AD30" s="679"/>
      <c r="AE30" s="679"/>
      <c r="AF30" s="680"/>
      <c r="AG30" s="263"/>
      <c r="AH30" s="263"/>
      <c r="AI30" s="263"/>
      <c r="AJ30" s="263"/>
      <c r="AK30" s="263"/>
      <c r="AL30" s="263"/>
      <c r="AM30" s="263"/>
      <c r="AN30" s="263"/>
      <c r="AO30" s="263"/>
      <c r="AP30" s="263"/>
      <c r="AQ30" s="263"/>
      <c r="AR30" s="263"/>
      <c r="AW30"/>
      <c r="AX30"/>
      <c r="AY30"/>
      <c r="AZ30"/>
      <c r="BA30"/>
      <c r="BB30"/>
      <c r="BC30"/>
      <c r="BD30"/>
      <c r="BE30"/>
      <c r="BF30"/>
      <c r="BG30"/>
      <c r="BH30"/>
      <c r="BI30"/>
      <c r="BJ30"/>
      <c r="BK30"/>
      <c r="BL30"/>
      <c r="BM30"/>
      <c r="BN30"/>
      <c r="BO30"/>
      <c r="BP30"/>
    </row>
    <row r="31" spans="1:68" ht="18.75" customHeight="1" x14ac:dyDescent="0.25">
      <c r="A31" s="98" t="s">
        <v>15</v>
      </c>
      <c r="B31" s="99" t="s">
        <v>16</v>
      </c>
      <c r="C31" s="682" t="s">
        <v>17</v>
      </c>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3"/>
      <c r="AG31" s="264"/>
      <c r="AH31" s="264"/>
      <c r="AI31" s="264"/>
      <c r="AJ31" s="264"/>
      <c r="AK31" s="264"/>
      <c r="AL31" s="264"/>
      <c r="AM31" s="264"/>
      <c r="AN31" s="264"/>
      <c r="AO31" s="264"/>
      <c r="AP31" s="264"/>
      <c r="AQ31" s="264"/>
      <c r="AR31" s="264"/>
      <c r="AW31"/>
      <c r="AX31"/>
      <c r="AY31"/>
      <c r="AZ31"/>
      <c r="BA31"/>
      <c r="BB31"/>
      <c r="BC31"/>
      <c r="BD31"/>
      <c r="BE31"/>
      <c r="BF31"/>
      <c r="BG31"/>
      <c r="BH31"/>
      <c r="BI31"/>
      <c r="BJ31"/>
      <c r="BK31"/>
      <c r="BL31"/>
      <c r="BM31"/>
      <c r="BN31"/>
      <c r="BO31"/>
      <c r="BP31"/>
    </row>
    <row r="32" spans="1:68" ht="18.75" customHeight="1" x14ac:dyDescent="0.25">
      <c r="A32" s="76">
        <v>5</v>
      </c>
      <c r="B32" s="100" t="s">
        <v>3</v>
      </c>
      <c r="C32" s="688" t="s">
        <v>41</v>
      </c>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9"/>
      <c r="AG32" s="256"/>
      <c r="AH32" s="256"/>
      <c r="AI32" s="256"/>
      <c r="AJ32" s="256"/>
      <c r="AK32" s="256"/>
      <c r="AL32" s="256"/>
      <c r="AM32" s="256"/>
      <c r="AN32" s="256"/>
      <c r="AO32" s="256"/>
      <c r="AP32" s="256"/>
      <c r="AQ32" s="256"/>
      <c r="AR32" s="256"/>
      <c r="AW32"/>
      <c r="AX32"/>
      <c r="AY32"/>
      <c r="AZ32"/>
      <c r="BA32"/>
      <c r="BB32"/>
      <c r="BC32"/>
      <c r="BD32"/>
      <c r="BE32"/>
      <c r="BF32"/>
      <c r="BG32"/>
      <c r="BH32"/>
      <c r="BI32"/>
      <c r="BJ32"/>
      <c r="BK32"/>
      <c r="BL32"/>
      <c r="BM32"/>
      <c r="BN32"/>
      <c r="BO32"/>
      <c r="BP32"/>
    </row>
    <row r="33" spans="1:68" ht="18.75" customHeight="1" x14ac:dyDescent="0.25">
      <c r="A33" s="76">
        <v>10</v>
      </c>
      <c r="B33" s="100" t="s">
        <v>22</v>
      </c>
      <c r="C33" s="688" t="s">
        <v>43</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9"/>
      <c r="AG33" s="256"/>
      <c r="AH33" s="256"/>
      <c r="AI33" s="256"/>
      <c r="AJ33" s="256"/>
      <c r="AK33" s="256"/>
      <c r="AL33" s="256"/>
      <c r="AM33" s="256"/>
      <c r="AN33" s="256"/>
      <c r="AO33" s="256"/>
      <c r="AP33" s="256"/>
      <c r="AQ33" s="256"/>
      <c r="AR33" s="256"/>
      <c r="AW33"/>
      <c r="AX33"/>
      <c r="AY33"/>
      <c r="AZ33"/>
      <c r="BA33"/>
      <c r="BB33"/>
      <c r="BC33"/>
      <c r="BD33"/>
      <c r="BE33"/>
      <c r="BF33"/>
      <c r="BG33"/>
      <c r="BH33"/>
      <c r="BI33"/>
      <c r="BJ33"/>
      <c r="BK33"/>
      <c r="BL33"/>
      <c r="BM33"/>
      <c r="BN33"/>
      <c r="BO33"/>
      <c r="BP33"/>
    </row>
    <row r="34" spans="1:68" ht="19.5" customHeight="1" thickBot="1" x14ac:dyDescent="0.3">
      <c r="A34" s="80">
        <v>20</v>
      </c>
      <c r="B34" s="101" t="s">
        <v>23</v>
      </c>
      <c r="C34" s="690" t="s">
        <v>42</v>
      </c>
      <c r="D34" s="690"/>
      <c r="E34" s="690"/>
      <c r="F34" s="690"/>
      <c r="G34" s="690"/>
      <c r="H34" s="690"/>
      <c r="I34" s="690"/>
      <c r="J34" s="690"/>
      <c r="K34" s="690"/>
      <c r="L34" s="690"/>
      <c r="M34" s="690"/>
      <c r="N34" s="690"/>
      <c r="O34" s="690"/>
      <c r="P34" s="690"/>
      <c r="Q34" s="690"/>
      <c r="R34" s="690"/>
      <c r="S34" s="690"/>
      <c r="T34" s="690"/>
      <c r="U34" s="690"/>
      <c r="V34" s="690"/>
      <c r="W34" s="690"/>
      <c r="X34" s="690"/>
      <c r="Y34" s="690"/>
      <c r="Z34" s="690"/>
      <c r="AA34" s="690"/>
      <c r="AB34" s="690"/>
      <c r="AC34" s="690"/>
      <c r="AD34" s="690"/>
      <c r="AE34" s="690"/>
      <c r="AF34" s="691"/>
      <c r="AG34" s="256"/>
      <c r="AH34" s="256"/>
      <c r="AI34" s="256"/>
      <c r="AJ34" s="256"/>
      <c r="AK34" s="256"/>
      <c r="AL34" s="256"/>
      <c r="AM34" s="256"/>
      <c r="AN34" s="256"/>
      <c r="AO34" s="256"/>
      <c r="AP34" s="256"/>
      <c r="AQ34" s="256"/>
      <c r="AR34" s="256"/>
      <c r="AW34"/>
      <c r="AX34"/>
      <c r="AY34"/>
      <c r="AZ34"/>
      <c r="BA34"/>
      <c r="BB34"/>
      <c r="BC34"/>
      <c r="BD34"/>
      <c r="BE34"/>
      <c r="BF34"/>
      <c r="BG34"/>
      <c r="BH34"/>
      <c r="BI34"/>
      <c r="BJ34"/>
      <c r="BK34"/>
      <c r="BL34"/>
      <c r="BM34"/>
      <c r="BN34"/>
      <c r="BO34"/>
      <c r="BP34"/>
    </row>
    <row r="35" spans="1:68" x14ac:dyDescent="0.25">
      <c r="A35" s="89"/>
      <c r="B35" s="89"/>
      <c r="C35" s="89"/>
      <c r="D35" s="89"/>
      <c r="E35" s="89"/>
      <c r="F35" s="89"/>
      <c r="G35" s="89"/>
      <c r="H35" s="89"/>
      <c r="I35" s="89"/>
      <c r="J35" s="102"/>
      <c r="K35" s="102"/>
      <c r="L35" s="686"/>
      <c r="M35" s="686"/>
      <c r="N35" s="102"/>
      <c r="O35" s="88"/>
      <c r="P35" s="88"/>
      <c r="Q35" s="88"/>
      <c r="R35" s="88"/>
      <c r="S35" s="89"/>
      <c r="T35" s="257"/>
      <c r="U35" s="257"/>
      <c r="V35" s="686"/>
      <c r="W35" s="686"/>
      <c r="X35" s="257"/>
      <c r="Y35" s="88"/>
      <c r="Z35" s="88"/>
      <c r="AA35" s="88"/>
      <c r="AB35" s="88"/>
      <c r="AC35" s="88"/>
      <c r="AD35" s="88"/>
      <c r="AE35" s="88"/>
      <c r="AF35" s="88"/>
      <c r="AG35" s="88"/>
      <c r="AH35" s="88"/>
      <c r="AI35" s="88"/>
      <c r="AJ35" s="88"/>
      <c r="AK35" s="88"/>
      <c r="AL35" s="88"/>
      <c r="AM35" s="88"/>
      <c r="AN35" s="88"/>
      <c r="AO35" s="88"/>
      <c r="AP35" s="88"/>
      <c r="AQ35" s="88"/>
      <c r="AR35" s="88"/>
      <c r="AW35"/>
      <c r="AX35"/>
      <c r="AY35"/>
      <c r="AZ35"/>
      <c r="BA35"/>
      <c r="BB35"/>
      <c r="BC35"/>
      <c r="BD35"/>
      <c r="BE35"/>
      <c r="BF35"/>
      <c r="BG35"/>
      <c r="BH35"/>
      <c r="BI35"/>
      <c r="BJ35"/>
      <c r="BK35"/>
      <c r="BL35"/>
      <c r="BM35"/>
      <c r="BN35"/>
      <c r="BO35"/>
      <c r="BP35"/>
    </row>
    <row r="36" spans="1:68" x14ac:dyDescent="0.25">
      <c r="A36" s="89"/>
      <c r="B36" s="89"/>
      <c r="C36" s="89"/>
      <c r="D36" s="89"/>
      <c r="E36" s="89"/>
      <c r="F36" s="89"/>
      <c r="G36" s="89"/>
      <c r="H36" s="89"/>
      <c r="I36" s="89"/>
      <c r="J36" s="103"/>
      <c r="K36" s="104"/>
      <c r="L36" s="687"/>
      <c r="M36" s="687"/>
      <c r="N36" s="105"/>
      <c r="O36" s="88"/>
      <c r="P36" s="88"/>
      <c r="Q36" s="88"/>
      <c r="R36" s="88"/>
      <c r="S36" s="89"/>
      <c r="T36" s="103"/>
      <c r="U36" s="104"/>
      <c r="V36" s="687"/>
      <c r="W36" s="687"/>
      <c r="X36" s="256"/>
      <c r="Y36" s="88"/>
      <c r="Z36" s="88"/>
      <c r="AA36" s="88"/>
      <c r="AB36" s="88"/>
      <c r="AC36" s="88"/>
      <c r="AD36" s="88"/>
      <c r="AE36" s="88"/>
      <c r="AF36" s="88"/>
      <c r="AG36" s="88"/>
      <c r="AH36" s="88"/>
      <c r="AI36" s="88"/>
      <c r="AJ36" s="88"/>
      <c r="AK36" s="88"/>
      <c r="AL36" s="88"/>
      <c r="AM36" s="88"/>
      <c r="AN36" s="88"/>
      <c r="AO36" s="88"/>
      <c r="AP36" s="88"/>
      <c r="AQ36" s="88"/>
      <c r="AR36" s="88"/>
      <c r="AW36"/>
      <c r="AX36"/>
      <c r="AY36"/>
      <c r="AZ36"/>
      <c r="BA36"/>
      <c r="BB36"/>
      <c r="BC36"/>
      <c r="BD36"/>
      <c r="BE36"/>
      <c r="BF36"/>
      <c r="BG36"/>
      <c r="BH36"/>
      <c r="BI36"/>
      <c r="BJ36"/>
      <c r="BK36"/>
      <c r="BL36"/>
      <c r="BM36"/>
      <c r="BN36"/>
      <c r="BO36"/>
      <c r="BP36"/>
    </row>
    <row r="37" spans="1:68" ht="23.25" x14ac:dyDescent="0.35">
      <c r="A37" s="696" t="s">
        <v>352</v>
      </c>
      <c r="B37" s="696"/>
      <c r="C37" s="696"/>
      <c r="D37" s="696"/>
      <c r="E37" s="696"/>
      <c r="F37" s="696"/>
      <c r="G37" s="696"/>
      <c r="H37" s="696"/>
      <c r="I37" s="696"/>
      <c r="J37" s="696"/>
      <c r="K37" s="696"/>
      <c r="L37" s="696"/>
      <c r="M37" s="696"/>
      <c r="N37" s="696"/>
      <c r="O37" s="696"/>
      <c r="P37" s="696"/>
      <c r="Q37" s="696"/>
      <c r="R37" s="696"/>
      <c r="S37" s="696"/>
      <c r="T37" s="696"/>
      <c r="U37" s="696"/>
      <c r="V37" s="696"/>
      <c r="W37" s="696"/>
      <c r="X37" s="696"/>
      <c r="Y37" s="88"/>
      <c r="Z37" s="88"/>
      <c r="AA37" s="88"/>
      <c r="AB37" s="88"/>
      <c r="AC37" s="88"/>
      <c r="AD37" s="88"/>
      <c r="AE37" s="88"/>
      <c r="AF37" s="88"/>
      <c r="AG37" s="88"/>
      <c r="AH37" s="88"/>
      <c r="AI37" s="88"/>
      <c r="AJ37" s="88"/>
      <c r="AK37" s="88"/>
      <c r="AL37" s="88"/>
      <c r="AM37" s="88"/>
      <c r="AN37" s="88"/>
      <c r="AO37" s="88"/>
      <c r="AP37" s="88"/>
      <c r="AQ37" s="88"/>
      <c r="AR37" s="88"/>
      <c r="AW37"/>
      <c r="AX37"/>
      <c r="AY37"/>
      <c r="AZ37"/>
      <c r="BA37"/>
      <c r="BB37"/>
      <c r="BC37"/>
      <c r="BD37"/>
      <c r="BE37"/>
      <c r="BF37"/>
      <c r="BG37"/>
      <c r="BH37"/>
      <c r="BI37"/>
      <c r="BJ37"/>
      <c r="BK37"/>
      <c r="BL37"/>
      <c r="BM37"/>
      <c r="BN37"/>
      <c r="BO37"/>
      <c r="BP37"/>
    </row>
    <row r="38" spans="1:68" x14ac:dyDescent="0.25">
      <c r="A38" s="89"/>
      <c r="B38" s="89"/>
      <c r="C38" s="89"/>
      <c r="D38" s="89"/>
      <c r="E38" s="89"/>
      <c r="F38" s="89"/>
      <c r="G38" s="89"/>
      <c r="H38" s="89"/>
      <c r="I38" s="89"/>
      <c r="J38" s="89"/>
      <c r="K38" s="89"/>
      <c r="L38" s="89"/>
      <c r="M38" s="89"/>
      <c r="N38" s="89"/>
      <c r="O38" s="88"/>
      <c r="P38" s="88"/>
      <c r="Q38" s="88"/>
      <c r="R38" s="88"/>
      <c r="S38" s="89"/>
      <c r="T38" s="89"/>
      <c r="U38" s="89"/>
      <c r="V38" s="89"/>
      <c r="W38" s="89"/>
      <c r="X38" s="89"/>
      <c r="Y38" s="88"/>
      <c r="Z38" s="88"/>
      <c r="AA38" s="88"/>
      <c r="AB38" s="88"/>
      <c r="AC38" s="88"/>
      <c r="AD38" s="88"/>
      <c r="AE38" s="88"/>
      <c r="AF38" s="88"/>
      <c r="AG38" s="88"/>
      <c r="AH38" s="88"/>
      <c r="AI38" s="88"/>
      <c r="AJ38" s="88"/>
      <c r="AK38" s="88"/>
      <c r="AL38" s="88"/>
      <c r="AM38" s="88"/>
      <c r="AN38" s="88"/>
      <c r="AO38" s="88"/>
      <c r="AP38" s="88"/>
      <c r="AQ38" s="88"/>
      <c r="AR38" s="88"/>
      <c r="AW38"/>
      <c r="AX38"/>
      <c r="AY38"/>
      <c r="AZ38"/>
      <c r="BA38"/>
      <c r="BB38"/>
      <c r="BC38"/>
      <c r="BD38"/>
      <c r="BE38"/>
      <c r="BF38"/>
      <c r="BG38"/>
      <c r="BH38"/>
      <c r="BI38"/>
      <c r="BJ38"/>
      <c r="BK38"/>
      <c r="BL38"/>
      <c r="BM38"/>
      <c r="BN38"/>
      <c r="BO38"/>
      <c r="BP38"/>
    </row>
    <row r="39" spans="1:68" x14ac:dyDescent="0.25">
      <c r="A39" s="89"/>
      <c r="B39" s="89"/>
      <c r="C39" s="89"/>
      <c r="D39" s="89"/>
      <c r="E39" s="89"/>
      <c r="F39" s="89"/>
      <c r="G39" s="89"/>
      <c r="H39" s="89"/>
      <c r="I39" s="89"/>
      <c r="J39" s="89"/>
      <c r="K39" s="89"/>
      <c r="L39" s="89"/>
      <c r="M39" s="89"/>
      <c r="N39" s="89"/>
      <c r="O39" s="88"/>
      <c r="P39" s="88"/>
      <c r="Q39" s="88"/>
      <c r="R39" s="88"/>
      <c r="S39" s="89"/>
      <c r="T39" s="89"/>
      <c r="U39" s="89"/>
      <c r="V39" s="89"/>
      <c r="W39" s="89"/>
      <c r="X39" s="89"/>
      <c r="Y39" s="88"/>
      <c r="Z39" s="88"/>
      <c r="AA39" s="88"/>
      <c r="AB39" s="88"/>
      <c r="AC39" s="88"/>
      <c r="AD39" s="88"/>
      <c r="AE39" s="88"/>
      <c r="AF39" s="88"/>
      <c r="AG39" s="88"/>
      <c r="AH39" s="88"/>
      <c r="AI39" s="88"/>
      <c r="AJ39" s="88"/>
      <c r="AK39" s="88"/>
      <c r="AL39" s="88"/>
      <c r="AM39" s="88"/>
      <c r="AN39" s="88"/>
      <c r="AO39" s="88"/>
      <c r="AP39" s="88"/>
      <c r="AQ39" s="88"/>
      <c r="AR39" s="88"/>
      <c r="AW39"/>
      <c r="AX39"/>
      <c r="AY39"/>
      <c r="AZ39"/>
      <c r="BA39"/>
      <c r="BB39"/>
      <c r="BC39"/>
      <c r="BD39"/>
      <c r="BE39"/>
      <c r="BF39"/>
      <c r="BG39"/>
      <c r="BH39"/>
      <c r="BI39"/>
      <c r="BJ39"/>
      <c r="BK39"/>
      <c r="BL39"/>
      <c r="BM39"/>
      <c r="BN39"/>
      <c r="BO39"/>
      <c r="BP39"/>
    </row>
    <row r="40" spans="1:68" x14ac:dyDescent="0.25">
      <c r="A40" s="89"/>
      <c r="B40" s="89"/>
      <c r="C40" s="89"/>
      <c r="D40" s="89"/>
      <c r="E40" s="89"/>
      <c r="F40" s="89"/>
      <c r="G40" s="89"/>
      <c r="H40" s="89"/>
      <c r="I40" s="89"/>
      <c r="J40" s="89"/>
      <c r="K40" s="89"/>
      <c r="L40" s="89"/>
      <c r="M40" s="89"/>
      <c r="N40" s="89"/>
      <c r="O40" s="88"/>
      <c r="P40" s="88"/>
      <c r="Q40" s="88"/>
      <c r="R40" s="88"/>
      <c r="S40" s="89"/>
      <c r="T40" s="89"/>
      <c r="U40" s="89"/>
      <c r="V40" s="89"/>
      <c r="W40" s="89"/>
      <c r="X40" s="89"/>
      <c r="Y40" s="88"/>
      <c r="Z40" s="88"/>
      <c r="AA40" s="88"/>
      <c r="AB40" s="88"/>
      <c r="AC40" s="88"/>
      <c r="AD40" s="88"/>
      <c r="AE40" s="88"/>
      <c r="AF40" s="88"/>
      <c r="AG40" s="88"/>
      <c r="AH40" s="88"/>
      <c r="AI40" s="88"/>
      <c r="AJ40" s="88"/>
      <c r="AK40" s="88"/>
      <c r="AL40" s="88"/>
      <c r="AM40" s="88"/>
      <c r="AN40" s="88"/>
      <c r="AO40" s="88"/>
      <c r="AP40" s="88"/>
      <c r="AQ40" s="88"/>
      <c r="AR40" s="88"/>
      <c r="AW40"/>
      <c r="AX40"/>
      <c r="AY40"/>
      <c r="AZ40"/>
      <c r="BA40"/>
      <c r="BB40"/>
      <c r="BC40"/>
      <c r="BD40"/>
      <c r="BE40"/>
      <c r="BF40"/>
      <c r="BG40"/>
      <c r="BH40"/>
      <c r="BI40"/>
      <c r="BJ40"/>
      <c r="BK40"/>
      <c r="BL40"/>
      <c r="BM40"/>
      <c r="BN40"/>
      <c r="BO40"/>
      <c r="BP40"/>
    </row>
    <row r="41" spans="1:68" x14ac:dyDescent="0.2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W41"/>
      <c r="AX41"/>
      <c r="AY41"/>
      <c r="AZ41"/>
      <c r="BA41"/>
      <c r="BB41"/>
      <c r="BC41"/>
      <c r="BD41"/>
      <c r="BE41"/>
      <c r="BF41"/>
      <c r="BG41"/>
      <c r="BH41"/>
      <c r="BI41"/>
      <c r="BJ41"/>
      <c r="BK41"/>
      <c r="BL41"/>
      <c r="BM41"/>
      <c r="BN41"/>
      <c r="BO41"/>
      <c r="BP41"/>
    </row>
    <row r="42" spans="1:68" x14ac:dyDescent="0.25">
      <c r="A42" s="90"/>
      <c r="B42" s="89"/>
      <c r="C42" s="89"/>
      <c r="D42" s="89"/>
      <c r="E42" s="89"/>
      <c r="F42" s="89"/>
      <c r="G42" s="89"/>
      <c r="H42" s="89"/>
      <c r="I42" s="89"/>
      <c r="J42" s="89"/>
      <c r="K42" s="89"/>
      <c r="L42" s="89"/>
      <c r="M42" s="89"/>
      <c r="N42" s="89"/>
      <c r="O42" s="89"/>
      <c r="P42" s="89"/>
      <c r="S42" s="89"/>
      <c r="T42" s="89"/>
      <c r="U42" s="89"/>
      <c r="V42" s="89"/>
      <c r="W42" s="89"/>
      <c r="X42" s="89"/>
      <c r="Y42" s="89"/>
      <c r="Z42" s="89"/>
      <c r="AC42" s="89"/>
      <c r="AD42" s="89"/>
      <c r="AI42" s="89"/>
      <c r="AJ42" s="89"/>
      <c r="AO42" s="89"/>
      <c r="AP42" s="89"/>
      <c r="AW42"/>
      <c r="AX42"/>
      <c r="AY42"/>
      <c r="AZ42"/>
      <c r="BA42"/>
      <c r="BB42"/>
      <c r="BC42"/>
      <c r="BD42"/>
      <c r="BE42"/>
      <c r="BF42"/>
      <c r="BG42"/>
      <c r="BH42"/>
      <c r="BI42"/>
      <c r="BJ42"/>
      <c r="BK42"/>
      <c r="BL42"/>
      <c r="BM42"/>
      <c r="BN42"/>
      <c r="BO42"/>
      <c r="BP42"/>
    </row>
    <row r="43" spans="1:68" x14ac:dyDescent="0.25">
      <c r="A43" s="90"/>
      <c r="B43" s="89"/>
      <c r="C43" s="89"/>
      <c r="D43" s="89"/>
      <c r="E43" s="89"/>
      <c r="F43" s="89"/>
      <c r="G43" s="89"/>
      <c r="H43" s="89"/>
      <c r="I43" s="89"/>
      <c r="J43" s="89"/>
      <c r="K43" s="89"/>
      <c r="L43" s="89"/>
      <c r="M43" s="89"/>
      <c r="N43" s="89"/>
      <c r="O43" s="89"/>
      <c r="P43" s="89"/>
      <c r="S43" s="89"/>
      <c r="T43" s="89"/>
      <c r="U43" s="89"/>
      <c r="V43" s="89"/>
      <c r="W43" s="89"/>
      <c r="X43" s="89"/>
      <c r="Y43" s="89"/>
      <c r="Z43" s="89"/>
      <c r="AC43" s="89"/>
      <c r="AD43" s="89"/>
      <c r="AI43" s="89"/>
      <c r="AJ43" s="89"/>
      <c r="AO43" s="89"/>
      <c r="AP43" s="89"/>
      <c r="AW43"/>
      <c r="AX43"/>
      <c r="AY43"/>
      <c r="AZ43"/>
      <c r="BA43"/>
      <c r="BB43"/>
      <c r="BC43"/>
      <c r="BD43"/>
      <c r="BE43"/>
      <c r="BF43"/>
      <c r="BG43"/>
      <c r="BH43"/>
      <c r="BI43"/>
      <c r="BJ43"/>
      <c r="BK43"/>
      <c r="BL43"/>
      <c r="BM43"/>
      <c r="BN43"/>
      <c r="BO43"/>
      <c r="BP43"/>
    </row>
    <row r="44" spans="1:68" x14ac:dyDescent="0.25">
      <c r="A44" s="90"/>
      <c r="B44" s="89"/>
      <c r="C44" s="89"/>
      <c r="D44" s="89"/>
      <c r="E44" s="89"/>
      <c r="F44" s="89"/>
      <c r="G44" s="89"/>
      <c r="H44" s="89"/>
      <c r="I44" s="89"/>
      <c r="J44" s="89"/>
      <c r="K44" s="89"/>
      <c r="L44" s="89"/>
      <c r="M44" s="89"/>
      <c r="N44" s="89"/>
      <c r="O44" s="89"/>
      <c r="P44" s="89"/>
      <c r="S44" s="89"/>
      <c r="T44" s="89"/>
      <c r="U44" s="89"/>
      <c r="V44" s="89"/>
      <c r="W44" s="89"/>
      <c r="X44" s="89"/>
      <c r="Y44" s="89"/>
      <c r="Z44" s="89"/>
      <c r="AC44" s="89"/>
      <c r="AD44" s="89"/>
      <c r="AI44" s="89"/>
      <c r="AJ44" s="89"/>
      <c r="AO44" s="89"/>
      <c r="AP44" s="89"/>
      <c r="AW44"/>
      <c r="AX44"/>
      <c r="AY44"/>
      <c r="AZ44"/>
      <c r="BA44"/>
      <c r="BB44"/>
      <c r="BC44"/>
      <c r="BD44"/>
      <c r="BE44"/>
      <c r="BF44"/>
      <c r="BG44"/>
      <c r="BH44"/>
      <c r="BI44"/>
      <c r="BJ44"/>
      <c r="BK44"/>
      <c r="BL44"/>
      <c r="BM44"/>
      <c r="BN44"/>
      <c r="BO44"/>
      <c r="BP44"/>
    </row>
    <row r="45" spans="1:68" x14ac:dyDescent="0.25">
      <c r="A45" s="90"/>
      <c r="B45" s="89"/>
      <c r="C45" s="89"/>
      <c r="D45" s="89"/>
      <c r="E45" s="89"/>
      <c r="F45" s="89"/>
      <c r="G45" s="89"/>
      <c r="H45" s="89"/>
      <c r="I45" s="89"/>
      <c r="J45" s="89"/>
      <c r="K45" s="89"/>
      <c r="L45" s="89"/>
      <c r="M45" s="89"/>
      <c r="N45" s="89"/>
      <c r="O45" s="89"/>
      <c r="P45" s="89"/>
      <c r="S45" s="89"/>
      <c r="T45" s="89"/>
      <c r="U45" s="89"/>
      <c r="V45" s="89"/>
      <c r="W45" s="89"/>
      <c r="X45" s="89"/>
      <c r="Y45" s="89"/>
      <c r="Z45" s="89"/>
      <c r="AC45" s="89"/>
      <c r="AD45" s="89"/>
      <c r="AI45" s="89"/>
      <c r="AJ45" s="89"/>
      <c r="AO45" s="89"/>
      <c r="AP45" s="89"/>
      <c r="AW45"/>
      <c r="AX45"/>
      <c r="AY45"/>
      <c r="AZ45"/>
      <c r="BA45"/>
      <c r="BB45"/>
      <c r="BC45"/>
      <c r="BD45"/>
      <c r="BE45"/>
      <c r="BF45"/>
      <c r="BG45"/>
      <c r="BH45"/>
      <c r="BI45"/>
      <c r="BJ45"/>
      <c r="BK45"/>
      <c r="BL45"/>
      <c r="BM45"/>
      <c r="BN45"/>
      <c r="BO45"/>
      <c r="BP45"/>
    </row>
    <row r="46" spans="1:68" x14ac:dyDescent="0.25">
      <c r="A46" s="90"/>
      <c r="B46" s="89"/>
      <c r="C46" s="89"/>
      <c r="D46" s="89"/>
      <c r="E46" s="89"/>
      <c r="F46" s="89"/>
      <c r="G46" s="89"/>
      <c r="H46" s="89"/>
      <c r="I46" s="89"/>
      <c r="J46" s="89"/>
      <c r="K46" s="89"/>
      <c r="L46" s="89"/>
      <c r="M46" s="89"/>
      <c r="N46" s="89"/>
      <c r="O46" s="89"/>
      <c r="P46" s="89"/>
      <c r="S46" s="89"/>
      <c r="T46" s="89"/>
      <c r="U46" s="89"/>
      <c r="V46" s="89"/>
      <c r="W46" s="89"/>
      <c r="X46" s="89"/>
      <c r="Y46" s="89"/>
      <c r="Z46" s="89"/>
      <c r="AC46" s="89"/>
      <c r="AD46" s="89"/>
      <c r="AI46" s="89"/>
      <c r="AJ46" s="89"/>
      <c r="AO46" s="89"/>
      <c r="AP46" s="89"/>
      <c r="AW46"/>
      <c r="AX46"/>
      <c r="AY46"/>
      <c r="AZ46"/>
      <c r="BA46"/>
      <c r="BB46"/>
      <c r="BC46"/>
      <c r="BD46"/>
      <c r="BE46"/>
      <c r="BF46"/>
      <c r="BG46"/>
      <c r="BH46"/>
      <c r="BI46"/>
      <c r="BJ46"/>
      <c r="BK46"/>
      <c r="BL46"/>
      <c r="BM46"/>
      <c r="BN46"/>
      <c r="BO46"/>
      <c r="BP46"/>
    </row>
    <row r="47" spans="1:68" x14ac:dyDescent="0.25">
      <c r="A47" s="90"/>
      <c r="B47" s="89"/>
      <c r="C47" s="89"/>
      <c r="D47" s="89"/>
      <c r="E47" s="89"/>
      <c r="F47" s="89"/>
      <c r="G47" s="89"/>
      <c r="H47" s="89"/>
      <c r="I47" s="89"/>
      <c r="J47" s="89"/>
      <c r="K47" s="89"/>
      <c r="L47" s="89"/>
      <c r="M47" s="89"/>
      <c r="N47" s="89"/>
      <c r="O47" s="89"/>
      <c r="P47" s="89"/>
      <c r="S47" s="89"/>
      <c r="T47" s="89"/>
      <c r="U47" s="89"/>
      <c r="V47" s="89"/>
      <c r="W47" s="89"/>
      <c r="X47" s="89"/>
      <c r="Y47" s="89"/>
      <c r="Z47" s="89"/>
      <c r="AC47" s="89"/>
      <c r="AD47" s="89"/>
      <c r="AI47" s="89"/>
      <c r="AJ47" s="89"/>
      <c r="AO47" s="89"/>
      <c r="AP47" s="89"/>
      <c r="AW47"/>
      <c r="AX47"/>
      <c r="AY47"/>
      <c r="AZ47"/>
      <c r="BA47"/>
      <c r="BB47"/>
      <c r="BC47"/>
      <c r="BD47"/>
      <c r="BE47"/>
      <c r="BF47"/>
      <c r="BG47"/>
      <c r="BH47"/>
      <c r="BI47"/>
      <c r="BJ47"/>
      <c r="BK47"/>
      <c r="BL47"/>
      <c r="BM47"/>
      <c r="BN47"/>
      <c r="BO47"/>
      <c r="BP47"/>
    </row>
    <row r="48" spans="1:68" x14ac:dyDescent="0.25">
      <c r="A48" s="90"/>
      <c r="B48" s="89"/>
      <c r="C48" s="89"/>
      <c r="D48" s="89"/>
      <c r="E48" s="89"/>
      <c r="F48" s="89"/>
      <c r="G48" s="89"/>
      <c r="H48" s="89"/>
      <c r="I48" s="89"/>
      <c r="J48" s="89"/>
      <c r="K48" s="89"/>
      <c r="L48" s="89"/>
      <c r="M48" s="89"/>
      <c r="N48" s="89"/>
      <c r="O48" s="89"/>
      <c r="P48" s="89"/>
      <c r="S48" s="89"/>
      <c r="T48" s="89"/>
      <c r="U48" s="89"/>
      <c r="V48" s="89"/>
      <c r="W48" s="89"/>
      <c r="X48" s="89"/>
      <c r="Y48" s="89"/>
      <c r="Z48" s="89"/>
      <c r="AC48" s="89"/>
      <c r="AD48" s="89"/>
      <c r="AI48" s="89"/>
      <c r="AJ48" s="89"/>
      <c r="AO48" s="89"/>
      <c r="AP48" s="89"/>
      <c r="AW48"/>
      <c r="AX48"/>
      <c r="AY48"/>
      <c r="AZ48"/>
      <c r="BA48"/>
      <c r="BB48"/>
      <c r="BC48"/>
      <c r="BD48"/>
      <c r="BE48"/>
      <c r="BF48"/>
      <c r="BG48"/>
      <c r="BH48"/>
      <c r="BI48"/>
      <c r="BJ48"/>
      <c r="BK48"/>
      <c r="BL48"/>
      <c r="BM48"/>
      <c r="BN48"/>
      <c r="BO48"/>
      <c r="BP48"/>
    </row>
    <row r="49" spans="1:68" x14ac:dyDescent="0.25">
      <c r="A49" s="90"/>
      <c r="B49" s="89"/>
      <c r="C49" s="89"/>
      <c r="D49" s="89"/>
      <c r="E49" s="89"/>
      <c r="F49" s="89"/>
      <c r="G49" s="89"/>
      <c r="H49" s="89"/>
      <c r="I49" s="89"/>
      <c r="J49" s="89"/>
      <c r="K49" s="89"/>
      <c r="L49" s="89"/>
      <c r="M49" s="89"/>
      <c r="N49" s="89"/>
      <c r="O49" s="89"/>
      <c r="P49" s="89"/>
      <c r="S49" s="89"/>
      <c r="T49" s="89"/>
      <c r="U49" s="89"/>
      <c r="V49" s="89"/>
      <c r="W49" s="89"/>
      <c r="X49" s="89"/>
      <c r="Y49" s="89"/>
      <c r="Z49" s="89"/>
      <c r="AC49" s="89"/>
      <c r="AD49" s="89"/>
      <c r="AI49" s="89"/>
      <c r="AJ49" s="89"/>
      <c r="AO49" s="89"/>
      <c r="AP49" s="89"/>
      <c r="BO49"/>
      <c r="BP49"/>
    </row>
    <row r="50" spans="1:68" x14ac:dyDescent="0.25">
      <c r="A50" s="90"/>
      <c r="B50" s="89"/>
      <c r="C50" s="89"/>
      <c r="D50" s="89"/>
      <c r="E50" s="89"/>
      <c r="F50" s="89"/>
      <c r="G50" s="89"/>
      <c r="H50" s="89"/>
      <c r="I50" s="89"/>
      <c r="J50" s="89"/>
      <c r="K50" s="89"/>
      <c r="L50" s="89"/>
      <c r="M50" s="89"/>
      <c r="N50" s="89"/>
      <c r="O50" s="89"/>
      <c r="P50" s="89"/>
      <c r="S50" s="89"/>
      <c r="T50" s="89"/>
      <c r="U50" s="89"/>
      <c r="V50" s="89"/>
      <c r="W50" s="89"/>
      <c r="X50" s="89"/>
      <c r="Y50" s="89"/>
      <c r="Z50" s="89"/>
      <c r="AC50" s="89"/>
      <c r="AD50" s="89"/>
      <c r="AI50" s="89"/>
      <c r="AJ50" s="89"/>
      <c r="AO50" s="89"/>
      <c r="AP50" s="89"/>
      <c r="BO50"/>
      <c r="BP50"/>
    </row>
    <row r="51" spans="1:68" x14ac:dyDescent="0.25">
      <c r="A51" s="90"/>
      <c r="B51" s="89"/>
      <c r="C51" s="89"/>
      <c r="D51" s="89"/>
      <c r="E51" s="89"/>
      <c r="F51" s="89"/>
      <c r="G51" s="89"/>
      <c r="H51" s="89"/>
      <c r="I51" s="89"/>
      <c r="J51" s="89"/>
      <c r="K51" s="89"/>
      <c r="L51" s="89"/>
      <c r="M51" s="89"/>
      <c r="N51" s="89"/>
      <c r="O51" s="89"/>
      <c r="P51" s="89"/>
      <c r="S51" s="89"/>
      <c r="T51" s="89"/>
      <c r="U51" s="89"/>
      <c r="V51" s="89"/>
      <c r="W51" s="89"/>
      <c r="X51" s="89"/>
      <c r="Y51" s="89"/>
      <c r="Z51" s="89"/>
      <c r="AC51" s="89"/>
      <c r="AD51" s="89"/>
      <c r="AI51" s="89"/>
      <c r="AJ51" s="89"/>
      <c r="AO51" s="89"/>
      <c r="AP51" s="89"/>
      <c r="BO51"/>
      <c r="BP51"/>
    </row>
    <row r="52" spans="1:68" x14ac:dyDescent="0.25">
      <c r="A52" s="90"/>
      <c r="B52" s="89"/>
      <c r="C52" s="89"/>
      <c r="D52" s="89"/>
      <c r="E52" s="89"/>
      <c r="F52" s="89"/>
      <c r="G52" s="89"/>
      <c r="H52" s="89"/>
      <c r="I52" s="89"/>
      <c r="J52" s="89"/>
      <c r="K52" s="89"/>
      <c r="L52" s="89"/>
      <c r="M52" s="89"/>
      <c r="N52" s="89"/>
      <c r="O52" s="89"/>
      <c r="P52" s="89"/>
      <c r="S52" s="89"/>
      <c r="T52" s="89"/>
      <c r="U52" s="89"/>
      <c r="V52" s="89"/>
      <c r="W52" s="89"/>
      <c r="X52" s="89"/>
      <c r="Y52" s="89"/>
      <c r="Z52" s="89"/>
      <c r="AC52" s="89"/>
      <c r="AD52" s="89"/>
      <c r="AI52" s="89"/>
      <c r="AJ52" s="89"/>
      <c r="AO52" s="89"/>
      <c r="AP52" s="89"/>
      <c r="BO52"/>
      <c r="BP52"/>
    </row>
    <row r="53" spans="1:68" x14ac:dyDescent="0.25">
      <c r="A53" s="90"/>
      <c r="B53" s="89"/>
      <c r="C53" s="89"/>
      <c r="D53" s="89"/>
      <c r="E53" s="89"/>
      <c r="F53" s="89"/>
      <c r="G53" s="89"/>
      <c r="H53" s="89"/>
      <c r="I53" s="89"/>
      <c r="J53" s="89"/>
      <c r="K53" s="89"/>
      <c r="L53" s="89"/>
      <c r="M53" s="89"/>
      <c r="N53" s="89"/>
      <c r="O53" s="89"/>
      <c r="P53" s="89"/>
      <c r="S53" s="89"/>
      <c r="T53" s="89"/>
      <c r="U53" s="89"/>
      <c r="V53" s="89"/>
      <c r="W53" s="89"/>
      <c r="X53" s="89"/>
      <c r="Y53" s="89"/>
      <c r="Z53" s="89"/>
      <c r="AC53" s="89"/>
      <c r="AD53" s="89"/>
      <c r="AI53" s="89"/>
      <c r="AJ53" s="89"/>
      <c r="AO53" s="89"/>
      <c r="AP53" s="89"/>
      <c r="BO53"/>
      <c r="BP53"/>
    </row>
    <row r="54" spans="1:68" x14ac:dyDescent="0.25">
      <c r="A54" s="90"/>
      <c r="B54" s="89"/>
      <c r="C54" s="89"/>
      <c r="D54" s="89"/>
      <c r="E54" s="89"/>
      <c r="F54" s="89"/>
      <c r="G54" s="89"/>
      <c r="H54" s="89"/>
      <c r="I54" s="89"/>
      <c r="J54" s="89"/>
      <c r="K54" s="89"/>
      <c r="L54" s="89"/>
      <c r="M54" s="89"/>
      <c r="N54" s="89"/>
      <c r="O54" s="89"/>
      <c r="P54" s="89"/>
      <c r="S54" s="89"/>
      <c r="T54" s="89"/>
      <c r="U54" s="89"/>
      <c r="V54" s="89"/>
      <c r="W54" s="89"/>
      <c r="X54" s="89"/>
      <c r="Y54" s="89"/>
      <c r="Z54" s="89"/>
      <c r="AC54" s="89"/>
      <c r="AD54" s="89"/>
      <c r="AI54" s="89"/>
      <c r="AJ54" s="89"/>
      <c r="AO54" s="89"/>
      <c r="AP54" s="89"/>
      <c r="BO54"/>
      <c r="BP54"/>
    </row>
    <row r="55" spans="1:68" x14ac:dyDescent="0.25">
      <c r="A55" s="90"/>
      <c r="B55" s="89"/>
      <c r="C55" s="89"/>
      <c r="D55" s="89"/>
      <c r="E55" s="89"/>
      <c r="F55" s="89"/>
      <c r="G55" s="89"/>
      <c r="H55" s="89"/>
      <c r="I55" s="89"/>
      <c r="J55" s="89"/>
      <c r="K55" s="89"/>
      <c r="L55" s="89"/>
      <c r="M55" s="89"/>
      <c r="N55" s="89"/>
      <c r="O55" s="89"/>
      <c r="P55" s="89"/>
      <c r="S55" s="89"/>
      <c r="T55" s="89"/>
      <c r="U55" s="89"/>
      <c r="V55" s="89"/>
      <c r="W55" s="89"/>
      <c r="X55" s="89"/>
      <c r="Y55" s="89"/>
      <c r="Z55" s="89"/>
      <c r="AC55" s="89"/>
      <c r="AD55" s="89"/>
      <c r="AI55" s="89"/>
      <c r="AJ55" s="89"/>
      <c r="AO55" s="89"/>
      <c r="AP55" s="89"/>
      <c r="BO55"/>
      <c r="BP55"/>
    </row>
    <row r="56" spans="1:68" x14ac:dyDescent="0.25">
      <c r="A56" s="90"/>
      <c r="B56" s="89"/>
      <c r="C56" s="89"/>
      <c r="D56" s="89"/>
      <c r="E56" s="89"/>
      <c r="F56" s="89"/>
      <c r="G56" s="89"/>
      <c r="H56" s="89"/>
      <c r="I56" s="89"/>
      <c r="J56" s="89"/>
      <c r="K56" s="89"/>
      <c r="L56" s="89"/>
      <c r="M56" s="89"/>
      <c r="N56" s="89"/>
      <c r="O56" s="89"/>
      <c r="P56" s="89"/>
      <c r="S56" s="89"/>
      <c r="T56" s="89"/>
      <c r="U56" s="89"/>
      <c r="V56" s="89"/>
      <c r="W56" s="89"/>
      <c r="X56" s="89"/>
      <c r="Y56" s="89"/>
      <c r="Z56" s="89"/>
      <c r="AC56" s="89"/>
      <c r="AD56" s="89"/>
      <c r="AI56" s="89"/>
      <c r="AJ56" s="89"/>
      <c r="AO56" s="89"/>
      <c r="AP56" s="89"/>
      <c r="AW56"/>
      <c r="AX56"/>
      <c r="AY56"/>
      <c r="AZ56"/>
      <c r="BA56"/>
      <c r="BB56"/>
      <c r="BC56"/>
      <c r="BD56"/>
      <c r="BE56"/>
      <c r="BF56"/>
      <c r="BG56"/>
      <c r="BH56"/>
      <c r="BI56"/>
      <c r="BJ56"/>
      <c r="BK56"/>
      <c r="BL56"/>
      <c r="BM56"/>
      <c r="BN56"/>
      <c r="BO56"/>
      <c r="BP56"/>
    </row>
    <row r="57" spans="1:68" x14ac:dyDescent="0.25">
      <c r="A57" s="90"/>
      <c r="B57" s="89"/>
      <c r="C57" s="89"/>
      <c r="D57" s="89"/>
      <c r="E57" s="89"/>
      <c r="F57" s="89"/>
      <c r="G57" s="89"/>
      <c r="H57" s="89"/>
      <c r="I57" s="89"/>
      <c r="J57" s="89"/>
      <c r="K57" s="89"/>
      <c r="L57" s="89"/>
      <c r="M57" s="89"/>
      <c r="N57" s="89"/>
      <c r="O57" s="89"/>
      <c r="P57" s="89"/>
      <c r="S57" s="89"/>
      <c r="T57" s="89"/>
      <c r="U57" s="89"/>
      <c r="V57" s="89"/>
      <c r="W57" s="89"/>
      <c r="X57" s="89"/>
      <c r="Y57" s="89"/>
      <c r="Z57" s="89"/>
      <c r="AC57" s="89"/>
      <c r="AD57" s="89"/>
      <c r="AI57" s="89"/>
      <c r="AJ57" s="89"/>
      <c r="AO57" s="89"/>
      <c r="AP57" s="89"/>
      <c r="AW57"/>
      <c r="AX57"/>
      <c r="AY57"/>
      <c r="AZ57"/>
      <c r="BA57"/>
      <c r="BB57"/>
      <c r="BC57"/>
      <c r="BD57"/>
      <c r="BE57"/>
      <c r="BF57"/>
      <c r="BG57"/>
      <c r="BH57"/>
      <c r="BI57"/>
      <c r="BJ57"/>
      <c r="BK57"/>
      <c r="BL57"/>
      <c r="BM57"/>
      <c r="BN57"/>
      <c r="BO57"/>
      <c r="BP57"/>
    </row>
    <row r="58" spans="1:68" x14ac:dyDescent="0.25">
      <c r="A58" s="90"/>
      <c r="B58" s="89"/>
      <c r="C58" s="89"/>
      <c r="D58" s="89"/>
      <c r="E58" s="89"/>
      <c r="F58" s="89"/>
      <c r="G58" s="89"/>
      <c r="H58" s="89"/>
      <c r="I58" s="89"/>
      <c r="J58" s="89"/>
      <c r="K58" s="89"/>
      <c r="L58" s="89"/>
      <c r="M58" s="89"/>
      <c r="N58" s="89"/>
      <c r="O58" s="89"/>
      <c r="P58" s="89"/>
      <c r="S58" s="89"/>
      <c r="T58" s="89"/>
      <c r="U58" s="89"/>
      <c r="V58" s="89"/>
      <c r="W58" s="89"/>
      <c r="X58" s="89"/>
      <c r="Y58" s="89"/>
      <c r="Z58" s="89"/>
      <c r="AC58" s="89"/>
      <c r="AD58" s="89"/>
      <c r="AI58" s="89"/>
      <c r="AJ58" s="89"/>
      <c r="AO58" s="89"/>
      <c r="AP58" s="89"/>
    </row>
    <row r="59" spans="1:68" x14ac:dyDescent="0.25">
      <c r="A59" s="90"/>
      <c r="B59" s="89"/>
      <c r="C59" s="89"/>
      <c r="D59" s="89"/>
      <c r="E59" s="89"/>
      <c r="F59" s="89"/>
      <c r="G59" s="89"/>
      <c r="H59" s="89"/>
      <c r="I59" s="89"/>
      <c r="J59" s="89"/>
      <c r="K59" s="89"/>
      <c r="L59" s="89"/>
      <c r="M59" s="89"/>
      <c r="N59" s="89"/>
      <c r="O59" s="89"/>
      <c r="P59" s="89"/>
      <c r="S59" s="89"/>
      <c r="T59" s="89"/>
      <c r="U59" s="89"/>
      <c r="V59" s="89"/>
      <c r="W59" s="89"/>
      <c r="X59" s="89"/>
      <c r="Y59" s="89"/>
      <c r="Z59" s="89"/>
      <c r="AC59" s="89"/>
      <c r="AD59" s="89"/>
      <c r="AI59" s="89"/>
      <c r="AJ59" s="89"/>
      <c r="AO59" s="89"/>
      <c r="AP59" s="89"/>
    </row>
    <row r="60" spans="1:68" x14ac:dyDescent="0.25">
      <c r="A60" s="90"/>
      <c r="B60" s="89"/>
      <c r="C60" s="89"/>
      <c r="D60" s="89"/>
      <c r="E60" s="89"/>
      <c r="F60" s="89"/>
      <c r="G60" s="89"/>
      <c r="H60" s="89"/>
      <c r="I60" s="89"/>
      <c r="J60" s="89"/>
      <c r="K60" s="89"/>
      <c r="L60" s="89"/>
      <c r="M60" s="89"/>
      <c r="N60" s="89"/>
      <c r="O60" s="89"/>
      <c r="P60" s="89"/>
      <c r="S60" s="89"/>
      <c r="T60" s="89"/>
      <c r="U60" s="89"/>
      <c r="V60" s="89"/>
      <c r="W60" s="89"/>
      <c r="X60" s="89"/>
      <c r="Y60" s="89"/>
      <c r="Z60" s="89"/>
      <c r="AC60" s="89"/>
      <c r="AD60" s="89"/>
      <c r="AI60" s="89"/>
      <c r="AJ60" s="89"/>
      <c r="AO60" s="89"/>
      <c r="AP60" s="89"/>
    </row>
    <row r="61" spans="1:68" x14ac:dyDescent="0.25">
      <c r="A61" s="90"/>
      <c r="B61" s="89"/>
      <c r="C61" s="89"/>
      <c r="D61" s="89"/>
      <c r="E61" s="89"/>
      <c r="F61" s="89"/>
      <c r="G61" s="89"/>
      <c r="H61" s="89"/>
      <c r="I61" s="89"/>
      <c r="J61" s="89"/>
      <c r="K61" s="89"/>
      <c r="L61" s="89"/>
      <c r="M61" s="89"/>
      <c r="N61" s="89"/>
      <c r="O61" s="89"/>
      <c r="P61" s="89"/>
      <c r="S61" s="89"/>
      <c r="T61" s="89"/>
      <c r="U61" s="89"/>
      <c r="V61" s="89"/>
      <c r="W61" s="89"/>
      <c r="X61" s="89"/>
      <c r="Y61" s="89"/>
      <c r="Z61" s="89"/>
      <c r="AC61" s="89"/>
      <c r="AD61" s="89"/>
      <c r="AI61" s="89"/>
      <c r="AJ61" s="89"/>
      <c r="AO61" s="89"/>
      <c r="AP61" s="89"/>
    </row>
    <row r="62" spans="1:68" x14ac:dyDescent="0.25">
      <c r="A62" s="90"/>
      <c r="B62" s="89"/>
      <c r="C62" s="89"/>
      <c r="D62" s="89"/>
      <c r="E62" s="89"/>
      <c r="F62" s="89"/>
      <c r="G62" s="89"/>
      <c r="H62" s="89"/>
      <c r="I62" s="89"/>
      <c r="J62" s="89"/>
      <c r="K62" s="89"/>
      <c r="L62" s="89"/>
      <c r="M62" s="89"/>
      <c r="N62" s="89"/>
      <c r="O62" s="89"/>
      <c r="P62" s="89"/>
      <c r="S62" s="89"/>
      <c r="T62" s="89"/>
      <c r="U62" s="89"/>
      <c r="V62" s="89"/>
      <c r="W62" s="89"/>
      <c r="X62" s="89"/>
      <c r="Y62" s="89"/>
      <c r="Z62" s="89"/>
      <c r="AC62" s="89"/>
      <c r="AD62" s="89"/>
      <c r="AI62" s="89"/>
      <c r="AJ62" s="89"/>
      <c r="AO62" s="89"/>
      <c r="AP62" s="89"/>
    </row>
    <row r="63" spans="1:68" x14ac:dyDescent="0.25">
      <c r="A63" s="90"/>
      <c r="B63" s="89"/>
      <c r="C63" s="89"/>
      <c r="D63" s="89"/>
      <c r="E63" s="89"/>
      <c r="F63" s="89"/>
      <c r="G63" s="89"/>
      <c r="H63" s="89"/>
      <c r="I63" s="89"/>
      <c r="J63" s="89"/>
      <c r="K63" s="89"/>
      <c r="L63" s="89"/>
      <c r="M63" s="89"/>
      <c r="N63" s="89"/>
      <c r="O63" s="89"/>
      <c r="P63" s="89"/>
      <c r="S63" s="89"/>
      <c r="T63" s="89"/>
      <c r="U63" s="89"/>
      <c r="V63" s="89"/>
      <c r="W63" s="89"/>
      <c r="X63" s="89"/>
      <c r="Y63" s="89"/>
      <c r="Z63" s="89"/>
      <c r="AC63" s="89"/>
      <c r="AD63" s="89"/>
      <c r="AI63" s="89"/>
      <c r="AJ63" s="89"/>
      <c r="AO63" s="89"/>
      <c r="AP63" s="89"/>
    </row>
    <row r="64" spans="1:68" x14ac:dyDescent="0.25">
      <c r="A64" s="90"/>
      <c r="B64" s="89"/>
      <c r="C64" s="89"/>
      <c r="D64" s="89"/>
      <c r="E64" s="89"/>
      <c r="F64" s="89"/>
      <c r="G64" s="89"/>
      <c r="H64" s="89"/>
      <c r="I64" s="89"/>
      <c r="J64" s="89"/>
      <c r="K64" s="89"/>
      <c r="L64" s="89"/>
      <c r="M64" s="89"/>
      <c r="N64" s="89"/>
      <c r="O64" s="89"/>
      <c r="P64" s="89"/>
      <c r="S64" s="89"/>
      <c r="T64" s="89"/>
      <c r="U64" s="89"/>
      <c r="V64" s="89"/>
      <c r="W64" s="89"/>
      <c r="X64" s="89"/>
      <c r="Y64" s="89"/>
      <c r="Z64" s="89"/>
      <c r="AC64" s="89"/>
      <c r="AD64" s="89"/>
      <c r="AI64" s="89"/>
      <c r="AJ64" s="89"/>
      <c r="AO64" s="89"/>
      <c r="AP64" s="89"/>
    </row>
    <row r="65" spans="1:42" x14ac:dyDescent="0.25">
      <c r="A65" s="90"/>
      <c r="B65" s="89"/>
      <c r="C65" s="89"/>
      <c r="D65" s="89"/>
      <c r="E65" s="89"/>
      <c r="F65" s="89"/>
      <c r="G65" s="89"/>
      <c r="H65" s="89"/>
      <c r="I65" s="89"/>
      <c r="J65" s="89"/>
      <c r="K65" s="89"/>
      <c r="L65" s="89"/>
      <c r="M65" s="89"/>
      <c r="N65" s="89"/>
      <c r="O65" s="89"/>
      <c r="P65" s="89"/>
      <c r="S65" s="89"/>
      <c r="T65" s="89"/>
      <c r="U65" s="89"/>
      <c r="V65" s="89"/>
      <c r="W65" s="89"/>
      <c r="X65" s="89"/>
      <c r="Y65" s="89"/>
      <c r="Z65" s="89"/>
      <c r="AC65" s="89"/>
      <c r="AD65" s="89"/>
      <c r="AI65" s="89"/>
      <c r="AJ65" s="89"/>
      <c r="AO65" s="89"/>
      <c r="AP65" s="89"/>
    </row>
    <row r="66" spans="1:42" x14ac:dyDescent="0.25">
      <c r="A66" s="90"/>
      <c r="B66" s="89"/>
      <c r="C66" s="89"/>
      <c r="D66" s="89"/>
      <c r="E66" s="89"/>
      <c r="F66" s="89"/>
      <c r="G66" s="89"/>
      <c r="H66" s="89"/>
      <c r="I66" s="89"/>
      <c r="J66" s="89"/>
      <c r="K66" s="89"/>
      <c r="L66" s="89"/>
      <c r="M66" s="89"/>
      <c r="N66" s="89"/>
      <c r="O66" s="89"/>
      <c r="P66" s="89"/>
      <c r="S66" s="89"/>
      <c r="T66" s="89"/>
      <c r="U66" s="89"/>
      <c r="V66" s="89"/>
      <c r="W66" s="89"/>
      <c r="X66" s="89"/>
      <c r="Y66" s="89"/>
      <c r="Z66" s="89"/>
      <c r="AC66" s="89"/>
      <c r="AD66" s="89"/>
      <c r="AI66" s="89"/>
      <c r="AJ66" s="89"/>
      <c r="AO66" s="89"/>
      <c r="AP66" s="89"/>
    </row>
    <row r="67" spans="1:42" x14ac:dyDescent="0.25">
      <c r="A67" s="90"/>
      <c r="B67" s="89"/>
      <c r="C67" s="89"/>
      <c r="D67" s="89"/>
      <c r="E67" s="89"/>
      <c r="F67" s="89"/>
      <c r="G67" s="89"/>
      <c r="H67" s="89"/>
      <c r="I67" s="89"/>
      <c r="J67" s="89"/>
      <c r="K67" s="89"/>
      <c r="L67" s="89"/>
      <c r="M67" s="89"/>
      <c r="N67" s="89"/>
      <c r="O67" s="89"/>
      <c r="P67" s="89"/>
      <c r="S67" s="89"/>
      <c r="T67" s="89"/>
      <c r="U67" s="89"/>
      <c r="V67" s="89"/>
      <c r="W67" s="89"/>
      <c r="X67" s="89"/>
      <c r="Y67" s="89"/>
      <c r="Z67" s="89"/>
      <c r="AC67" s="89"/>
      <c r="AD67" s="89"/>
      <c r="AI67" s="89"/>
      <c r="AJ67" s="89"/>
      <c r="AO67" s="89"/>
      <c r="AP67" s="89"/>
    </row>
    <row r="68" spans="1:42" x14ac:dyDescent="0.25">
      <c r="A68" s="90"/>
      <c r="B68" s="89"/>
      <c r="C68" s="89"/>
      <c r="D68" s="89"/>
      <c r="E68" s="89"/>
      <c r="F68" s="89"/>
      <c r="G68" s="89"/>
      <c r="H68" s="89"/>
      <c r="I68" s="89"/>
      <c r="J68" s="89"/>
      <c r="K68" s="89"/>
      <c r="L68" s="89"/>
      <c r="M68" s="89"/>
      <c r="N68" s="89"/>
      <c r="O68" s="89"/>
      <c r="P68" s="89"/>
      <c r="S68" s="89"/>
      <c r="T68" s="89"/>
      <c r="U68" s="89"/>
      <c r="V68" s="89"/>
      <c r="W68" s="89"/>
      <c r="X68" s="89"/>
      <c r="Y68" s="89"/>
      <c r="Z68" s="89"/>
      <c r="AC68" s="89"/>
      <c r="AD68" s="89"/>
      <c r="AI68" s="89"/>
      <c r="AJ68" s="89"/>
      <c r="AO68" s="89"/>
      <c r="AP68" s="89"/>
    </row>
    <row r="69" spans="1:42" x14ac:dyDescent="0.25">
      <c r="A69" s="90"/>
      <c r="B69" s="89"/>
      <c r="C69" s="89"/>
      <c r="D69" s="89"/>
      <c r="E69" s="89"/>
      <c r="F69" s="89"/>
      <c r="G69" s="89"/>
      <c r="H69" s="89"/>
      <c r="I69" s="89"/>
      <c r="J69" s="89"/>
      <c r="K69" s="89"/>
      <c r="L69" s="89"/>
      <c r="M69" s="89"/>
      <c r="N69" s="89"/>
      <c r="O69" s="89"/>
      <c r="P69" s="89"/>
      <c r="S69" s="89"/>
      <c r="T69" s="89"/>
      <c r="U69" s="89"/>
      <c r="V69" s="89"/>
      <c r="W69" s="89"/>
      <c r="X69" s="89"/>
      <c r="Y69" s="89"/>
      <c r="Z69" s="89"/>
      <c r="AC69" s="89"/>
      <c r="AD69" s="89"/>
      <c r="AI69" s="89"/>
      <c r="AJ69" s="89"/>
      <c r="AO69" s="89"/>
      <c r="AP69" s="89"/>
    </row>
    <row r="70" spans="1:42" x14ac:dyDescent="0.25">
      <c r="A70" s="90"/>
      <c r="B70" s="89"/>
      <c r="C70" s="89"/>
      <c r="D70" s="89"/>
      <c r="E70" s="89"/>
      <c r="F70" s="89"/>
      <c r="G70" s="89"/>
      <c r="H70" s="89"/>
      <c r="I70" s="89"/>
      <c r="J70" s="89"/>
      <c r="K70" s="89"/>
      <c r="L70" s="89"/>
      <c r="M70" s="89"/>
      <c r="N70" s="89"/>
      <c r="O70" s="89"/>
      <c r="P70" s="89"/>
      <c r="S70" s="89"/>
      <c r="T70" s="89"/>
      <c r="U70" s="89"/>
      <c r="V70" s="89"/>
      <c r="W70" s="89"/>
      <c r="X70" s="89"/>
      <c r="Y70" s="89"/>
      <c r="Z70" s="89"/>
      <c r="AC70" s="89"/>
      <c r="AD70" s="89"/>
      <c r="AI70" s="89"/>
      <c r="AJ70" s="89"/>
      <c r="AO70" s="89"/>
      <c r="AP70" s="89"/>
    </row>
    <row r="71" spans="1:42" x14ac:dyDescent="0.25">
      <c r="A71" s="90"/>
      <c r="B71" s="89"/>
      <c r="C71" s="89"/>
      <c r="D71" s="89"/>
      <c r="E71" s="89"/>
      <c r="F71" s="89"/>
      <c r="G71" s="89"/>
      <c r="H71" s="89"/>
      <c r="I71" s="89"/>
      <c r="J71" s="89"/>
      <c r="K71" s="89"/>
      <c r="L71" s="89"/>
      <c r="M71" s="89"/>
      <c r="N71" s="89"/>
      <c r="O71" s="89"/>
      <c r="P71" s="89"/>
      <c r="S71" s="89"/>
      <c r="T71" s="89"/>
      <c r="U71" s="89"/>
      <c r="V71" s="89"/>
      <c r="W71" s="89"/>
      <c r="X71" s="89"/>
      <c r="Y71" s="89"/>
      <c r="Z71" s="89"/>
      <c r="AC71" s="89"/>
      <c r="AD71" s="89"/>
      <c r="AI71" s="89"/>
      <c r="AJ71" s="89"/>
      <c r="AO71" s="89"/>
      <c r="AP71" s="89"/>
    </row>
    <row r="72" spans="1:42" x14ac:dyDescent="0.25">
      <c r="A72" s="90"/>
      <c r="B72" s="89"/>
      <c r="C72" s="89"/>
      <c r="D72" s="89"/>
      <c r="E72" s="89"/>
      <c r="F72" s="89"/>
      <c r="G72" s="89"/>
      <c r="H72" s="89"/>
      <c r="I72" s="89"/>
      <c r="J72" s="89"/>
      <c r="K72" s="89"/>
      <c r="L72" s="89"/>
      <c r="M72" s="89"/>
      <c r="N72" s="89"/>
      <c r="O72" s="89"/>
      <c r="P72" s="89"/>
      <c r="S72" s="89"/>
      <c r="T72" s="89"/>
      <c r="U72" s="89"/>
      <c r="V72" s="89"/>
      <c r="W72" s="89"/>
      <c r="X72" s="89"/>
      <c r="Y72" s="89"/>
      <c r="Z72" s="89"/>
      <c r="AC72" s="89"/>
      <c r="AD72" s="89"/>
      <c r="AI72" s="89"/>
      <c r="AJ72" s="89"/>
      <c r="AO72" s="89"/>
      <c r="AP72" s="89"/>
    </row>
    <row r="73" spans="1:42" ht="18.75" x14ac:dyDescent="0.3">
      <c r="A73" s="106"/>
      <c r="B73" s="89"/>
      <c r="C73" s="89"/>
      <c r="D73" s="89"/>
      <c r="E73" s="89"/>
      <c r="F73" s="89"/>
      <c r="G73" s="89"/>
      <c r="H73" s="89"/>
      <c r="I73" s="89"/>
      <c r="J73" s="89"/>
      <c r="K73" s="89"/>
      <c r="L73" s="89"/>
      <c r="M73" s="89"/>
      <c r="N73" s="89"/>
      <c r="O73" s="89"/>
      <c r="P73" s="89"/>
      <c r="S73" s="89"/>
      <c r="T73" s="89"/>
      <c r="U73" s="89"/>
      <c r="V73" s="89"/>
      <c r="W73" s="89"/>
      <c r="X73" s="89"/>
      <c r="Y73" s="89"/>
      <c r="Z73" s="89"/>
      <c r="AC73" s="89"/>
      <c r="AD73" s="89"/>
      <c r="AI73" s="89"/>
      <c r="AJ73" s="89"/>
      <c r="AO73" s="89"/>
      <c r="AP73" s="89"/>
    </row>
    <row r="74" spans="1:42" ht="18.75" x14ac:dyDescent="0.3">
      <c r="A74" s="106"/>
      <c r="B74" s="89"/>
      <c r="C74" s="89"/>
      <c r="D74" s="89"/>
      <c r="E74" s="89"/>
      <c r="F74" s="89"/>
      <c r="G74" s="89"/>
      <c r="H74" s="89"/>
      <c r="I74" s="89"/>
      <c r="J74" s="89"/>
      <c r="K74" s="89"/>
      <c r="L74" s="89"/>
      <c r="M74" s="89"/>
      <c r="N74" s="89"/>
      <c r="O74" s="89"/>
      <c r="P74" s="89"/>
      <c r="S74" s="89"/>
      <c r="T74" s="89"/>
      <c r="U74" s="89"/>
      <c r="V74" s="89"/>
      <c r="W74" s="89"/>
      <c r="X74" s="89"/>
      <c r="Y74" s="89"/>
      <c r="Z74" s="89"/>
      <c r="AC74" s="89"/>
      <c r="AD74" s="89"/>
      <c r="AI74" s="89"/>
      <c r="AJ74" s="89"/>
      <c r="AO74" s="89"/>
      <c r="AP74" s="89"/>
    </row>
    <row r="75" spans="1:42" ht="18.75" x14ac:dyDescent="0.3">
      <c r="A75" s="106"/>
      <c r="B75" s="89"/>
      <c r="C75" s="89"/>
      <c r="D75" s="89"/>
      <c r="E75" s="89"/>
      <c r="F75" s="89"/>
      <c r="G75" s="89"/>
      <c r="H75" s="89"/>
      <c r="I75" s="89"/>
      <c r="J75" s="89"/>
      <c r="K75" s="89"/>
      <c r="L75" s="89"/>
      <c r="M75" s="89"/>
      <c r="N75" s="89"/>
      <c r="O75" s="89"/>
      <c r="P75" s="89"/>
      <c r="S75" s="89"/>
      <c r="T75" s="89"/>
      <c r="U75" s="89"/>
      <c r="V75" s="89"/>
      <c r="W75" s="89"/>
      <c r="X75" s="89"/>
      <c r="Y75" s="89"/>
      <c r="Z75" s="89"/>
      <c r="AC75" s="89"/>
      <c r="AD75" s="89"/>
      <c r="AI75" s="89"/>
      <c r="AJ75" s="89"/>
      <c r="AO75" s="89"/>
      <c r="AP75" s="89"/>
    </row>
    <row r="76" spans="1:42" ht="18.75" x14ac:dyDescent="0.3">
      <c r="A76" s="106"/>
      <c r="B76" s="89"/>
      <c r="C76" s="89"/>
      <c r="D76" s="89"/>
      <c r="E76" s="89"/>
      <c r="F76" s="89"/>
      <c r="G76" s="89"/>
      <c r="H76" s="89"/>
      <c r="I76" s="89"/>
      <c r="J76" s="89"/>
      <c r="K76" s="89"/>
      <c r="L76" s="89"/>
      <c r="M76" s="89"/>
      <c r="N76" s="89"/>
      <c r="O76" s="89"/>
      <c r="P76" s="89"/>
      <c r="S76" s="89"/>
      <c r="T76" s="89"/>
      <c r="U76" s="89"/>
      <c r="V76" s="89"/>
      <c r="W76" s="89"/>
      <c r="X76" s="89"/>
      <c r="Y76" s="89"/>
      <c r="Z76" s="89"/>
      <c r="AC76" s="89"/>
      <c r="AD76" s="89"/>
      <c r="AI76" s="89"/>
      <c r="AJ76" s="89"/>
      <c r="AO76" s="89"/>
      <c r="AP76" s="89"/>
    </row>
    <row r="77" spans="1:42" ht="18.75" x14ac:dyDescent="0.3">
      <c r="A77" s="106"/>
      <c r="B77" s="89"/>
      <c r="C77" s="89"/>
      <c r="D77" s="89"/>
      <c r="E77" s="89"/>
      <c r="F77" s="89"/>
      <c r="G77" s="89"/>
      <c r="H77" s="89"/>
      <c r="I77" s="89"/>
      <c r="J77" s="89"/>
      <c r="K77" s="89"/>
      <c r="L77" s="89"/>
      <c r="M77" s="89"/>
      <c r="N77" s="89"/>
      <c r="O77" s="89"/>
      <c r="P77" s="89"/>
      <c r="S77" s="89"/>
      <c r="T77" s="89"/>
      <c r="U77" s="89"/>
      <c r="V77" s="89"/>
      <c r="W77" s="89"/>
      <c r="X77" s="89"/>
      <c r="Y77" s="89"/>
      <c r="Z77" s="89"/>
      <c r="AC77" s="89"/>
      <c r="AD77" s="89"/>
      <c r="AI77" s="89"/>
      <c r="AJ77" s="89"/>
      <c r="AO77" s="89"/>
      <c r="AP77" s="89"/>
    </row>
    <row r="78" spans="1:42" x14ac:dyDescent="0.25">
      <c r="A78" s="107"/>
      <c r="B78" s="89"/>
      <c r="C78" s="89"/>
      <c r="D78" s="89"/>
      <c r="E78" s="89"/>
      <c r="F78" s="89"/>
      <c r="G78" s="89"/>
      <c r="H78" s="89"/>
      <c r="I78" s="89"/>
      <c r="J78" s="89"/>
      <c r="K78" s="89"/>
      <c r="L78" s="89"/>
      <c r="M78" s="89"/>
      <c r="N78" s="89"/>
      <c r="O78" s="89"/>
      <c r="P78" s="89"/>
      <c r="S78" s="89"/>
      <c r="T78" s="89"/>
      <c r="U78" s="89"/>
      <c r="V78" s="89"/>
      <c r="W78" s="89"/>
      <c r="X78" s="89"/>
      <c r="Y78" s="89"/>
      <c r="Z78" s="89"/>
      <c r="AC78" s="89"/>
      <c r="AD78" s="89"/>
      <c r="AI78" s="89"/>
      <c r="AJ78" s="89"/>
      <c r="AO78" s="89"/>
      <c r="AP78" s="89"/>
    </row>
    <row r="79" spans="1:42" ht="15.75" thickBot="1" x14ac:dyDescent="0.3">
      <c r="A79" s="108"/>
      <c r="B79" s="89"/>
      <c r="C79" s="89"/>
      <c r="D79" s="89"/>
      <c r="E79" s="89"/>
      <c r="F79" s="89"/>
      <c r="G79" s="89"/>
      <c r="H79" s="89"/>
      <c r="I79" s="89"/>
      <c r="J79" s="89"/>
      <c r="K79" s="89"/>
      <c r="L79" s="89"/>
      <c r="M79" s="89"/>
      <c r="N79" s="89"/>
      <c r="O79" s="89"/>
      <c r="P79" s="89"/>
      <c r="S79" s="89"/>
      <c r="T79" s="89"/>
      <c r="U79" s="89"/>
      <c r="V79" s="89"/>
      <c r="W79" s="89"/>
      <c r="X79" s="89"/>
      <c r="Y79" s="89"/>
      <c r="Z79" s="89"/>
      <c r="AC79" s="89"/>
      <c r="AD79" s="89"/>
      <c r="AI79" s="89"/>
      <c r="AJ79" s="89"/>
      <c r="AO79" s="89"/>
      <c r="AP79" s="89"/>
    </row>
    <row r="80" spans="1:42" ht="18.75" x14ac:dyDescent="0.3">
      <c r="A80" s="108"/>
      <c r="B80" s="96" t="s">
        <v>34</v>
      </c>
      <c r="C80" s="97"/>
      <c r="D80" s="679" t="s">
        <v>298</v>
      </c>
      <c r="E80" s="679"/>
      <c r="F80" s="679"/>
      <c r="G80" s="679"/>
      <c r="H80" s="679"/>
      <c r="I80" s="679"/>
      <c r="J80" s="679"/>
      <c r="K80" s="679"/>
      <c r="L80" s="679"/>
      <c r="M80" s="679"/>
      <c r="N80" s="679"/>
      <c r="O80" s="679"/>
      <c r="P80" s="679"/>
      <c r="Q80" s="679"/>
      <c r="R80" s="679"/>
      <c r="S80" s="680"/>
      <c r="T80" s="89"/>
      <c r="U80" s="89"/>
      <c r="V80" s="89"/>
      <c r="W80" s="89"/>
      <c r="X80" s="89"/>
      <c r="Y80" s="89"/>
      <c r="Z80" s="89"/>
      <c r="AC80" s="89"/>
      <c r="AD80" s="89"/>
      <c r="AI80" s="89"/>
      <c r="AJ80" s="89"/>
      <c r="AO80" s="89"/>
      <c r="AP80" s="89"/>
    </row>
    <row r="81" spans="1:42" x14ac:dyDescent="0.25">
      <c r="A81" s="108"/>
      <c r="B81" s="98" t="s">
        <v>15</v>
      </c>
      <c r="C81" s="255" t="s">
        <v>16</v>
      </c>
      <c r="D81" s="682" t="s">
        <v>17</v>
      </c>
      <c r="E81" s="682"/>
      <c r="F81" s="682"/>
      <c r="G81" s="682"/>
      <c r="H81" s="682"/>
      <c r="I81" s="682"/>
      <c r="J81" s="682"/>
      <c r="K81" s="682"/>
      <c r="L81" s="682"/>
      <c r="M81" s="682"/>
      <c r="N81" s="682"/>
      <c r="O81" s="682"/>
      <c r="P81" s="682"/>
      <c r="Q81" s="682"/>
      <c r="R81" s="682"/>
      <c r="S81" s="683"/>
      <c r="T81" s="89"/>
      <c r="U81" s="89"/>
      <c r="V81" s="89"/>
      <c r="W81" s="89"/>
      <c r="X81" s="89"/>
      <c r="Y81" s="89"/>
      <c r="Z81" s="89"/>
      <c r="AC81" s="89"/>
      <c r="AD81" s="89"/>
      <c r="AI81" s="89"/>
      <c r="AJ81" s="89"/>
      <c r="AO81" s="89"/>
      <c r="AP81" s="89"/>
    </row>
    <row r="82" spans="1:42" x14ac:dyDescent="0.25">
      <c r="A82" s="90"/>
      <c r="B82" s="76">
        <v>1</v>
      </c>
      <c r="C82" s="100" t="s">
        <v>167</v>
      </c>
      <c r="D82" s="688" t="s">
        <v>193</v>
      </c>
      <c r="E82" s="688"/>
      <c r="F82" s="688"/>
      <c r="G82" s="688"/>
      <c r="H82" s="688"/>
      <c r="I82" s="688"/>
      <c r="J82" s="688"/>
      <c r="K82" s="688"/>
      <c r="L82" s="688"/>
      <c r="M82" s="688"/>
      <c r="N82" s="688"/>
      <c r="O82" s="688"/>
      <c r="P82" s="688"/>
      <c r="Q82" s="688"/>
      <c r="R82" s="688"/>
      <c r="S82" s="689"/>
      <c r="T82" s="89"/>
      <c r="U82" s="89"/>
      <c r="V82" s="89"/>
      <c r="W82" s="89"/>
      <c r="X82" s="89"/>
      <c r="Y82" s="89"/>
      <c r="Z82" s="89"/>
      <c r="AC82" s="89"/>
      <c r="AD82" s="89"/>
      <c r="AI82" s="89"/>
      <c r="AJ82" s="89"/>
      <c r="AO82" s="89"/>
      <c r="AP82" s="89"/>
    </row>
    <row r="83" spans="1:42" x14ac:dyDescent="0.25">
      <c r="A83" s="90"/>
      <c r="B83" s="76">
        <v>3</v>
      </c>
      <c r="C83" s="100" t="s">
        <v>166</v>
      </c>
      <c r="D83" s="688" t="s">
        <v>194</v>
      </c>
      <c r="E83" s="688"/>
      <c r="F83" s="688"/>
      <c r="G83" s="688"/>
      <c r="H83" s="688"/>
      <c r="I83" s="688"/>
      <c r="J83" s="688"/>
      <c r="K83" s="688"/>
      <c r="L83" s="688"/>
      <c r="M83" s="688"/>
      <c r="N83" s="688"/>
      <c r="O83" s="688"/>
      <c r="P83" s="688"/>
      <c r="Q83" s="688"/>
      <c r="R83" s="688"/>
      <c r="S83" s="689"/>
      <c r="T83" s="89"/>
      <c r="U83" s="89"/>
      <c r="V83" s="89"/>
      <c r="W83" s="89"/>
      <c r="X83" s="89"/>
      <c r="Y83" s="89"/>
      <c r="Z83" s="89"/>
      <c r="AC83" s="89"/>
      <c r="AD83" s="89"/>
      <c r="AI83" s="89"/>
      <c r="AJ83" s="89"/>
      <c r="AO83" s="89"/>
      <c r="AP83" s="89"/>
    </row>
    <row r="84" spans="1:42" ht="15.75" thickBot="1" x14ac:dyDescent="0.3">
      <c r="A84" s="109"/>
      <c r="B84" s="76">
        <v>5</v>
      </c>
      <c r="C84" s="100" t="s">
        <v>3</v>
      </c>
      <c r="D84" s="688" t="s">
        <v>41</v>
      </c>
      <c r="E84" s="688"/>
      <c r="F84" s="688"/>
      <c r="G84" s="688"/>
      <c r="H84" s="688"/>
      <c r="I84" s="688"/>
      <c r="J84" s="688"/>
      <c r="K84" s="688"/>
      <c r="L84" s="688"/>
      <c r="M84" s="688"/>
      <c r="N84" s="688"/>
      <c r="O84" s="688"/>
      <c r="P84" s="688"/>
      <c r="Q84" s="688"/>
      <c r="R84" s="688"/>
      <c r="S84" s="689"/>
      <c r="T84" s="110"/>
      <c r="U84" s="110"/>
      <c r="V84" s="110"/>
      <c r="W84" s="110"/>
      <c r="X84" s="110"/>
      <c r="Y84" s="110"/>
      <c r="Z84" s="110"/>
      <c r="AC84" s="89"/>
      <c r="AD84" s="89"/>
      <c r="AI84" s="89"/>
      <c r="AJ84" s="89"/>
      <c r="AO84" s="89"/>
      <c r="AP84" s="89"/>
    </row>
    <row r="85" spans="1:42" x14ac:dyDescent="0.25">
      <c r="B85" s="76">
        <v>10</v>
      </c>
      <c r="C85" s="100" t="s">
        <v>22</v>
      </c>
      <c r="D85" s="688" t="s">
        <v>43</v>
      </c>
      <c r="E85" s="688"/>
      <c r="F85" s="688"/>
      <c r="G85" s="688"/>
      <c r="H85" s="688"/>
      <c r="I85" s="688"/>
      <c r="J85" s="688"/>
      <c r="K85" s="688"/>
      <c r="L85" s="688"/>
      <c r="M85" s="688"/>
      <c r="N85" s="688"/>
      <c r="O85" s="688"/>
      <c r="P85" s="688"/>
      <c r="Q85" s="688"/>
      <c r="R85" s="688"/>
      <c r="S85" s="689"/>
    </row>
    <row r="86" spans="1:42" ht="15.75" thickBot="1" x14ac:dyDescent="0.3">
      <c r="B86" s="80">
        <v>20</v>
      </c>
      <c r="C86" s="101" t="s">
        <v>23</v>
      </c>
      <c r="D86" s="690" t="s">
        <v>42</v>
      </c>
      <c r="E86" s="690"/>
      <c r="F86" s="690"/>
      <c r="G86" s="690"/>
      <c r="H86" s="690"/>
      <c r="I86" s="690"/>
      <c r="J86" s="690"/>
      <c r="K86" s="690"/>
      <c r="L86" s="690"/>
      <c r="M86" s="690"/>
      <c r="N86" s="690"/>
      <c r="O86" s="690"/>
      <c r="P86" s="690"/>
      <c r="Q86" s="690"/>
      <c r="R86" s="690"/>
      <c r="S86" s="691"/>
    </row>
  </sheetData>
  <sheetProtection algorithmName="SHA-512" hashValue="NxftEBUIL4iMLrLSyYjdF7wFf6ZiQscfEDtxTBA/U0n32jMPCdxEMyxsl9HN82p2E5xKpe7iYtIPfJE53+76Fw==" saltValue="pDBKFk1V62Zqjlrbqaw6jg==" spinCount="100000" sheet="1" autoFilter="0"/>
  <mergeCells count="82">
    <mergeCell ref="AI6:AJ6"/>
    <mergeCell ref="AK6:AL6"/>
    <mergeCell ref="A4:AX4"/>
    <mergeCell ref="A37:X37"/>
    <mergeCell ref="AC5:AD5"/>
    <mergeCell ref="AC6:AD6"/>
    <mergeCell ref="AM5:AN5"/>
    <mergeCell ref="AO5:AP5"/>
    <mergeCell ref="AQ5:AR5"/>
    <mergeCell ref="AM6:AN6"/>
    <mergeCell ref="AO6:AP6"/>
    <mergeCell ref="AQ6:AR6"/>
    <mergeCell ref="AG5:AH5"/>
    <mergeCell ref="AI5:AJ5"/>
    <mergeCell ref="AK5:AL5"/>
    <mergeCell ref="AG6:AH6"/>
    <mergeCell ref="D85:S85"/>
    <mergeCell ref="D86:S86"/>
    <mergeCell ref="Q5:R5"/>
    <mergeCell ref="Q6:R6"/>
    <mergeCell ref="S5:T5"/>
    <mergeCell ref="D83:S83"/>
    <mergeCell ref="D84:S84"/>
    <mergeCell ref="C33:AF33"/>
    <mergeCell ref="C34:AF34"/>
    <mergeCell ref="C32:AF32"/>
    <mergeCell ref="B11:D11"/>
    <mergeCell ref="B12:D12"/>
    <mergeCell ref="B13:D13"/>
    <mergeCell ref="G5:H5"/>
    <mergeCell ref="I5:J5"/>
    <mergeCell ref="K5:L5"/>
    <mergeCell ref="S6:T6"/>
    <mergeCell ref="U6:V6"/>
    <mergeCell ref="W6:X6"/>
    <mergeCell ref="Y6:Z6"/>
    <mergeCell ref="AA6:AB6"/>
    <mergeCell ref="V35:W35"/>
    <mergeCell ref="V36:W36"/>
    <mergeCell ref="D80:S80"/>
    <mergeCell ref="D81:S81"/>
    <mergeCell ref="D82:S82"/>
    <mergeCell ref="L35:M35"/>
    <mergeCell ref="L36:M36"/>
    <mergeCell ref="C31:AF31"/>
    <mergeCell ref="B22:D22"/>
    <mergeCell ref="B21:D21"/>
    <mergeCell ref="B24:D24"/>
    <mergeCell ref="B25:D25"/>
    <mergeCell ref="B23:D23"/>
    <mergeCell ref="I6:J6"/>
    <mergeCell ref="K6:L6"/>
    <mergeCell ref="A2:AT2"/>
    <mergeCell ref="B6:D7"/>
    <mergeCell ref="C30:AF30"/>
    <mergeCell ref="B16:D16"/>
    <mergeCell ref="B14:D14"/>
    <mergeCell ref="B17:D17"/>
    <mergeCell ref="B18:D18"/>
    <mergeCell ref="B19:D19"/>
    <mergeCell ref="B9:D9"/>
    <mergeCell ref="B10:D10"/>
    <mergeCell ref="U5:V5"/>
    <mergeCell ref="W5:X5"/>
    <mergeCell ref="Y5:Z5"/>
    <mergeCell ref="AA5:AB5"/>
    <mergeCell ref="E5:F5"/>
    <mergeCell ref="A26:D26"/>
    <mergeCell ref="B15:D15"/>
    <mergeCell ref="AS5:AT5"/>
    <mergeCell ref="M6:N6"/>
    <mergeCell ref="O6:P6"/>
    <mergeCell ref="AE6:AF6"/>
    <mergeCell ref="AS6:AT6"/>
    <mergeCell ref="M5:N5"/>
    <mergeCell ref="O5:P5"/>
    <mergeCell ref="AE5:AF5"/>
    <mergeCell ref="B8:D8"/>
    <mergeCell ref="B20:D20"/>
    <mergeCell ref="A6:A7"/>
    <mergeCell ref="E6:F6"/>
    <mergeCell ref="G6:H6"/>
  </mergeCells>
  <pageMargins left="0.70866141732283472" right="0.70866141732283472" top="0.74803149606299213" bottom="0.74803149606299213" header="0.31496062992125984" footer="0.31496062992125984"/>
  <pageSetup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Z137"/>
  <sheetViews>
    <sheetView topLeftCell="B3" zoomScale="80" zoomScaleNormal="80" zoomScaleSheetLayoutView="100" workbookViewId="0">
      <selection activeCell="G23" sqref="G23:G25"/>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4" customWidth="1"/>
    <col min="10" max="10" width="4" style="4" customWidth="1"/>
    <col min="11" max="11" width="9.140625" style="4" customWidth="1"/>
    <col min="12" max="12" width="9.28515625" style="4" customWidth="1"/>
    <col min="13" max="13" width="9.42578125" style="4" customWidth="1"/>
    <col min="14" max="14" width="5" style="4" customWidth="1"/>
    <col min="15" max="15" width="10.5703125" style="4" customWidth="1"/>
    <col min="16" max="16" width="13.42578125" style="4" bestFit="1" customWidth="1"/>
    <col min="17" max="17" width="74.85546875" style="4" customWidth="1"/>
    <col min="18" max="18" width="60.28515625" style="4" customWidth="1"/>
    <col min="19" max="20" width="11.42578125" style="4"/>
    <col min="21" max="21" width="15.7109375" style="4" customWidth="1"/>
    <col min="22" max="26" width="11.42578125" style="4"/>
  </cols>
  <sheetData>
    <row r="1" spans="1:21" hidden="1" x14ac:dyDescent="0.25">
      <c r="B1" s="4"/>
      <c r="C1" s="4"/>
      <c r="D1" s="4"/>
      <c r="E1" s="4"/>
      <c r="F1" s="4"/>
      <c r="G1" s="4"/>
      <c r="H1" s="4"/>
    </row>
    <row r="2" spans="1:21" hidden="1" x14ac:dyDescent="0.25">
      <c r="B2" s="4"/>
      <c r="C2" s="4"/>
      <c r="D2" s="4"/>
      <c r="E2" s="4"/>
      <c r="F2" s="4"/>
      <c r="G2" s="4"/>
      <c r="H2" s="4"/>
    </row>
    <row r="3" spans="1:21" x14ac:dyDescent="0.25">
      <c r="B3" s="4"/>
      <c r="C3" s="4"/>
      <c r="D3" s="4"/>
      <c r="E3" s="4"/>
      <c r="F3" s="4"/>
      <c r="G3" s="4"/>
      <c r="H3" s="4"/>
    </row>
    <row r="4" spans="1:21" ht="15" customHeight="1" x14ac:dyDescent="0.25">
      <c r="A4" s="4"/>
      <c r="B4" s="699" t="s">
        <v>121</v>
      </c>
      <c r="C4" s="700"/>
      <c r="D4" s="700"/>
      <c r="E4" s="700"/>
      <c r="F4" s="700"/>
      <c r="G4" s="700"/>
      <c r="H4" s="700"/>
      <c r="I4" s="40"/>
      <c r="J4" s="40"/>
      <c r="K4" s="40"/>
      <c r="L4" s="40"/>
      <c r="M4" s="40"/>
      <c r="N4" s="40"/>
    </row>
    <row r="5" spans="1:21" ht="15" customHeight="1" thickBot="1" x14ac:dyDescent="0.3">
      <c r="A5" s="4"/>
      <c r="B5" s="41"/>
      <c r="C5" s="42"/>
      <c r="D5" s="42"/>
      <c r="E5" s="42"/>
      <c r="F5" s="42"/>
      <c r="G5" s="42"/>
      <c r="H5" s="42"/>
      <c r="I5" s="40"/>
      <c r="J5" s="40"/>
      <c r="K5" s="40"/>
      <c r="L5" s="40"/>
      <c r="M5" s="40"/>
      <c r="N5" s="40"/>
    </row>
    <row r="6" spans="1:21" ht="28.5" customHeight="1" thickBot="1" x14ac:dyDescent="0.3">
      <c r="A6" s="4"/>
      <c r="B6" s="754" t="s">
        <v>96</v>
      </c>
      <c r="C6" s="755"/>
      <c r="D6" s="756" t="s">
        <v>1</v>
      </c>
      <c r="E6" s="757"/>
      <c r="F6" s="757"/>
      <c r="G6" s="757"/>
      <c r="H6" s="758"/>
      <c r="I6" s="40"/>
      <c r="J6" s="40"/>
      <c r="K6" s="40"/>
      <c r="L6" s="40"/>
      <c r="M6" s="40"/>
      <c r="N6" s="40"/>
    </row>
    <row r="7" spans="1:21" ht="35.25" customHeight="1" thickBot="1" x14ac:dyDescent="0.3">
      <c r="A7" s="4"/>
      <c r="B7" s="708" t="s">
        <v>0</v>
      </c>
      <c r="C7" s="62" t="s">
        <v>35</v>
      </c>
      <c r="D7" s="61" t="s">
        <v>97</v>
      </c>
      <c r="E7" s="46" t="s">
        <v>100</v>
      </c>
      <c r="F7" s="46" t="s">
        <v>123</v>
      </c>
      <c r="G7" s="46" t="s">
        <v>101</v>
      </c>
      <c r="H7" s="47" t="s">
        <v>122</v>
      </c>
      <c r="I7" s="40"/>
      <c r="J7" s="40"/>
      <c r="K7" s="40"/>
      <c r="L7" s="40"/>
      <c r="M7" s="40"/>
      <c r="N7" s="40"/>
    </row>
    <row r="8" spans="1:21" ht="15" customHeight="1" thickBot="1" x14ac:dyDescent="0.3">
      <c r="A8" s="4"/>
      <c r="B8" s="709"/>
      <c r="C8" s="711" t="s">
        <v>4</v>
      </c>
      <c r="D8" s="60">
        <v>1</v>
      </c>
      <c r="E8" s="39">
        <v>3</v>
      </c>
      <c r="F8" s="39">
        <v>5</v>
      </c>
      <c r="G8" s="39">
        <v>10</v>
      </c>
      <c r="H8" s="39">
        <v>20</v>
      </c>
      <c r="I8" s="40"/>
      <c r="J8" s="40"/>
      <c r="K8" s="40"/>
      <c r="L8" s="40"/>
      <c r="M8" s="40"/>
      <c r="N8" s="40"/>
    </row>
    <row r="9" spans="1:21" ht="25.5" customHeight="1" thickBot="1" x14ac:dyDescent="0.3">
      <c r="A9" s="4"/>
      <c r="B9" s="709"/>
      <c r="C9" s="711"/>
      <c r="D9" s="704" t="s">
        <v>139</v>
      </c>
      <c r="E9" s="704"/>
      <c r="F9" s="704"/>
      <c r="G9" s="704"/>
      <c r="H9" s="705"/>
      <c r="I9" s="40"/>
      <c r="J9" s="40"/>
      <c r="K9" s="40"/>
      <c r="L9" s="40"/>
      <c r="M9" s="40"/>
      <c r="N9" s="40"/>
    </row>
    <row r="10" spans="1:21" ht="21.75" customHeight="1" thickBot="1" x14ac:dyDescent="0.3">
      <c r="A10" s="4"/>
      <c r="B10" s="710"/>
      <c r="C10" s="711"/>
      <c r="D10" s="706"/>
      <c r="E10" s="707"/>
      <c r="F10" s="701" t="s">
        <v>138</v>
      </c>
      <c r="G10" s="702"/>
      <c r="H10" s="703"/>
      <c r="I10" s="40"/>
      <c r="J10" s="40"/>
      <c r="K10" s="40"/>
      <c r="L10" s="40"/>
      <c r="M10" s="40"/>
      <c r="N10" s="40"/>
    </row>
    <row r="11" spans="1:21" x14ac:dyDescent="0.25">
      <c r="A11" s="4"/>
      <c r="B11" s="759" t="s">
        <v>25</v>
      </c>
      <c r="C11" s="721">
        <v>5</v>
      </c>
      <c r="D11" s="725" t="s">
        <v>104</v>
      </c>
      <c r="E11" s="760" t="s">
        <v>105</v>
      </c>
      <c r="F11" s="751" t="s">
        <v>106</v>
      </c>
      <c r="G11" s="762" t="s">
        <v>107</v>
      </c>
      <c r="H11" s="748" t="s">
        <v>108</v>
      </c>
      <c r="I11" s="40"/>
      <c r="J11" s="40"/>
      <c r="K11" s="40"/>
      <c r="L11" s="40"/>
      <c r="M11" s="40"/>
      <c r="N11" s="40"/>
    </row>
    <row r="12" spans="1:21" x14ac:dyDescent="0.25">
      <c r="A12" s="4"/>
      <c r="B12" s="719"/>
      <c r="C12" s="722"/>
      <c r="D12" s="725"/>
      <c r="E12" s="760"/>
      <c r="F12" s="751"/>
      <c r="G12" s="745"/>
      <c r="H12" s="748"/>
      <c r="O12" s="753"/>
      <c r="P12" s="753"/>
      <c r="Q12" s="753"/>
      <c r="R12" s="753"/>
      <c r="S12" s="753"/>
      <c r="T12" s="753"/>
      <c r="U12" s="753"/>
    </row>
    <row r="13" spans="1:21" ht="18" customHeight="1" thickBot="1" x14ac:dyDescent="0.3">
      <c r="A13" s="4"/>
      <c r="B13" s="739"/>
      <c r="C13" s="740"/>
      <c r="D13" s="741"/>
      <c r="E13" s="761"/>
      <c r="F13" s="752"/>
      <c r="G13" s="746"/>
      <c r="H13" s="749"/>
      <c r="O13" s="753"/>
      <c r="P13" s="753"/>
      <c r="Q13" s="753"/>
      <c r="R13" s="753"/>
      <c r="S13" s="753"/>
      <c r="T13" s="753"/>
      <c r="U13" s="753"/>
    </row>
    <row r="14" spans="1:21" ht="25.5" customHeight="1" x14ac:dyDescent="0.25">
      <c r="A14" s="4"/>
      <c r="B14" s="718" t="s">
        <v>9</v>
      </c>
      <c r="C14" s="721">
        <v>4</v>
      </c>
      <c r="D14" s="724" t="s">
        <v>111</v>
      </c>
      <c r="E14" s="727" t="s">
        <v>115</v>
      </c>
      <c r="F14" s="750" t="s">
        <v>119</v>
      </c>
      <c r="G14" s="744" t="s">
        <v>102</v>
      </c>
      <c r="H14" s="747" t="s">
        <v>109</v>
      </c>
      <c r="O14" s="5"/>
      <c r="P14" s="5"/>
      <c r="Q14" s="5"/>
      <c r="R14" s="5"/>
      <c r="S14" s="5"/>
      <c r="T14" s="6"/>
      <c r="U14" s="6"/>
    </row>
    <row r="15" spans="1:21" ht="25.5" customHeight="1" x14ac:dyDescent="0.25">
      <c r="A15" s="4"/>
      <c r="B15" s="719"/>
      <c r="C15" s="722"/>
      <c r="D15" s="725"/>
      <c r="E15" s="728"/>
      <c r="F15" s="751"/>
      <c r="G15" s="745"/>
      <c r="H15" s="748"/>
    </row>
    <row r="16" spans="1:21" ht="10.5" customHeight="1" thickBot="1" x14ac:dyDescent="0.3">
      <c r="B16" s="739"/>
      <c r="C16" s="740"/>
      <c r="D16" s="741"/>
      <c r="E16" s="742"/>
      <c r="F16" s="752"/>
      <c r="G16" s="746"/>
      <c r="H16" s="749"/>
    </row>
    <row r="17" spans="1:13" ht="39" customHeight="1" x14ac:dyDescent="0.25">
      <c r="A17" s="1">
        <v>1</v>
      </c>
      <c r="B17" s="718" t="s">
        <v>24</v>
      </c>
      <c r="C17" s="721">
        <v>3</v>
      </c>
      <c r="D17" s="724" t="s">
        <v>112</v>
      </c>
      <c r="E17" s="727" t="s">
        <v>116</v>
      </c>
      <c r="F17" s="750" t="s">
        <v>105</v>
      </c>
      <c r="G17" s="744" t="s">
        <v>103</v>
      </c>
      <c r="H17" s="747" t="s">
        <v>110</v>
      </c>
      <c r="K17" s="765" t="s">
        <v>14</v>
      </c>
      <c r="L17" s="765"/>
      <c r="M17" s="765"/>
    </row>
    <row r="18" spans="1:13" ht="16.5" customHeight="1" x14ac:dyDescent="0.25">
      <c r="A18" s="1">
        <v>2</v>
      </c>
      <c r="B18" s="719"/>
      <c r="C18" s="722"/>
      <c r="D18" s="725"/>
      <c r="E18" s="728"/>
      <c r="F18" s="751"/>
      <c r="G18" s="745"/>
      <c r="H18" s="748"/>
      <c r="K18" s="763" t="s">
        <v>13</v>
      </c>
      <c r="L18" s="763"/>
      <c r="M18" s="763"/>
    </row>
    <row r="19" spans="1:13" ht="14.25" customHeight="1" x14ac:dyDescent="0.25">
      <c r="A19" s="1">
        <v>3</v>
      </c>
      <c r="B19" s="739"/>
      <c r="C19" s="740"/>
      <c r="D19" s="741"/>
      <c r="E19" s="742"/>
      <c r="F19" s="752"/>
      <c r="G19" s="746"/>
      <c r="H19" s="749"/>
      <c r="K19" s="764" t="s">
        <v>12</v>
      </c>
      <c r="L19" s="764"/>
      <c r="M19" s="764"/>
    </row>
    <row r="20" spans="1:13" ht="39" customHeight="1" x14ac:dyDescent="0.25">
      <c r="A20" s="1">
        <v>4</v>
      </c>
      <c r="B20" s="718" t="s">
        <v>99</v>
      </c>
      <c r="C20" s="721">
        <v>2</v>
      </c>
      <c r="D20" s="724" t="s">
        <v>113</v>
      </c>
      <c r="E20" s="727" t="s">
        <v>117</v>
      </c>
      <c r="F20" s="730" t="s">
        <v>118</v>
      </c>
      <c r="G20" s="712" t="s">
        <v>119</v>
      </c>
      <c r="H20" s="715" t="s">
        <v>120</v>
      </c>
      <c r="K20" s="766" t="s">
        <v>11</v>
      </c>
      <c r="L20" s="766"/>
      <c r="M20" s="766"/>
    </row>
    <row r="21" spans="1:13" ht="24.75" customHeight="1" x14ac:dyDescent="0.25">
      <c r="A21" s="1">
        <v>5</v>
      </c>
      <c r="B21" s="719"/>
      <c r="C21" s="722"/>
      <c r="D21" s="725"/>
      <c r="E21" s="728"/>
      <c r="F21" s="731"/>
      <c r="G21" s="713"/>
      <c r="H21" s="716"/>
    </row>
    <row r="22" spans="1:13" ht="11.25" customHeight="1" x14ac:dyDescent="0.25">
      <c r="A22" s="4"/>
      <c r="B22" s="739"/>
      <c r="C22" s="740"/>
      <c r="D22" s="741"/>
      <c r="E22" s="742"/>
      <c r="F22" s="743"/>
      <c r="G22" s="714"/>
      <c r="H22" s="717"/>
    </row>
    <row r="23" spans="1:13" ht="15" customHeight="1" x14ac:dyDescent="0.25">
      <c r="A23" s="4"/>
      <c r="B23" s="718" t="s">
        <v>98</v>
      </c>
      <c r="C23" s="721">
        <v>1</v>
      </c>
      <c r="D23" s="724" t="s">
        <v>114</v>
      </c>
      <c r="E23" s="727" t="s">
        <v>112</v>
      </c>
      <c r="F23" s="730" t="s">
        <v>104</v>
      </c>
      <c r="G23" s="733" t="s">
        <v>118</v>
      </c>
      <c r="H23" s="736" t="s">
        <v>119</v>
      </c>
    </row>
    <row r="24" spans="1:13" ht="15" customHeight="1" x14ac:dyDescent="0.25">
      <c r="A24" s="4"/>
      <c r="B24" s="719"/>
      <c r="C24" s="722"/>
      <c r="D24" s="725"/>
      <c r="E24" s="728"/>
      <c r="F24" s="731"/>
      <c r="G24" s="734"/>
      <c r="H24" s="737"/>
    </row>
    <row r="25" spans="1:13" ht="15" customHeight="1" thickBot="1" x14ac:dyDescent="0.3">
      <c r="A25" s="4"/>
      <c r="B25" s="720"/>
      <c r="C25" s="723"/>
      <c r="D25" s="726"/>
      <c r="E25" s="729"/>
      <c r="F25" s="732"/>
      <c r="G25" s="735"/>
      <c r="H25" s="738"/>
    </row>
    <row r="26" spans="1:13" s="43" customFormat="1" ht="15" customHeight="1" x14ac:dyDescent="0.25">
      <c r="B26" s="44"/>
      <c r="C26" s="44"/>
      <c r="D26" s="45"/>
      <c r="E26" s="45"/>
      <c r="F26" s="45"/>
      <c r="G26" s="45"/>
      <c r="H26" s="45"/>
    </row>
    <row r="27" spans="1:13" s="4" customFormat="1" ht="15" customHeight="1" x14ac:dyDescent="0.25"/>
    <row r="28" spans="1:13" s="4" customFormat="1" ht="15" customHeight="1" x14ac:dyDescent="0.25"/>
    <row r="29" spans="1:13" s="4" customFormat="1" ht="15" customHeight="1" x14ac:dyDescent="0.25"/>
    <row r="30" spans="1:13" s="4" customFormat="1" ht="15" customHeight="1" x14ac:dyDescent="0.25"/>
    <row r="31" spans="1:13" s="4" customFormat="1" ht="15" customHeight="1" x14ac:dyDescent="0.25"/>
    <row r="32" spans="1:13" s="4" customFormat="1" ht="15" customHeight="1" x14ac:dyDescent="0.25"/>
    <row r="33" s="4" customFormat="1" ht="15" customHeight="1" x14ac:dyDescent="0.25"/>
    <row r="34" s="4" customFormat="1" ht="15.75" customHeigh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pans="1:9" ht="18" x14ac:dyDescent="0.25">
      <c r="A81" s="4"/>
      <c r="B81" s="4"/>
      <c r="C81" s="2" t="s">
        <v>6</v>
      </c>
      <c r="D81" s="35"/>
      <c r="E81" s="35"/>
      <c r="F81" s="4"/>
      <c r="G81" s="7" t="s">
        <v>2</v>
      </c>
      <c r="H81" s="768" t="s">
        <v>5</v>
      </c>
      <c r="I81" s="768"/>
    </row>
    <row r="82" spans="1:9" ht="42.75" customHeight="1" x14ac:dyDescent="0.25">
      <c r="A82" s="4"/>
      <c r="B82" s="4"/>
      <c r="C82" s="2" t="s">
        <v>6</v>
      </c>
      <c r="D82" s="35"/>
      <c r="E82" s="35"/>
      <c r="F82" s="4"/>
      <c r="G82" s="12" t="s">
        <v>6</v>
      </c>
      <c r="H82" s="767" t="s">
        <v>7</v>
      </c>
      <c r="I82" s="767"/>
    </row>
    <row r="83" spans="1:9" ht="42.75" customHeight="1" x14ac:dyDescent="0.25">
      <c r="A83" s="4"/>
      <c r="B83" s="4"/>
      <c r="C83" s="2" t="s">
        <v>6</v>
      </c>
      <c r="D83" s="35"/>
      <c r="E83" s="35"/>
      <c r="F83" s="4"/>
      <c r="G83" s="13" t="s">
        <v>28</v>
      </c>
      <c r="H83" s="767" t="s">
        <v>32</v>
      </c>
      <c r="I83" s="767"/>
    </row>
    <row r="84" spans="1:9" ht="78" customHeight="1" x14ac:dyDescent="0.25">
      <c r="A84" s="4"/>
      <c r="B84" s="4"/>
      <c r="C84" s="3" t="s">
        <v>28</v>
      </c>
      <c r="D84" s="36"/>
      <c r="E84" s="36"/>
      <c r="F84" s="4"/>
      <c r="G84" s="14" t="s">
        <v>29</v>
      </c>
      <c r="H84" s="767" t="s">
        <v>33</v>
      </c>
      <c r="I84" s="767"/>
    </row>
    <row r="85" spans="1:9" ht="75.75" customHeight="1" x14ac:dyDescent="0.25">
      <c r="A85" s="4"/>
      <c r="B85" s="4"/>
      <c r="C85" s="3" t="s">
        <v>28</v>
      </c>
      <c r="D85" s="36"/>
      <c r="E85" s="36"/>
      <c r="F85" s="4"/>
      <c r="G85" s="15" t="s">
        <v>30</v>
      </c>
      <c r="H85" s="767" t="s">
        <v>33</v>
      </c>
      <c r="I85" s="767"/>
    </row>
    <row r="86" spans="1:9" x14ac:dyDescent="0.25">
      <c r="A86" s="4"/>
      <c r="B86" s="4"/>
      <c r="C86" s="2" t="s">
        <v>6</v>
      </c>
      <c r="D86" s="35"/>
      <c r="E86" s="35"/>
      <c r="F86" s="4"/>
      <c r="G86" s="4"/>
      <c r="H86" s="4"/>
    </row>
    <row r="87" spans="1:9" x14ac:dyDescent="0.25">
      <c r="A87" s="4"/>
      <c r="B87" s="4"/>
      <c r="C87" s="3" t="s">
        <v>28</v>
      </c>
      <c r="D87" s="36"/>
      <c r="E87" s="36"/>
      <c r="F87" s="4"/>
      <c r="G87" s="11"/>
      <c r="H87" s="11"/>
      <c r="I87" s="11"/>
    </row>
    <row r="88" spans="1:9" ht="15" customHeight="1" x14ac:dyDescent="0.25">
      <c r="A88" s="4"/>
      <c r="B88" s="4"/>
      <c r="C88" s="3" t="s">
        <v>28</v>
      </c>
      <c r="D88" s="36"/>
      <c r="E88" s="36"/>
      <c r="F88" s="4"/>
      <c r="G88" s="10"/>
      <c r="H88" s="10"/>
      <c r="I88" s="10"/>
    </row>
    <row r="89" spans="1:9" x14ac:dyDescent="0.25">
      <c r="A89" s="4"/>
      <c r="B89" s="4"/>
      <c r="C89" s="8" t="s">
        <v>29</v>
      </c>
      <c r="D89" s="37"/>
      <c r="E89" s="37"/>
      <c r="F89" s="4"/>
      <c r="G89" s="10"/>
      <c r="H89" s="10"/>
      <c r="I89" s="10"/>
    </row>
    <row r="90" spans="1:9" ht="15" customHeight="1" x14ac:dyDescent="0.25">
      <c r="A90" s="4"/>
      <c r="B90" s="4">
        <v>42</v>
      </c>
      <c r="C90" s="8" t="s">
        <v>29</v>
      </c>
      <c r="D90" s="37"/>
      <c r="E90" s="37"/>
      <c r="F90" s="4"/>
      <c r="G90" s="10"/>
      <c r="H90" s="10"/>
      <c r="I90" s="10"/>
    </row>
    <row r="91" spans="1:9" x14ac:dyDescent="0.25">
      <c r="A91" s="4"/>
      <c r="B91" s="4"/>
      <c r="C91" s="2" t="s">
        <v>6</v>
      </c>
      <c r="D91" s="35"/>
      <c r="E91" s="35"/>
      <c r="F91" s="4"/>
      <c r="G91" s="10"/>
      <c r="H91" s="10"/>
      <c r="I91" s="10"/>
    </row>
    <row r="92" spans="1:9" x14ac:dyDescent="0.25">
      <c r="A92" s="4"/>
      <c r="B92" s="4"/>
      <c r="C92" s="3" t="s">
        <v>28</v>
      </c>
      <c r="D92" s="36"/>
      <c r="E92" s="36"/>
      <c r="F92" s="4"/>
      <c r="G92" s="11"/>
      <c r="H92" s="11"/>
      <c r="I92" s="11"/>
    </row>
    <row r="93" spans="1:9" x14ac:dyDescent="0.25">
      <c r="A93" s="4"/>
      <c r="B93" s="4"/>
      <c r="C93" s="8" t="s">
        <v>29</v>
      </c>
      <c r="D93" s="37"/>
      <c r="E93" s="37"/>
      <c r="F93" s="4"/>
      <c r="G93" s="11"/>
      <c r="H93" s="11"/>
      <c r="I93" s="11"/>
    </row>
    <row r="94" spans="1:9" x14ac:dyDescent="0.25">
      <c r="A94" s="4"/>
      <c r="B94" s="4"/>
      <c r="C94" s="8" t="s">
        <v>29</v>
      </c>
      <c r="D94" s="37"/>
      <c r="E94" s="37"/>
      <c r="F94" s="4"/>
      <c r="G94" s="11"/>
      <c r="H94" s="11"/>
      <c r="I94" s="11"/>
    </row>
    <row r="95" spans="1:9" x14ac:dyDescent="0.25">
      <c r="A95" s="4"/>
      <c r="B95" s="4"/>
      <c r="C95" s="9" t="s">
        <v>30</v>
      </c>
      <c r="D95" s="38"/>
      <c r="E95" s="38"/>
      <c r="F95" s="4"/>
      <c r="G95" s="11"/>
      <c r="H95" s="11"/>
      <c r="I95" s="11"/>
    </row>
    <row r="96" spans="1:9" x14ac:dyDescent="0.25">
      <c r="A96" s="4"/>
      <c r="B96" s="4"/>
      <c r="C96" s="3" t="s">
        <v>28</v>
      </c>
      <c r="D96" s="36"/>
      <c r="E96" s="36"/>
      <c r="F96" s="4"/>
      <c r="G96" s="11"/>
      <c r="H96" s="11"/>
      <c r="I96" s="11"/>
    </row>
    <row r="97" spans="1:9" ht="15" customHeight="1" x14ac:dyDescent="0.25">
      <c r="A97" s="4"/>
      <c r="B97" s="4"/>
      <c r="C97" s="8" t="s">
        <v>29</v>
      </c>
      <c r="D97" s="37"/>
      <c r="E97" s="37"/>
      <c r="F97" s="4"/>
      <c r="G97" s="10"/>
      <c r="H97" s="10"/>
      <c r="I97" s="10"/>
    </row>
    <row r="98" spans="1:9" x14ac:dyDescent="0.25">
      <c r="A98" s="4"/>
      <c r="B98" s="4"/>
      <c r="C98" s="8" t="s">
        <v>29</v>
      </c>
      <c r="D98" s="37"/>
      <c r="E98" s="37"/>
      <c r="F98" s="4"/>
      <c r="G98" s="10"/>
      <c r="H98" s="10"/>
      <c r="I98" s="10"/>
    </row>
    <row r="99" spans="1:9" ht="15" customHeight="1" x14ac:dyDescent="0.25">
      <c r="A99" s="4"/>
      <c r="B99" s="4"/>
      <c r="C99" s="9" t="s">
        <v>30</v>
      </c>
      <c r="D99" s="38"/>
      <c r="E99" s="38"/>
      <c r="F99" s="4"/>
      <c r="G99" s="10"/>
      <c r="H99" s="10"/>
      <c r="I99" s="10"/>
    </row>
    <row r="100" spans="1:9" x14ac:dyDescent="0.25">
      <c r="A100" s="4"/>
      <c r="B100" s="4"/>
      <c r="C100" s="9" t="s">
        <v>30</v>
      </c>
      <c r="D100" s="38"/>
      <c r="E100" s="38"/>
      <c r="F100" s="4"/>
      <c r="G100" s="10"/>
      <c r="H100" s="10"/>
      <c r="I100" s="10"/>
    </row>
    <row r="101" spans="1:9" x14ac:dyDescent="0.25">
      <c r="A101" s="4"/>
      <c r="B101" s="4"/>
      <c r="C101" s="3" t="s">
        <v>28</v>
      </c>
      <c r="D101" s="36"/>
      <c r="E101" s="36"/>
      <c r="F101" s="4"/>
      <c r="G101" s="11"/>
      <c r="H101" s="11"/>
      <c r="I101" s="11"/>
    </row>
    <row r="102" spans="1:9" x14ac:dyDescent="0.25">
      <c r="A102" s="4"/>
      <c r="B102" s="4"/>
      <c r="C102" s="8" t="s">
        <v>29</v>
      </c>
      <c r="D102" s="37"/>
      <c r="E102" s="37"/>
      <c r="F102" s="4"/>
      <c r="G102" s="11"/>
      <c r="H102" s="11"/>
      <c r="I102" s="11"/>
    </row>
    <row r="103" spans="1:9" x14ac:dyDescent="0.25">
      <c r="A103" s="4"/>
      <c r="B103" s="4"/>
      <c r="C103" s="9" t="s">
        <v>30</v>
      </c>
      <c r="D103" s="38"/>
      <c r="E103" s="38"/>
      <c r="F103" s="4"/>
      <c r="G103" s="11"/>
      <c r="H103" s="11"/>
      <c r="I103" s="11"/>
    </row>
    <row r="104" spans="1:9" x14ac:dyDescent="0.25">
      <c r="A104" s="4"/>
      <c r="B104" s="4"/>
      <c r="C104" s="9" t="s">
        <v>30</v>
      </c>
      <c r="D104" s="38"/>
      <c r="E104" s="38"/>
      <c r="F104" s="4"/>
      <c r="G104" s="11"/>
      <c r="H104" s="11"/>
      <c r="I104" s="11"/>
    </row>
    <row r="105" spans="1:9" x14ac:dyDescent="0.25">
      <c r="A105" s="4"/>
      <c r="B105" s="4"/>
      <c r="C105" s="9" t="s">
        <v>30</v>
      </c>
      <c r="D105" s="38"/>
      <c r="E105" s="38"/>
      <c r="F105" s="4"/>
      <c r="G105" s="4"/>
      <c r="H105" s="4"/>
    </row>
    <row r="106" spans="1:9" x14ac:dyDescent="0.25">
      <c r="A106" s="4"/>
      <c r="B106" s="4"/>
      <c r="F106" s="4"/>
      <c r="G106" s="4"/>
      <c r="H106" s="4"/>
    </row>
    <row r="107" spans="1:9" s="4" customFormat="1" x14ac:dyDescent="0.25"/>
    <row r="108" spans="1:9" s="4" customFormat="1" x14ac:dyDescent="0.25"/>
    <row r="109" spans="1:9" s="4" customFormat="1" x14ac:dyDescent="0.25"/>
    <row r="110" spans="1:9" s="4" customFormat="1" x14ac:dyDescent="0.25"/>
    <row r="111" spans="1:9" s="4" customFormat="1" x14ac:dyDescent="0.25"/>
    <row r="112" spans="1:9"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sheetData>
  <sheetProtection algorithmName="SHA-512" hashValue="8dlZeL916P4dtoDEF6UwGnjkNywihzQrwnNQDWAXInKB8JIShODGs66qK8nnxiV7EgFe+GCmOJ9x6ippMx9PFA==" saltValue="/mwLTXcbAa01O0tYkzu3Tw==" spinCount="100000" sheet="1" objects="1" scenarios="1"/>
  <mergeCells count="53">
    <mergeCell ref="K18:M18"/>
    <mergeCell ref="K19:M19"/>
    <mergeCell ref="K17:M17"/>
    <mergeCell ref="K20:M20"/>
    <mergeCell ref="H85:I85"/>
    <mergeCell ref="H81:I81"/>
    <mergeCell ref="H82:I82"/>
    <mergeCell ref="H83:I83"/>
    <mergeCell ref="H84:I84"/>
    <mergeCell ref="O12:U13"/>
    <mergeCell ref="B6:C6"/>
    <mergeCell ref="D6:H6"/>
    <mergeCell ref="B11:B13"/>
    <mergeCell ref="C11:C13"/>
    <mergeCell ref="D11:D13"/>
    <mergeCell ref="E11:E13"/>
    <mergeCell ref="F11:F13"/>
    <mergeCell ref="G11:G13"/>
    <mergeCell ref="H11:H13"/>
    <mergeCell ref="G14:G16"/>
    <mergeCell ref="H14:H16"/>
    <mergeCell ref="B17:B19"/>
    <mergeCell ref="C17:C19"/>
    <mergeCell ref="D17:D19"/>
    <mergeCell ref="E17:E19"/>
    <mergeCell ref="F17:F19"/>
    <mergeCell ref="G17:G19"/>
    <mergeCell ref="H17:H19"/>
    <mergeCell ref="B14:B16"/>
    <mergeCell ref="C14:C16"/>
    <mergeCell ref="D14:D16"/>
    <mergeCell ref="E14:E16"/>
    <mergeCell ref="F14:F16"/>
    <mergeCell ref="G20:G22"/>
    <mergeCell ref="H20:H22"/>
    <mergeCell ref="B23:B25"/>
    <mergeCell ref="C23:C25"/>
    <mergeCell ref="D23:D25"/>
    <mergeCell ref="E23:E25"/>
    <mergeCell ref="F23:F25"/>
    <mergeCell ref="G23:G25"/>
    <mergeCell ref="H23:H25"/>
    <mergeCell ref="B20:B22"/>
    <mergeCell ref="C20:C22"/>
    <mergeCell ref="D20:D22"/>
    <mergeCell ref="E20:E22"/>
    <mergeCell ref="F20:F22"/>
    <mergeCell ref="B4:H4"/>
    <mergeCell ref="F10:H10"/>
    <mergeCell ref="D9:H9"/>
    <mergeCell ref="D10:E10"/>
    <mergeCell ref="B7:B10"/>
    <mergeCell ref="C8:C10"/>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M103"/>
  <sheetViews>
    <sheetView zoomScale="80" zoomScaleNormal="80" workbookViewId="0"/>
  </sheetViews>
  <sheetFormatPr baseColWidth="10" defaultRowHeight="15" x14ac:dyDescent="0.25"/>
  <cols>
    <col min="1" max="1" width="50.7109375" style="87" customWidth="1"/>
    <col min="2" max="2" width="36.140625" style="87" customWidth="1"/>
    <col min="3" max="3" width="21.5703125" style="87" customWidth="1"/>
    <col min="4" max="4" width="17" style="87" customWidth="1"/>
    <col min="5" max="5" width="18.85546875" style="87" customWidth="1"/>
    <col min="6" max="6" width="16.5703125" style="87" customWidth="1"/>
    <col min="7" max="7" width="11.5703125" style="87" customWidth="1"/>
    <col min="8" max="9" width="15" style="87" customWidth="1"/>
    <col min="10" max="10" width="14.7109375" style="87" customWidth="1"/>
    <col min="11" max="11" width="14.42578125" style="87" customWidth="1"/>
    <col min="12" max="12" width="19.140625" style="87" customWidth="1"/>
    <col min="13" max="13" width="14.85546875" style="87" customWidth="1"/>
    <col min="14" max="14" width="19" style="87" customWidth="1"/>
    <col min="15" max="15" width="16.5703125" style="87" customWidth="1"/>
    <col min="16" max="16" width="3.7109375" style="87" customWidth="1"/>
    <col min="17" max="17" width="10.42578125" style="87" customWidth="1"/>
    <col min="18" max="18" width="8.7109375" style="87" customWidth="1"/>
    <col min="19" max="19" width="7.140625" style="87" customWidth="1"/>
    <col min="20" max="20" width="5.42578125" style="87" customWidth="1"/>
    <col min="21" max="21" width="3.85546875" style="87" customWidth="1"/>
    <col min="22" max="26" width="11.42578125" style="87"/>
    <col min="27" max="27" width="2.42578125" style="87" customWidth="1"/>
    <col min="28" max="31" width="11.42578125" style="87"/>
    <col min="32" max="32" width="30.140625" style="87" customWidth="1"/>
    <col min="33" max="34" width="11.42578125" style="87"/>
    <col min="35" max="39" width="0" style="87" hidden="1" customWidth="1"/>
    <col min="40" max="16384" width="11.42578125" style="87"/>
  </cols>
  <sheetData>
    <row r="1" spans="1:39" x14ac:dyDescent="0.25">
      <c r="Q1" s="776" t="s">
        <v>66</v>
      </c>
      <c r="R1" s="777"/>
      <c r="S1" s="776" t="s">
        <v>71</v>
      </c>
      <c r="T1" s="777"/>
      <c r="V1" s="782" t="s">
        <v>70</v>
      </c>
      <c r="W1" s="783"/>
      <c r="X1" s="783"/>
      <c r="Y1" s="783"/>
      <c r="Z1" s="784"/>
      <c r="AB1" s="772" t="s">
        <v>140</v>
      </c>
      <c r="AC1" s="773"/>
      <c r="AD1" s="773"/>
      <c r="AE1" s="773"/>
      <c r="AF1" s="773"/>
    </row>
    <row r="2" spans="1:39" ht="15.75" thickBot="1" x14ac:dyDescent="0.3">
      <c r="A2" s="769" t="s">
        <v>197</v>
      </c>
      <c r="B2" s="769"/>
      <c r="C2" s="769"/>
      <c r="D2" s="769"/>
      <c r="E2" s="769"/>
      <c r="F2" s="769"/>
      <c r="G2" s="769"/>
      <c r="H2" s="769"/>
      <c r="I2" s="769"/>
      <c r="J2" s="769"/>
      <c r="K2" s="769"/>
      <c r="L2" s="769"/>
      <c r="M2" s="769"/>
      <c r="N2" s="769"/>
      <c r="Q2" s="778"/>
      <c r="R2" s="779"/>
      <c r="S2" s="778"/>
      <c r="T2" s="779"/>
      <c r="V2" s="785"/>
      <c r="W2" s="786"/>
      <c r="X2" s="786"/>
      <c r="Y2" s="786"/>
      <c r="Z2" s="787"/>
      <c r="AB2" s="773"/>
      <c r="AC2" s="773"/>
      <c r="AD2" s="773"/>
      <c r="AE2" s="773"/>
      <c r="AF2" s="773"/>
    </row>
    <row r="3" spans="1:39" x14ac:dyDescent="0.25">
      <c r="A3" s="769" t="s">
        <v>198</v>
      </c>
      <c r="B3" s="769"/>
      <c r="C3" s="769"/>
      <c r="D3" s="769"/>
      <c r="E3" s="769"/>
      <c r="F3" s="769"/>
      <c r="G3" s="769"/>
      <c r="H3" s="769"/>
      <c r="I3" s="769"/>
      <c r="J3" s="769"/>
      <c r="K3" s="769"/>
      <c r="L3" s="769"/>
      <c r="M3" s="769"/>
      <c r="N3" s="769"/>
      <c r="Q3" s="780" t="s">
        <v>67</v>
      </c>
      <c r="R3" s="781"/>
      <c r="S3" s="780">
        <v>0</v>
      </c>
      <c r="T3" s="781"/>
      <c r="V3" s="785"/>
      <c r="W3" s="786"/>
      <c r="X3" s="786"/>
      <c r="Y3" s="786"/>
      <c r="Z3" s="787"/>
      <c r="AB3" s="773"/>
      <c r="AC3" s="773"/>
      <c r="AD3" s="773"/>
      <c r="AE3" s="773"/>
      <c r="AF3" s="773"/>
    </row>
    <row r="4" spans="1:39" x14ac:dyDescent="0.25">
      <c r="A4" s="774" t="s">
        <v>195</v>
      </c>
      <c r="B4" s="775"/>
      <c r="C4" s="775"/>
      <c r="D4" s="775"/>
      <c r="E4" s="775"/>
      <c r="F4" s="775"/>
      <c r="G4" s="775"/>
      <c r="H4" s="775"/>
      <c r="I4" s="775"/>
      <c r="J4" s="775"/>
      <c r="K4" s="775"/>
      <c r="L4" s="775"/>
      <c r="M4" s="775"/>
      <c r="N4" s="775"/>
      <c r="Q4" s="770" t="s">
        <v>68</v>
      </c>
      <c r="R4" s="771"/>
      <c r="S4" s="770">
        <v>1</v>
      </c>
      <c r="T4" s="771"/>
      <c r="V4" s="785"/>
      <c r="W4" s="786"/>
      <c r="X4" s="786"/>
      <c r="Y4" s="786"/>
      <c r="Z4" s="787"/>
      <c r="AB4" s="773"/>
      <c r="AC4" s="773"/>
      <c r="AD4" s="773"/>
      <c r="AE4" s="773"/>
      <c r="AF4" s="773"/>
    </row>
    <row r="5" spans="1:39" s="138" customFormat="1" ht="39" customHeight="1" thickBot="1" x14ac:dyDescent="0.3">
      <c r="A5" s="774" t="s">
        <v>196</v>
      </c>
      <c r="B5" s="775"/>
      <c r="C5" s="775"/>
      <c r="D5" s="775"/>
      <c r="E5" s="775"/>
      <c r="F5" s="775"/>
      <c r="G5" s="775"/>
      <c r="H5" s="775"/>
      <c r="I5" s="775"/>
      <c r="J5" s="775"/>
      <c r="K5" s="775"/>
      <c r="L5" s="775"/>
      <c r="M5" s="775"/>
      <c r="N5" s="775"/>
      <c r="Q5" s="794" t="s">
        <v>69</v>
      </c>
      <c r="R5" s="795"/>
      <c r="S5" s="794">
        <v>2</v>
      </c>
      <c r="T5" s="795"/>
      <c r="V5" s="785"/>
      <c r="W5" s="786"/>
      <c r="X5" s="786"/>
      <c r="Y5" s="786"/>
      <c r="Z5" s="787"/>
    </row>
    <row r="6" spans="1:39" ht="15.75" thickBot="1" x14ac:dyDescent="0.3">
      <c r="A6" s="791" t="s">
        <v>141</v>
      </c>
      <c r="B6" s="792"/>
      <c r="C6" s="792"/>
      <c r="D6" s="792"/>
      <c r="E6" s="792"/>
      <c r="F6" s="792"/>
      <c r="G6" s="792"/>
      <c r="H6" s="792"/>
      <c r="I6" s="792"/>
      <c r="J6" s="792"/>
      <c r="K6" s="792"/>
      <c r="L6" s="792"/>
      <c r="M6" s="792"/>
      <c r="N6" s="792"/>
      <c r="O6" s="793"/>
      <c r="V6" s="788"/>
      <c r="W6" s="789"/>
      <c r="X6" s="789"/>
      <c r="Y6" s="789"/>
      <c r="Z6" s="790"/>
    </row>
    <row r="7" spans="1:39" ht="21" customHeight="1" thickBot="1" x14ac:dyDescent="0.3">
      <c r="A7" s="800" t="s">
        <v>323</v>
      </c>
      <c r="B7" s="797" t="s">
        <v>305</v>
      </c>
      <c r="C7" s="800" t="s">
        <v>322</v>
      </c>
      <c r="D7" s="801" t="s">
        <v>63</v>
      </c>
      <c r="E7" s="801"/>
      <c r="F7" s="801"/>
      <c r="G7" s="801"/>
      <c r="H7" s="801"/>
      <c r="I7" s="801"/>
      <c r="J7" s="801"/>
      <c r="K7" s="802"/>
      <c r="L7" s="791" t="s">
        <v>142</v>
      </c>
      <c r="M7" s="792"/>
      <c r="N7" s="792"/>
      <c r="O7" s="793"/>
    </row>
    <row r="8" spans="1:39" ht="21" customHeight="1" thickBot="1" x14ac:dyDescent="0.3">
      <c r="A8" s="803"/>
      <c r="B8" s="798"/>
      <c r="C8" s="798"/>
      <c r="D8" s="807" t="s">
        <v>80</v>
      </c>
      <c r="E8" s="813" t="s">
        <v>81</v>
      </c>
      <c r="F8" s="805" t="s">
        <v>82</v>
      </c>
      <c r="G8" s="811" t="s">
        <v>300</v>
      </c>
      <c r="H8" s="805" t="s">
        <v>301</v>
      </c>
      <c r="I8" s="805" t="s">
        <v>83</v>
      </c>
      <c r="J8" s="805" t="s">
        <v>84</v>
      </c>
      <c r="K8" s="809" t="s">
        <v>85</v>
      </c>
      <c r="L8" s="792" t="s">
        <v>145</v>
      </c>
      <c r="M8" s="793"/>
      <c r="N8" s="791" t="s">
        <v>151</v>
      </c>
      <c r="O8" s="793"/>
    </row>
    <row r="9" spans="1:39" ht="138.75" customHeight="1" thickBot="1" x14ac:dyDescent="0.3">
      <c r="A9" s="804"/>
      <c r="B9" s="799"/>
      <c r="C9" s="799"/>
      <c r="D9" s="808"/>
      <c r="E9" s="814"/>
      <c r="F9" s="806"/>
      <c r="G9" s="812"/>
      <c r="H9" s="806"/>
      <c r="I9" s="806"/>
      <c r="J9" s="806"/>
      <c r="K9" s="810"/>
      <c r="L9" s="243" t="s">
        <v>143</v>
      </c>
      <c r="M9" s="244" t="s">
        <v>144</v>
      </c>
      <c r="N9" s="244" t="s">
        <v>143</v>
      </c>
      <c r="O9" s="244" t="s">
        <v>173</v>
      </c>
    </row>
    <row r="10" spans="1:39" ht="42" customHeight="1" x14ac:dyDescent="0.25">
      <c r="A10" s="245"/>
      <c r="B10" s="246" t="s">
        <v>328</v>
      </c>
      <c r="C10" s="67"/>
      <c r="D10" s="239"/>
      <c r="E10" s="239"/>
      <c r="F10" s="239"/>
      <c r="G10" s="240"/>
      <c r="H10" s="239"/>
      <c r="I10" s="240"/>
      <c r="J10" s="240">
        <v>0</v>
      </c>
      <c r="K10" s="241">
        <f>SUM(D10:J10)</f>
        <v>0</v>
      </c>
      <c r="L10" s="242" t="str">
        <f>IF(C10="Preventivo",IF(K10&lt;=50,0,IF(K10&lt;76,1,2)),"")</f>
        <v/>
      </c>
      <c r="M10" s="815" t="e">
        <f>ROUNDUP(AVERAGE(L10:L12),0)</f>
        <v>#DIV/0!</v>
      </c>
      <c r="N10" s="242" t="str">
        <f>IF(C10="DETECTIVO",IF(K10&lt;=50,0,IF(K10&lt;76,1,2)),"")</f>
        <v/>
      </c>
      <c r="O10" s="815" t="e">
        <f>ROUNDUP(AVERAGE(N10:N12),)</f>
        <v>#DIV/0!</v>
      </c>
      <c r="AI10" s="87" t="s">
        <v>65</v>
      </c>
      <c r="AJ10" s="141">
        <v>15</v>
      </c>
      <c r="AK10" s="142">
        <v>5</v>
      </c>
      <c r="AL10" s="143">
        <v>10</v>
      </c>
      <c r="AM10" s="143">
        <v>30</v>
      </c>
    </row>
    <row r="11" spans="1:39" ht="24" customHeight="1" x14ac:dyDescent="0.25">
      <c r="A11" s="247"/>
      <c r="B11" s="246" t="s">
        <v>329</v>
      </c>
      <c r="C11" s="67"/>
      <c r="D11" s="144"/>
      <c r="E11" s="144"/>
      <c r="F11" s="144"/>
      <c r="G11" s="145"/>
      <c r="H11" s="144"/>
      <c r="I11" s="145"/>
      <c r="J11" s="145"/>
      <c r="K11" s="139">
        <f>SUM(D11:J11)</f>
        <v>0</v>
      </c>
      <c r="L11" s="140" t="str">
        <f>IF(C11="Preventivo",IF(K11&lt;=50,0,IF(K11&lt;76,1,2)),"")</f>
        <v/>
      </c>
      <c r="M11" s="796"/>
      <c r="N11" s="140" t="str">
        <f>IF(C11="DETECTIVO",IF(K11&lt;=50,0,IF(K11&lt;76,1,2)),"")</f>
        <v/>
      </c>
      <c r="O11" s="796"/>
      <c r="AI11" s="87" t="s">
        <v>64</v>
      </c>
      <c r="AJ11" s="141">
        <v>0</v>
      </c>
      <c r="AK11" s="141">
        <v>0</v>
      </c>
      <c r="AL11" s="141">
        <v>0</v>
      </c>
      <c r="AM11" s="141">
        <v>0</v>
      </c>
    </row>
    <row r="12" spans="1:39" ht="20.25" customHeight="1" x14ac:dyDescent="0.25">
      <c r="A12" s="247"/>
      <c r="B12" s="246" t="s">
        <v>330</v>
      </c>
      <c r="C12" s="67"/>
      <c r="D12" s="144"/>
      <c r="E12" s="144"/>
      <c r="F12" s="144"/>
      <c r="G12" s="145"/>
      <c r="H12" s="144"/>
      <c r="I12" s="145"/>
      <c r="J12" s="145"/>
      <c r="K12" s="139">
        <f>SUM(D12:J12)</f>
        <v>0</v>
      </c>
      <c r="L12" s="140" t="str">
        <f>IF(C12="Preventivo",IF(K12&lt;=50,0,IF(K12&lt;76,1,2)),"")</f>
        <v/>
      </c>
      <c r="M12" s="796"/>
      <c r="N12" s="140" t="str">
        <f>IF(C12="DETECTIVO",IF(K12&lt;=50,0,IF(K12&lt;76,1,2)),"")</f>
        <v/>
      </c>
      <c r="O12" s="796"/>
      <c r="AB12" s="87" t="s">
        <v>64</v>
      </c>
    </row>
    <row r="13" spans="1:39" ht="42" customHeight="1" x14ac:dyDescent="0.25">
      <c r="A13" s="247"/>
      <c r="B13" s="246"/>
      <c r="C13" s="67"/>
      <c r="D13" s="144"/>
      <c r="E13" s="144"/>
      <c r="F13" s="144"/>
      <c r="G13" s="145"/>
      <c r="H13" s="144"/>
      <c r="I13" s="145"/>
      <c r="J13" s="145"/>
      <c r="K13" s="139">
        <f>SUM(D13:J13)</f>
        <v>0</v>
      </c>
      <c r="L13" s="140" t="str">
        <f>IF(C13="Preventivo",IF(K13&lt;=50,0,IF(K13&lt;76,1,2)),"")</f>
        <v/>
      </c>
      <c r="M13" s="796" t="e">
        <f>ROUNDUP(AVERAGE(L13:L15),0)</f>
        <v>#DIV/0!</v>
      </c>
      <c r="N13" s="140" t="str">
        <f>IF(C13="DETECTIVO",IF(K13&lt;=50,0,IF(K13&lt;76,1,2)),"")</f>
        <v/>
      </c>
      <c r="O13" s="796" t="e">
        <f>ROUNDUP(AVERAGE(N13:N15),)</f>
        <v>#DIV/0!</v>
      </c>
      <c r="AB13" s="87" t="s">
        <v>306</v>
      </c>
      <c r="AI13" s="87" t="s">
        <v>65</v>
      </c>
      <c r="AJ13" s="141">
        <v>15</v>
      </c>
      <c r="AK13" s="142">
        <v>5</v>
      </c>
      <c r="AL13" s="143">
        <v>10</v>
      </c>
      <c r="AM13" s="143">
        <v>30</v>
      </c>
    </row>
    <row r="14" spans="1:39" ht="24" customHeight="1" x14ac:dyDescent="0.25">
      <c r="A14" s="247"/>
      <c r="B14" s="246"/>
      <c r="C14" s="67"/>
      <c r="D14" s="144"/>
      <c r="E14" s="144"/>
      <c r="F14" s="144"/>
      <c r="G14" s="145"/>
      <c r="H14" s="144"/>
      <c r="I14" s="145"/>
      <c r="J14" s="145"/>
      <c r="K14" s="139">
        <f t="shared" ref="K14:K33" si="0">SUM(D14:J14)</f>
        <v>0</v>
      </c>
      <c r="L14" s="140" t="str">
        <f t="shared" ref="L14:L33" si="1">IF(C14="Preventivo",IF(K14&lt;=50,0,IF(K14&lt;76,1,2)),"")</f>
        <v/>
      </c>
      <c r="M14" s="796"/>
      <c r="N14" s="140" t="str">
        <f t="shared" ref="N14:N33" si="2">IF(C14="DETECTIVO",IF(K14&lt;=50,0,IF(K14&lt;76,1,2)),"")</f>
        <v/>
      </c>
      <c r="O14" s="796"/>
      <c r="AI14" s="87" t="s">
        <v>64</v>
      </c>
      <c r="AJ14" s="141">
        <v>0</v>
      </c>
      <c r="AK14" s="141">
        <v>0</v>
      </c>
      <c r="AL14" s="141">
        <v>0</v>
      </c>
      <c r="AM14" s="141">
        <v>0</v>
      </c>
    </row>
    <row r="15" spans="1:39" ht="20.25" customHeight="1" x14ac:dyDescent="0.25">
      <c r="A15" s="247"/>
      <c r="B15" s="246"/>
      <c r="C15" s="67"/>
      <c r="D15" s="144"/>
      <c r="E15" s="144"/>
      <c r="F15" s="144"/>
      <c r="G15" s="145"/>
      <c r="H15" s="144"/>
      <c r="I15" s="145"/>
      <c r="J15" s="145"/>
      <c r="K15" s="139">
        <f t="shared" si="0"/>
        <v>0</v>
      </c>
      <c r="L15" s="140" t="str">
        <f t="shared" si="1"/>
        <v/>
      </c>
      <c r="M15" s="796"/>
      <c r="N15" s="140" t="str">
        <f t="shared" si="2"/>
        <v/>
      </c>
      <c r="O15" s="796"/>
    </row>
    <row r="16" spans="1:39" ht="42" customHeight="1" x14ac:dyDescent="0.25">
      <c r="A16" s="247"/>
      <c r="B16" s="246"/>
      <c r="C16" s="67"/>
      <c r="D16" s="144"/>
      <c r="E16" s="144"/>
      <c r="F16" s="144"/>
      <c r="G16" s="145"/>
      <c r="H16" s="144"/>
      <c r="I16" s="145"/>
      <c r="J16" s="145"/>
      <c r="K16" s="139">
        <f t="shared" si="0"/>
        <v>0</v>
      </c>
      <c r="L16" s="140" t="str">
        <f t="shared" si="1"/>
        <v/>
      </c>
      <c r="M16" s="796" t="e">
        <f>ROUNDUP(AVERAGE(L16:L18),0)</f>
        <v>#DIV/0!</v>
      </c>
      <c r="N16" s="140" t="str">
        <f t="shared" si="2"/>
        <v/>
      </c>
      <c r="O16" s="796" t="e">
        <f>ROUNDUP(AVERAGE(N16:N18),)</f>
        <v>#DIV/0!</v>
      </c>
      <c r="AI16" s="87" t="s">
        <v>65</v>
      </c>
      <c r="AJ16" s="141">
        <v>15</v>
      </c>
      <c r="AK16" s="142">
        <v>5</v>
      </c>
      <c r="AL16" s="143">
        <v>10</v>
      </c>
      <c r="AM16" s="143">
        <v>30</v>
      </c>
    </row>
    <row r="17" spans="1:39" ht="24" customHeight="1" x14ac:dyDescent="0.25">
      <c r="A17" s="247"/>
      <c r="B17" s="246"/>
      <c r="C17" s="67"/>
      <c r="D17" s="144"/>
      <c r="E17" s="144"/>
      <c r="F17" s="144"/>
      <c r="G17" s="145"/>
      <c r="H17" s="144"/>
      <c r="I17" s="145"/>
      <c r="J17" s="145"/>
      <c r="K17" s="139">
        <f t="shared" si="0"/>
        <v>0</v>
      </c>
      <c r="L17" s="140" t="str">
        <f t="shared" si="1"/>
        <v/>
      </c>
      <c r="M17" s="796"/>
      <c r="N17" s="140" t="str">
        <f t="shared" si="2"/>
        <v/>
      </c>
      <c r="O17" s="796"/>
      <c r="AI17" s="87" t="s">
        <v>64</v>
      </c>
      <c r="AJ17" s="141">
        <v>0</v>
      </c>
      <c r="AK17" s="141">
        <v>0</v>
      </c>
      <c r="AL17" s="141">
        <v>0</v>
      </c>
      <c r="AM17" s="141">
        <v>0</v>
      </c>
    </row>
    <row r="18" spans="1:39" ht="20.25" customHeight="1" x14ac:dyDescent="0.25">
      <c r="A18" s="247"/>
      <c r="B18" s="246"/>
      <c r="C18" s="67"/>
      <c r="D18" s="144"/>
      <c r="E18" s="144"/>
      <c r="F18" s="144"/>
      <c r="G18" s="145"/>
      <c r="H18" s="144"/>
      <c r="I18" s="145"/>
      <c r="J18" s="145"/>
      <c r="K18" s="139">
        <f t="shared" si="0"/>
        <v>0</v>
      </c>
      <c r="L18" s="140" t="str">
        <f t="shared" si="1"/>
        <v/>
      </c>
      <c r="M18" s="796"/>
      <c r="N18" s="140" t="str">
        <f t="shared" si="2"/>
        <v/>
      </c>
      <c r="O18" s="796"/>
    </row>
    <row r="19" spans="1:39" ht="42" customHeight="1" x14ac:dyDescent="0.25">
      <c r="A19" s="247"/>
      <c r="B19" s="246"/>
      <c r="C19" s="67"/>
      <c r="D19" s="144"/>
      <c r="E19" s="144"/>
      <c r="F19" s="144"/>
      <c r="G19" s="145"/>
      <c r="H19" s="144"/>
      <c r="I19" s="145"/>
      <c r="J19" s="145"/>
      <c r="K19" s="139">
        <f t="shared" si="0"/>
        <v>0</v>
      </c>
      <c r="L19" s="140" t="str">
        <f t="shared" si="1"/>
        <v/>
      </c>
      <c r="M19" s="796" t="e">
        <f>ROUNDUP(AVERAGE(L19:L21),0)</f>
        <v>#DIV/0!</v>
      </c>
      <c r="N19" s="140" t="str">
        <f t="shared" si="2"/>
        <v/>
      </c>
      <c r="O19" s="796" t="e">
        <f>ROUNDUP(AVERAGE(N19:N21),)</f>
        <v>#DIV/0!</v>
      </c>
      <c r="AI19" s="87" t="s">
        <v>65</v>
      </c>
      <c r="AJ19" s="141">
        <v>15</v>
      </c>
      <c r="AK19" s="142">
        <v>5</v>
      </c>
      <c r="AL19" s="143">
        <v>10</v>
      </c>
      <c r="AM19" s="143">
        <v>30</v>
      </c>
    </row>
    <row r="20" spans="1:39" ht="24" customHeight="1" x14ac:dyDescent="0.25">
      <c r="A20" s="247"/>
      <c r="B20" s="246"/>
      <c r="C20" s="67"/>
      <c r="D20" s="144"/>
      <c r="E20" s="144"/>
      <c r="F20" s="144"/>
      <c r="G20" s="145"/>
      <c r="H20" s="144"/>
      <c r="I20" s="145"/>
      <c r="J20" s="145"/>
      <c r="K20" s="139">
        <f t="shared" si="0"/>
        <v>0</v>
      </c>
      <c r="L20" s="140" t="str">
        <f t="shared" si="1"/>
        <v/>
      </c>
      <c r="M20" s="796"/>
      <c r="N20" s="140" t="str">
        <f t="shared" si="2"/>
        <v/>
      </c>
      <c r="O20" s="796"/>
      <c r="AI20" s="87" t="s">
        <v>64</v>
      </c>
      <c r="AJ20" s="141">
        <v>0</v>
      </c>
      <c r="AK20" s="141">
        <v>0</v>
      </c>
      <c r="AL20" s="141">
        <v>0</v>
      </c>
      <c r="AM20" s="141">
        <v>0</v>
      </c>
    </row>
    <row r="21" spans="1:39" ht="20.25" customHeight="1" x14ac:dyDescent="0.25">
      <c r="A21" s="247"/>
      <c r="B21" s="246"/>
      <c r="C21" s="67"/>
      <c r="D21" s="144"/>
      <c r="E21" s="144"/>
      <c r="F21" s="144"/>
      <c r="G21" s="145"/>
      <c r="H21" s="144"/>
      <c r="I21" s="145"/>
      <c r="J21" s="145"/>
      <c r="K21" s="139">
        <f t="shared" si="0"/>
        <v>0</v>
      </c>
      <c r="L21" s="140" t="str">
        <f t="shared" si="1"/>
        <v/>
      </c>
      <c r="M21" s="796"/>
      <c r="N21" s="140" t="str">
        <f t="shared" si="2"/>
        <v/>
      </c>
      <c r="O21" s="796"/>
    </row>
    <row r="22" spans="1:39" ht="42" customHeight="1" x14ac:dyDescent="0.25">
      <c r="A22" s="247"/>
      <c r="B22" s="246"/>
      <c r="C22" s="67"/>
      <c r="D22" s="144"/>
      <c r="E22" s="144"/>
      <c r="F22" s="144"/>
      <c r="G22" s="145"/>
      <c r="H22" s="144"/>
      <c r="I22" s="145"/>
      <c r="J22" s="145"/>
      <c r="K22" s="139">
        <f t="shared" si="0"/>
        <v>0</v>
      </c>
      <c r="L22" s="140" t="str">
        <f t="shared" si="1"/>
        <v/>
      </c>
      <c r="M22" s="796" t="e">
        <f>ROUNDUP(AVERAGE(L22:L24),0)</f>
        <v>#DIV/0!</v>
      </c>
      <c r="N22" s="140" t="str">
        <f t="shared" si="2"/>
        <v/>
      </c>
      <c r="O22" s="796" t="e">
        <f>ROUNDUP(AVERAGE(N22:N24),)</f>
        <v>#DIV/0!</v>
      </c>
      <c r="AI22" s="87" t="s">
        <v>65</v>
      </c>
      <c r="AJ22" s="141">
        <v>15</v>
      </c>
      <c r="AK22" s="142">
        <v>5</v>
      </c>
      <c r="AL22" s="143">
        <v>10</v>
      </c>
      <c r="AM22" s="143">
        <v>30</v>
      </c>
    </row>
    <row r="23" spans="1:39" ht="24" customHeight="1" x14ac:dyDescent="0.25">
      <c r="A23" s="247"/>
      <c r="B23" s="246"/>
      <c r="C23" s="67"/>
      <c r="D23" s="144"/>
      <c r="E23" s="144"/>
      <c r="F23" s="144"/>
      <c r="G23" s="145"/>
      <c r="H23" s="144"/>
      <c r="I23" s="145"/>
      <c r="J23" s="145"/>
      <c r="K23" s="139">
        <f t="shared" si="0"/>
        <v>0</v>
      </c>
      <c r="L23" s="140" t="str">
        <f t="shared" si="1"/>
        <v/>
      </c>
      <c r="M23" s="796"/>
      <c r="N23" s="140" t="str">
        <f t="shared" si="2"/>
        <v/>
      </c>
      <c r="O23" s="796"/>
      <c r="AI23" s="87" t="s">
        <v>64</v>
      </c>
      <c r="AJ23" s="141">
        <v>0</v>
      </c>
      <c r="AK23" s="141">
        <v>0</v>
      </c>
      <c r="AL23" s="141">
        <v>0</v>
      </c>
      <c r="AM23" s="141">
        <v>0</v>
      </c>
    </row>
    <row r="24" spans="1:39" ht="20.25" customHeight="1" x14ac:dyDescent="0.25">
      <c r="A24" s="247"/>
      <c r="B24" s="246"/>
      <c r="C24" s="67"/>
      <c r="D24" s="144"/>
      <c r="E24" s="144"/>
      <c r="F24" s="144"/>
      <c r="G24" s="145"/>
      <c r="H24" s="144"/>
      <c r="I24" s="145"/>
      <c r="J24" s="145"/>
      <c r="K24" s="139">
        <f t="shared" si="0"/>
        <v>0</v>
      </c>
      <c r="L24" s="140" t="str">
        <f t="shared" si="1"/>
        <v/>
      </c>
      <c r="M24" s="796"/>
      <c r="N24" s="140" t="str">
        <f t="shared" si="2"/>
        <v/>
      </c>
      <c r="O24" s="796"/>
    </row>
    <row r="25" spans="1:39" ht="42" customHeight="1" x14ac:dyDescent="0.25">
      <c r="A25" s="247"/>
      <c r="B25" s="246"/>
      <c r="C25" s="67"/>
      <c r="D25" s="144"/>
      <c r="E25" s="144"/>
      <c r="F25" s="144"/>
      <c r="G25" s="145"/>
      <c r="H25" s="144"/>
      <c r="I25" s="145"/>
      <c r="J25" s="145"/>
      <c r="K25" s="139">
        <f t="shared" si="0"/>
        <v>0</v>
      </c>
      <c r="L25" s="140" t="str">
        <f t="shared" si="1"/>
        <v/>
      </c>
      <c r="M25" s="796" t="e">
        <f>ROUNDUP(AVERAGE(L25:L27),0)</f>
        <v>#DIV/0!</v>
      </c>
      <c r="N25" s="140" t="str">
        <f t="shared" si="2"/>
        <v/>
      </c>
      <c r="O25" s="796" t="e">
        <f>ROUNDUP(AVERAGE(N25:N27),)</f>
        <v>#DIV/0!</v>
      </c>
      <c r="AI25" s="87" t="s">
        <v>65</v>
      </c>
      <c r="AJ25" s="141">
        <v>15</v>
      </c>
      <c r="AK25" s="142">
        <v>5</v>
      </c>
      <c r="AL25" s="143">
        <v>10</v>
      </c>
      <c r="AM25" s="143">
        <v>30</v>
      </c>
    </row>
    <row r="26" spans="1:39" ht="24" customHeight="1" x14ac:dyDescent="0.25">
      <c r="A26" s="247"/>
      <c r="B26" s="246"/>
      <c r="C26" s="67"/>
      <c r="D26" s="144"/>
      <c r="E26" s="144"/>
      <c r="F26" s="144"/>
      <c r="G26" s="145"/>
      <c r="H26" s="144"/>
      <c r="I26" s="145"/>
      <c r="J26" s="145"/>
      <c r="K26" s="139">
        <f t="shared" si="0"/>
        <v>0</v>
      </c>
      <c r="L26" s="140" t="str">
        <f t="shared" si="1"/>
        <v/>
      </c>
      <c r="M26" s="796"/>
      <c r="N26" s="140" t="str">
        <f t="shared" si="2"/>
        <v/>
      </c>
      <c r="O26" s="796"/>
      <c r="AI26" s="87" t="s">
        <v>64</v>
      </c>
      <c r="AJ26" s="141">
        <v>0</v>
      </c>
      <c r="AK26" s="141">
        <v>0</v>
      </c>
      <c r="AL26" s="141">
        <v>0</v>
      </c>
      <c r="AM26" s="141">
        <v>0</v>
      </c>
    </row>
    <row r="27" spans="1:39" ht="20.25" customHeight="1" x14ac:dyDescent="0.25">
      <c r="A27" s="247"/>
      <c r="B27" s="246"/>
      <c r="C27" s="67"/>
      <c r="D27" s="144"/>
      <c r="E27" s="144"/>
      <c r="F27" s="144"/>
      <c r="G27" s="145"/>
      <c r="H27" s="144"/>
      <c r="I27" s="145"/>
      <c r="J27" s="145"/>
      <c r="K27" s="139">
        <f t="shared" si="0"/>
        <v>0</v>
      </c>
      <c r="L27" s="140" t="str">
        <f t="shared" si="1"/>
        <v/>
      </c>
      <c r="M27" s="796"/>
      <c r="N27" s="140" t="str">
        <f t="shared" si="2"/>
        <v/>
      </c>
      <c r="O27" s="796"/>
    </row>
    <row r="28" spans="1:39" ht="42" customHeight="1" x14ac:dyDescent="0.25">
      <c r="A28" s="247"/>
      <c r="B28" s="246"/>
      <c r="C28" s="67"/>
      <c r="D28" s="144"/>
      <c r="E28" s="144"/>
      <c r="F28" s="144"/>
      <c r="G28" s="145"/>
      <c r="H28" s="144"/>
      <c r="I28" s="145"/>
      <c r="J28" s="145"/>
      <c r="K28" s="139">
        <f t="shared" si="0"/>
        <v>0</v>
      </c>
      <c r="L28" s="140" t="str">
        <f t="shared" si="1"/>
        <v/>
      </c>
      <c r="M28" s="796" t="e">
        <f>ROUNDUP(AVERAGE(L28:L30),0)</f>
        <v>#DIV/0!</v>
      </c>
      <c r="N28" s="140" t="str">
        <f t="shared" si="2"/>
        <v/>
      </c>
      <c r="O28" s="796" t="e">
        <f>ROUNDUP(AVERAGE(N28:N30),)</f>
        <v>#DIV/0!</v>
      </c>
      <c r="AI28" s="87" t="s">
        <v>65</v>
      </c>
      <c r="AJ28" s="141">
        <v>15</v>
      </c>
      <c r="AK28" s="142">
        <v>5</v>
      </c>
      <c r="AL28" s="143">
        <v>10</v>
      </c>
      <c r="AM28" s="143">
        <v>30</v>
      </c>
    </row>
    <row r="29" spans="1:39" ht="24" customHeight="1" x14ac:dyDescent="0.25">
      <c r="A29" s="247"/>
      <c r="B29" s="246"/>
      <c r="C29" s="67"/>
      <c r="D29" s="144"/>
      <c r="E29" s="144"/>
      <c r="F29" s="144"/>
      <c r="G29" s="145"/>
      <c r="H29" s="144"/>
      <c r="I29" s="145"/>
      <c r="J29" s="145"/>
      <c r="K29" s="139">
        <f t="shared" si="0"/>
        <v>0</v>
      </c>
      <c r="L29" s="140" t="str">
        <f t="shared" si="1"/>
        <v/>
      </c>
      <c r="M29" s="796"/>
      <c r="N29" s="140" t="str">
        <f t="shared" si="2"/>
        <v/>
      </c>
      <c r="O29" s="796"/>
      <c r="AI29" s="87" t="s">
        <v>64</v>
      </c>
      <c r="AJ29" s="141">
        <v>0</v>
      </c>
      <c r="AK29" s="141">
        <v>0</v>
      </c>
      <c r="AL29" s="141">
        <v>0</v>
      </c>
      <c r="AM29" s="141">
        <v>0</v>
      </c>
    </row>
    <row r="30" spans="1:39" ht="20.25" customHeight="1" x14ac:dyDescent="0.25">
      <c r="A30" s="247"/>
      <c r="B30" s="246"/>
      <c r="C30" s="67"/>
      <c r="D30" s="144"/>
      <c r="E30" s="144"/>
      <c r="F30" s="144"/>
      <c r="G30" s="145"/>
      <c r="H30" s="144"/>
      <c r="I30" s="145"/>
      <c r="J30" s="145"/>
      <c r="K30" s="139">
        <f t="shared" si="0"/>
        <v>0</v>
      </c>
      <c r="L30" s="140" t="str">
        <f t="shared" si="1"/>
        <v/>
      </c>
      <c r="M30" s="796"/>
      <c r="N30" s="140" t="str">
        <f t="shared" si="2"/>
        <v/>
      </c>
      <c r="O30" s="796"/>
    </row>
    <row r="31" spans="1:39" ht="42" customHeight="1" x14ac:dyDescent="0.25">
      <c r="A31" s="247"/>
      <c r="B31" s="246"/>
      <c r="C31" s="67"/>
      <c r="D31" s="144"/>
      <c r="E31" s="144"/>
      <c r="F31" s="144"/>
      <c r="G31" s="145"/>
      <c r="H31" s="144"/>
      <c r="I31" s="145"/>
      <c r="J31" s="145"/>
      <c r="K31" s="139">
        <f t="shared" si="0"/>
        <v>0</v>
      </c>
      <c r="L31" s="140" t="str">
        <f t="shared" si="1"/>
        <v/>
      </c>
      <c r="M31" s="796" t="e">
        <f>ROUNDUP(AVERAGE(L31:L33),0)</f>
        <v>#DIV/0!</v>
      </c>
      <c r="N31" s="140" t="str">
        <f t="shared" si="2"/>
        <v/>
      </c>
      <c r="O31" s="796" t="e">
        <f>ROUNDUP(AVERAGE(N31:N33),)</f>
        <v>#DIV/0!</v>
      </c>
      <c r="AI31" s="87" t="s">
        <v>65</v>
      </c>
      <c r="AJ31" s="141">
        <v>15</v>
      </c>
      <c r="AK31" s="142">
        <v>5</v>
      </c>
      <c r="AL31" s="143">
        <v>10</v>
      </c>
      <c r="AM31" s="143">
        <v>30</v>
      </c>
    </row>
    <row r="32" spans="1:39" ht="24" customHeight="1" x14ac:dyDescent="0.25">
      <c r="A32" s="247"/>
      <c r="B32" s="246"/>
      <c r="C32" s="67"/>
      <c r="D32" s="144"/>
      <c r="E32" s="144"/>
      <c r="F32" s="144"/>
      <c r="G32" s="145"/>
      <c r="H32" s="144"/>
      <c r="I32" s="145"/>
      <c r="J32" s="145"/>
      <c r="K32" s="139">
        <f t="shared" si="0"/>
        <v>0</v>
      </c>
      <c r="L32" s="140" t="str">
        <f t="shared" si="1"/>
        <v/>
      </c>
      <c r="M32" s="796"/>
      <c r="N32" s="140" t="str">
        <f t="shared" si="2"/>
        <v/>
      </c>
      <c r="O32" s="796"/>
      <c r="AI32" s="87" t="s">
        <v>64</v>
      </c>
      <c r="AJ32" s="141">
        <v>0</v>
      </c>
      <c r="AK32" s="141">
        <v>0</v>
      </c>
      <c r="AL32" s="141">
        <v>0</v>
      </c>
      <c r="AM32" s="141">
        <v>0</v>
      </c>
    </row>
    <row r="33" spans="1:39" ht="20.25" customHeight="1" x14ac:dyDescent="0.25">
      <c r="A33" s="247"/>
      <c r="B33" s="246"/>
      <c r="C33" s="67"/>
      <c r="D33" s="144"/>
      <c r="E33" s="144"/>
      <c r="F33" s="144"/>
      <c r="G33" s="145"/>
      <c r="H33" s="144"/>
      <c r="I33" s="145"/>
      <c r="J33" s="145"/>
      <c r="K33" s="139">
        <f t="shared" si="0"/>
        <v>0</v>
      </c>
      <c r="L33" s="140" t="str">
        <f t="shared" si="1"/>
        <v/>
      </c>
      <c r="M33" s="796"/>
      <c r="N33" s="140" t="str">
        <f t="shared" si="2"/>
        <v/>
      </c>
      <c r="O33" s="796"/>
    </row>
    <row r="34" spans="1:39" ht="42" customHeight="1" x14ac:dyDescent="0.25">
      <c r="A34" s="247"/>
      <c r="B34" s="246"/>
      <c r="C34" s="67"/>
      <c r="D34" s="144"/>
      <c r="E34" s="144"/>
      <c r="F34" s="144"/>
      <c r="G34" s="145"/>
      <c r="H34" s="144"/>
      <c r="I34" s="145"/>
      <c r="J34" s="145"/>
      <c r="K34" s="139">
        <f t="shared" ref="K34:K51" si="3">SUM(D34:J34)</f>
        <v>0</v>
      </c>
      <c r="L34" s="140" t="str">
        <f t="shared" ref="L34:L51" si="4">IF(C34="Preventivo",IF(K34&lt;=50,0,IF(K34&lt;76,1,2)),"")</f>
        <v/>
      </c>
      <c r="M34" s="796" t="e">
        <f>ROUNDUP(AVERAGE(L34:L36),0)</f>
        <v>#DIV/0!</v>
      </c>
      <c r="N34" s="140" t="str">
        <f t="shared" ref="N34:N51" si="5">IF(C34="DETECTIVO",IF(K34&lt;=50,0,IF(K34&lt;76,1,2)),"")</f>
        <v/>
      </c>
      <c r="O34" s="796" t="e">
        <f>ROUNDUP(AVERAGE(N34:N36),)</f>
        <v>#DIV/0!</v>
      </c>
      <c r="AI34" s="87" t="s">
        <v>65</v>
      </c>
      <c r="AJ34" s="141">
        <v>15</v>
      </c>
      <c r="AK34" s="142">
        <v>5</v>
      </c>
      <c r="AL34" s="143">
        <v>10</v>
      </c>
      <c r="AM34" s="143">
        <v>30</v>
      </c>
    </row>
    <row r="35" spans="1:39" ht="24" customHeight="1" x14ac:dyDescent="0.25">
      <c r="A35" s="247"/>
      <c r="B35" s="246"/>
      <c r="C35" s="67"/>
      <c r="D35" s="144"/>
      <c r="E35" s="144"/>
      <c r="F35" s="144"/>
      <c r="G35" s="145"/>
      <c r="H35" s="144"/>
      <c r="I35" s="145"/>
      <c r="J35" s="145"/>
      <c r="K35" s="139">
        <f t="shared" si="3"/>
        <v>0</v>
      </c>
      <c r="L35" s="140" t="str">
        <f t="shared" si="4"/>
        <v/>
      </c>
      <c r="M35" s="796"/>
      <c r="N35" s="140" t="str">
        <f t="shared" si="5"/>
        <v/>
      </c>
      <c r="O35" s="796"/>
      <c r="AI35" s="87" t="s">
        <v>64</v>
      </c>
      <c r="AJ35" s="141">
        <v>0</v>
      </c>
      <c r="AK35" s="141">
        <v>0</v>
      </c>
      <c r="AL35" s="141">
        <v>0</v>
      </c>
      <c r="AM35" s="141">
        <v>0</v>
      </c>
    </row>
    <row r="36" spans="1:39" ht="20.25" customHeight="1" x14ac:dyDescent="0.25">
      <c r="A36" s="247"/>
      <c r="B36" s="246"/>
      <c r="C36" s="67"/>
      <c r="D36" s="144"/>
      <c r="E36" s="144"/>
      <c r="F36" s="144"/>
      <c r="G36" s="145"/>
      <c r="H36" s="144"/>
      <c r="I36" s="145"/>
      <c r="J36" s="145"/>
      <c r="K36" s="139">
        <f t="shared" si="3"/>
        <v>0</v>
      </c>
      <c r="L36" s="140" t="str">
        <f t="shared" si="4"/>
        <v/>
      </c>
      <c r="M36" s="796"/>
      <c r="N36" s="140" t="str">
        <f t="shared" si="5"/>
        <v/>
      </c>
      <c r="O36" s="796"/>
    </row>
    <row r="37" spans="1:39" ht="42" customHeight="1" x14ac:dyDescent="0.25">
      <c r="A37" s="247"/>
      <c r="B37" s="246"/>
      <c r="C37" s="67"/>
      <c r="D37" s="144"/>
      <c r="E37" s="144"/>
      <c r="F37" s="144"/>
      <c r="G37" s="145"/>
      <c r="H37" s="144"/>
      <c r="I37" s="145"/>
      <c r="J37" s="145"/>
      <c r="K37" s="139">
        <f t="shared" si="3"/>
        <v>0</v>
      </c>
      <c r="L37" s="140" t="str">
        <f t="shared" si="4"/>
        <v/>
      </c>
      <c r="M37" s="796" t="e">
        <f>ROUNDUP(AVERAGE(L37:L39),0)</f>
        <v>#DIV/0!</v>
      </c>
      <c r="N37" s="140" t="str">
        <f t="shared" si="5"/>
        <v/>
      </c>
      <c r="O37" s="796" t="e">
        <f>ROUNDUP(AVERAGE(N37:N39),)</f>
        <v>#DIV/0!</v>
      </c>
      <c r="AI37" s="87" t="s">
        <v>65</v>
      </c>
      <c r="AJ37" s="141">
        <v>15</v>
      </c>
      <c r="AK37" s="142">
        <v>5</v>
      </c>
      <c r="AL37" s="143">
        <v>10</v>
      </c>
      <c r="AM37" s="143">
        <v>30</v>
      </c>
    </row>
    <row r="38" spans="1:39" ht="24" customHeight="1" x14ac:dyDescent="0.25">
      <c r="A38" s="247"/>
      <c r="B38" s="246"/>
      <c r="C38" s="67"/>
      <c r="D38" s="144"/>
      <c r="E38" s="144"/>
      <c r="F38" s="144"/>
      <c r="G38" s="145"/>
      <c r="H38" s="144"/>
      <c r="I38" s="145"/>
      <c r="J38" s="145"/>
      <c r="K38" s="139">
        <f t="shared" si="3"/>
        <v>0</v>
      </c>
      <c r="L38" s="140" t="str">
        <f t="shared" si="4"/>
        <v/>
      </c>
      <c r="M38" s="796"/>
      <c r="N38" s="140" t="str">
        <f t="shared" si="5"/>
        <v/>
      </c>
      <c r="O38" s="796"/>
      <c r="AI38" s="87" t="s">
        <v>64</v>
      </c>
      <c r="AJ38" s="141">
        <v>0</v>
      </c>
      <c r="AK38" s="141">
        <v>0</v>
      </c>
      <c r="AL38" s="141">
        <v>0</v>
      </c>
      <c r="AM38" s="141">
        <v>0</v>
      </c>
    </row>
    <row r="39" spans="1:39" ht="20.25" customHeight="1" x14ac:dyDescent="0.25">
      <c r="A39" s="247"/>
      <c r="B39" s="246"/>
      <c r="C39" s="67"/>
      <c r="D39" s="144"/>
      <c r="E39" s="144"/>
      <c r="F39" s="144"/>
      <c r="G39" s="145"/>
      <c r="H39" s="144"/>
      <c r="I39" s="145"/>
      <c r="J39" s="145"/>
      <c r="K39" s="139">
        <f t="shared" si="3"/>
        <v>0</v>
      </c>
      <c r="L39" s="140" t="str">
        <f t="shared" si="4"/>
        <v/>
      </c>
      <c r="M39" s="796"/>
      <c r="N39" s="140" t="str">
        <f t="shared" si="5"/>
        <v/>
      </c>
      <c r="O39" s="796"/>
    </row>
    <row r="40" spans="1:39" ht="42" customHeight="1" x14ac:dyDescent="0.25">
      <c r="A40" s="247"/>
      <c r="B40" s="246"/>
      <c r="C40" s="67"/>
      <c r="D40" s="144"/>
      <c r="E40" s="144"/>
      <c r="F40" s="144"/>
      <c r="G40" s="145"/>
      <c r="H40" s="144"/>
      <c r="I40" s="145"/>
      <c r="J40" s="145"/>
      <c r="K40" s="139">
        <f t="shared" si="3"/>
        <v>0</v>
      </c>
      <c r="L40" s="140" t="str">
        <f t="shared" si="4"/>
        <v/>
      </c>
      <c r="M40" s="796" t="e">
        <f>ROUNDUP(AVERAGE(L40:L42),0)</f>
        <v>#DIV/0!</v>
      </c>
      <c r="N40" s="140" t="str">
        <f t="shared" si="5"/>
        <v/>
      </c>
      <c r="O40" s="796" t="e">
        <f>ROUNDUP(AVERAGE(N40:N42),)</f>
        <v>#DIV/0!</v>
      </c>
      <c r="AI40" s="87" t="s">
        <v>65</v>
      </c>
      <c r="AJ40" s="141">
        <v>15</v>
      </c>
      <c r="AK40" s="142">
        <v>5</v>
      </c>
      <c r="AL40" s="143">
        <v>10</v>
      </c>
      <c r="AM40" s="143">
        <v>30</v>
      </c>
    </row>
    <row r="41" spans="1:39" ht="24" customHeight="1" x14ac:dyDescent="0.25">
      <c r="A41" s="247"/>
      <c r="B41" s="246"/>
      <c r="C41" s="67"/>
      <c r="D41" s="144"/>
      <c r="E41" s="144"/>
      <c r="F41" s="144"/>
      <c r="G41" s="145"/>
      <c r="H41" s="144"/>
      <c r="I41" s="145"/>
      <c r="J41" s="145"/>
      <c r="K41" s="139">
        <f t="shared" si="3"/>
        <v>0</v>
      </c>
      <c r="L41" s="140" t="str">
        <f t="shared" si="4"/>
        <v/>
      </c>
      <c r="M41" s="796"/>
      <c r="N41" s="140" t="str">
        <f t="shared" si="5"/>
        <v/>
      </c>
      <c r="O41" s="796"/>
      <c r="AI41" s="87" t="s">
        <v>64</v>
      </c>
      <c r="AJ41" s="141">
        <v>0</v>
      </c>
      <c r="AK41" s="141">
        <v>0</v>
      </c>
      <c r="AL41" s="141">
        <v>0</v>
      </c>
      <c r="AM41" s="141">
        <v>0</v>
      </c>
    </row>
    <row r="42" spans="1:39" ht="20.25" customHeight="1" x14ac:dyDescent="0.25">
      <c r="A42" s="247"/>
      <c r="B42" s="246"/>
      <c r="C42" s="67"/>
      <c r="D42" s="144"/>
      <c r="E42" s="144"/>
      <c r="F42" s="144"/>
      <c r="G42" s="145"/>
      <c r="H42" s="144"/>
      <c r="I42" s="145"/>
      <c r="J42" s="145"/>
      <c r="K42" s="139">
        <f t="shared" si="3"/>
        <v>0</v>
      </c>
      <c r="L42" s="140" t="str">
        <f t="shared" si="4"/>
        <v/>
      </c>
      <c r="M42" s="796"/>
      <c r="N42" s="140" t="str">
        <f t="shared" si="5"/>
        <v/>
      </c>
      <c r="O42" s="796"/>
    </row>
    <row r="43" spans="1:39" ht="42" customHeight="1" x14ac:dyDescent="0.25">
      <c r="A43" s="247"/>
      <c r="B43" s="246"/>
      <c r="C43" s="67"/>
      <c r="D43" s="144"/>
      <c r="E43" s="144"/>
      <c r="F43" s="144"/>
      <c r="G43" s="145"/>
      <c r="H43" s="144"/>
      <c r="I43" s="145"/>
      <c r="J43" s="145"/>
      <c r="K43" s="139">
        <f t="shared" si="3"/>
        <v>0</v>
      </c>
      <c r="L43" s="140" t="str">
        <f t="shared" si="4"/>
        <v/>
      </c>
      <c r="M43" s="796" t="e">
        <f>ROUNDUP(AVERAGE(L43:L45),0)</f>
        <v>#DIV/0!</v>
      </c>
      <c r="N43" s="140" t="str">
        <f t="shared" si="5"/>
        <v/>
      </c>
      <c r="O43" s="796" t="e">
        <f>ROUNDUP(AVERAGE(N43:N45),)</f>
        <v>#DIV/0!</v>
      </c>
      <c r="AI43" s="87" t="s">
        <v>65</v>
      </c>
      <c r="AJ43" s="141">
        <v>15</v>
      </c>
      <c r="AK43" s="142">
        <v>5</v>
      </c>
      <c r="AL43" s="143">
        <v>10</v>
      </c>
      <c r="AM43" s="143">
        <v>30</v>
      </c>
    </row>
    <row r="44" spans="1:39" ht="24" customHeight="1" x14ac:dyDescent="0.25">
      <c r="A44" s="247"/>
      <c r="B44" s="246"/>
      <c r="C44" s="67"/>
      <c r="D44" s="144"/>
      <c r="E44" s="144"/>
      <c r="F44" s="144"/>
      <c r="G44" s="145"/>
      <c r="H44" s="144"/>
      <c r="I44" s="145"/>
      <c r="J44" s="145"/>
      <c r="K44" s="139">
        <f t="shared" si="3"/>
        <v>0</v>
      </c>
      <c r="L44" s="140" t="str">
        <f t="shared" si="4"/>
        <v/>
      </c>
      <c r="M44" s="796"/>
      <c r="N44" s="140" t="str">
        <f t="shared" si="5"/>
        <v/>
      </c>
      <c r="O44" s="796"/>
      <c r="AI44" s="87" t="s">
        <v>64</v>
      </c>
      <c r="AJ44" s="141">
        <v>0</v>
      </c>
      <c r="AK44" s="141">
        <v>0</v>
      </c>
      <c r="AL44" s="141">
        <v>0</v>
      </c>
      <c r="AM44" s="141">
        <v>0</v>
      </c>
    </row>
    <row r="45" spans="1:39" ht="20.25" customHeight="1" x14ac:dyDescent="0.25">
      <c r="A45" s="247"/>
      <c r="B45" s="246"/>
      <c r="C45" s="67"/>
      <c r="D45" s="144"/>
      <c r="E45" s="144"/>
      <c r="F45" s="144"/>
      <c r="G45" s="145"/>
      <c r="H45" s="144"/>
      <c r="I45" s="145"/>
      <c r="J45" s="145"/>
      <c r="K45" s="139">
        <f t="shared" si="3"/>
        <v>0</v>
      </c>
      <c r="L45" s="140" t="str">
        <f t="shared" si="4"/>
        <v/>
      </c>
      <c r="M45" s="796"/>
      <c r="N45" s="140" t="str">
        <f t="shared" si="5"/>
        <v/>
      </c>
      <c r="O45" s="796"/>
    </row>
    <row r="46" spans="1:39" ht="42" customHeight="1" x14ac:dyDescent="0.25">
      <c r="A46" s="247"/>
      <c r="B46" s="246"/>
      <c r="C46" s="67"/>
      <c r="D46" s="144"/>
      <c r="E46" s="144"/>
      <c r="F46" s="144"/>
      <c r="G46" s="145"/>
      <c r="H46" s="144"/>
      <c r="I46" s="145"/>
      <c r="J46" s="145"/>
      <c r="K46" s="139">
        <f t="shared" si="3"/>
        <v>0</v>
      </c>
      <c r="L46" s="140" t="str">
        <f t="shared" si="4"/>
        <v/>
      </c>
      <c r="M46" s="796" t="e">
        <f>ROUNDUP(AVERAGE(L46:L48),0)</f>
        <v>#DIV/0!</v>
      </c>
      <c r="N46" s="140" t="str">
        <f t="shared" si="5"/>
        <v/>
      </c>
      <c r="O46" s="796" t="e">
        <f>ROUNDUP(AVERAGE(N46:N48),)</f>
        <v>#DIV/0!</v>
      </c>
      <c r="AI46" s="87" t="s">
        <v>65</v>
      </c>
      <c r="AJ46" s="141">
        <v>15</v>
      </c>
      <c r="AK46" s="142">
        <v>5</v>
      </c>
      <c r="AL46" s="143">
        <v>10</v>
      </c>
      <c r="AM46" s="143">
        <v>30</v>
      </c>
    </row>
    <row r="47" spans="1:39" ht="24" customHeight="1" x14ac:dyDescent="0.25">
      <c r="A47" s="247"/>
      <c r="B47" s="246"/>
      <c r="C47" s="67"/>
      <c r="D47" s="144"/>
      <c r="E47" s="144"/>
      <c r="F47" s="144"/>
      <c r="G47" s="145"/>
      <c r="H47" s="144"/>
      <c r="I47" s="145"/>
      <c r="J47" s="145"/>
      <c r="K47" s="139">
        <f t="shared" si="3"/>
        <v>0</v>
      </c>
      <c r="L47" s="140" t="str">
        <f t="shared" si="4"/>
        <v/>
      </c>
      <c r="M47" s="796"/>
      <c r="N47" s="140" t="str">
        <f t="shared" si="5"/>
        <v/>
      </c>
      <c r="O47" s="796"/>
      <c r="AI47" s="87" t="s">
        <v>64</v>
      </c>
      <c r="AJ47" s="141">
        <v>0</v>
      </c>
      <c r="AK47" s="141">
        <v>0</v>
      </c>
      <c r="AL47" s="141">
        <v>0</v>
      </c>
      <c r="AM47" s="141">
        <v>0</v>
      </c>
    </row>
    <row r="48" spans="1:39" ht="20.25" customHeight="1" x14ac:dyDescent="0.25">
      <c r="A48" s="247"/>
      <c r="B48" s="246"/>
      <c r="C48" s="67"/>
      <c r="D48" s="144"/>
      <c r="E48" s="144"/>
      <c r="F48" s="144"/>
      <c r="G48" s="145"/>
      <c r="H48" s="144"/>
      <c r="I48" s="145"/>
      <c r="J48" s="145"/>
      <c r="K48" s="139">
        <f t="shared" si="3"/>
        <v>0</v>
      </c>
      <c r="L48" s="140" t="str">
        <f t="shared" si="4"/>
        <v/>
      </c>
      <c r="M48" s="796"/>
      <c r="N48" s="140" t="str">
        <f t="shared" si="5"/>
        <v/>
      </c>
      <c r="O48" s="796"/>
    </row>
    <row r="49" spans="1:39" ht="42" customHeight="1" x14ac:dyDescent="0.25">
      <c r="A49" s="247"/>
      <c r="B49" s="246"/>
      <c r="C49" s="67"/>
      <c r="D49" s="144"/>
      <c r="E49" s="144"/>
      <c r="F49" s="144"/>
      <c r="G49" s="145"/>
      <c r="H49" s="144"/>
      <c r="I49" s="145"/>
      <c r="J49" s="145"/>
      <c r="K49" s="139">
        <f t="shared" si="3"/>
        <v>0</v>
      </c>
      <c r="L49" s="140" t="str">
        <f t="shared" si="4"/>
        <v/>
      </c>
      <c r="M49" s="796" t="e">
        <f>ROUNDUP(AVERAGE(L49:L51),0)</f>
        <v>#DIV/0!</v>
      </c>
      <c r="N49" s="140" t="str">
        <f t="shared" si="5"/>
        <v/>
      </c>
      <c r="O49" s="796" t="e">
        <f>ROUNDUP(AVERAGE(N49:N51),)</f>
        <v>#DIV/0!</v>
      </c>
      <c r="AI49" s="87" t="s">
        <v>65</v>
      </c>
      <c r="AJ49" s="141">
        <v>15</v>
      </c>
      <c r="AK49" s="142">
        <v>5</v>
      </c>
      <c r="AL49" s="143">
        <v>10</v>
      </c>
      <c r="AM49" s="143">
        <v>30</v>
      </c>
    </row>
    <row r="50" spans="1:39" ht="24" customHeight="1" x14ac:dyDescent="0.25">
      <c r="A50" s="247"/>
      <c r="B50" s="246"/>
      <c r="C50" s="67"/>
      <c r="D50" s="144"/>
      <c r="E50" s="144"/>
      <c r="F50" s="144"/>
      <c r="G50" s="145"/>
      <c r="H50" s="144"/>
      <c r="I50" s="145"/>
      <c r="J50" s="145"/>
      <c r="K50" s="139">
        <f t="shared" si="3"/>
        <v>0</v>
      </c>
      <c r="L50" s="140" t="str">
        <f t="shared" si="4"/>
        <v/>
      </c>
      <c r="M50" s="796"/>
      <c r="N50" s="140" t="str">
        <f t="shared" si="5"/>
        <v/>
      </c>
      <c r="O50" s="796"/>
      <c r="AI50" s="87" t="s">
        <v>64</v>
      </c>
      <c r="AJ50" s="141">
        <v>0</v>
      </c>
      <c r="AK50" s="141">
        <v>0</v>
      </c>
      <c r="AL50" s="141">
        <v>0</v>
      </c>
      <c r="AM50" s="141">
        <v>0</v>
      </c>
    </row>
    <row r="51" spans="1:39" ht="20.25" customHeight="1" x14ac:dyDescent="0.25">
      <c r="A51" s="247"/>
      <c r="B51" s="246"/>
      <c r="C51" s="67"/>
      <c r="D51" s="144"/>
      <c r="E51" s="144"/>
      <c r="F51" s="144"/>
      <c r="G51" s="145"/>
      <c r="H51" s="144"/>
      <c r="I51" s="145"/>
      <c r="J51" s="145"/>
      <c r="K51" s="139">
        <f t="shared" si="3"/>
        <v>0</v>
      </c>
      <c r="L51" s="140" t="str">
        <f t="shared" si="4"/>
        <v/>
      </c>
      <c r="M51" s="796"/>
      <c r="N51" s="140" t="str">
        <f t="shared" si="5"/>
        <v/>
      </c>
      <c r="O51" s="796"/>
    </row>
    <row r="52" spans="1:39" ht="42" customHeight="1" x14ac:dyDescent="0.25">
      <c r="A52" s="247"/>
      <c r="B52" s="246"/>
      <c r="C52" s="67"/>
      <c r="D52" s="144"/>
      <c r="E52" s="144"/>
      <c r="F52" s="144"/>
      <c r="G52" s="145"/>
      <c r="H52" s="144"/>
      <c r="I52" s="145"/>
      <c r="J52" s="145"/>
      <c r="K52" s="139">
        <f>SUM(D52:J52)</f>
        <v>0</v>
      </c>
      <c r="L52" s="140" t="str">
        <f>IF(C52="Preventivo",IF(K52&lt;=50,0,IF(K52&lt;76,1,2)),"")</f>
        <v/>
      </c>
      <c r="M52" s="796" t="e">
        <f>ROUNDUP(AVERAGE(L52:L54),0)</f>
        <v>#DIV/0!</v>
      </c>
      <c r="N52" s="140" t="str">
        <f>IF(C52="DETECTIVO",IF(K52&lt;=50,0,IF(K52&lt;76,1,2)),"")</f>
        <v/>
      </c>
      <c r="O52" s="796" t="e">
        <f>ROUNDUP(AVERAGE(N52:N54),)</f>
        <v>#DIV/0!</v>
      </c>
      <c r="AI52" s="87" t="s">
        <v>65</v>
      </c>
      <c r="AJ52" s="141">
        <v>15</v>
      </c>
      <c r="AK52" s="142">
        <v>5</v>
      </c>
      <c r="AL52" s="143">
        <v>10</v>
      </c>
      <c r="AM52" s="143">
        <v>30</v>
      </c>
    </row>
    <row r="53" spans="1:39" ht="24" customHeight="1" x14ac:dyDescent="0.25">
      <c r="A53" s="247"/>
      <c r="B53" s="246"/>
      <c r="C53" s="67"/>
      <c r="D53" s="144"/>
      <c r="E53" s="144"/>
      <c r="F53" s="144"/>
      <c r="G53" s="145"/>
      <c r="H53" s="144"/>
      <c r="I53" s="145"/>
      <c r="J53" s="145"/>
      <c r="K53" s="139">
        <f>SUM(D53:J53)</f>
        <v>0</v>
      </c>
      <c r="L53" s="140" t="str">
        <f>IF(C53="Preventivo",IF(K53&lt;=50,0,IF(K53&lt;76,1,2)),"")</f>
        <v/>
      </c>
      <c r="M53" s="796"/>
      <c r="N53" s="140" t="str">
        <f>IF(C53="DETECTIVO",IF(K53&lt;=50,0,IF(K53&lt;76,1,2)),"")</f>
        <v/>
      </c>
      <c r="O53" s="796"/>
      <c r="AI53" s="87" t="s">
        <v>64</v>
      </c>
      <c r="AJ53" s="141">
        <v>0</v>
      </c>
      <c r="AK53" s="141">
        <v>0</v>
      </c>
      <c r="AL53" s="141">
        <v>0</v>
      </c>
      <c r="AM53" s="141">
        <v>0</v>
      </c>
    </row>
    <row r="54" spans="1:39" ht="20.25" customHeight="1" x14ac:dyDescent="0.25">
      <c r="A54" s="247"/>
      <c r="B54" s="246"/>
      <c r="C54" s="67"/>
      <c r="D54" s="144"/>
      <c r="E54" s="144"/>
      <c r="F54" s="144"/>
      <c r="G54" s="145"/>
      <c r="H54" s="144"/>
      <c r="I54" s="145"/>
      <c r="J54" s="145"/>
      <c r="K54" s="139">
        <f>SUM(D54:J54)</f>
        <v>0</v>
      </c>
      <c r="L54" s="140" t="str">
        <f>IF(C54="Preventivo",IF(K54&lt;=50,0,IF(K54&lt;76,1,2)),"")</f>
        <v/>
      </c>
      <c r="M54" s="796"/>
      <c r="N54" s="140" t="str">
        <f>IF(C54="DETECTIVO",IF(K54&lt;=50,0,IF(K54&lt;76,1,2)),"")</f>
        <v/>
      </c>
      <c r="O54" s="796"/>
    </row>
    <row r="55" spans="1:39" x14ac:dyDescent="0.25">
      <c r="A55" s="248"/>
      <c r="B55" s="248"/>
    </row>
    <row r="56" spans="1:39" x14ac:dyDescent="0.25">
      <c r="A56" s="248"/>
      <c r="B56" s="248"/>
    </row>
    <row r="57" spans="1:39" x14ac:dyDescent="0.25">
      <c r="A57" s="248"/>
      <c r="B57" s="248"/>
    </row>
    <row r="58" spans="1:39" x14ac:dyDescent="0.25">
      <c r="A58" s="248"/>
      <c r="B58" s="248"/>
    </row>
    <row r="59" spans="1:39" x14ac:dyDescent="0.25">
      <c r="A59" s="248"/>
      <c r="B59" s="248"/>
    </row>
    <row r="60" spans="1:39" x14ac:dyDescent="0.25">
      <c r="A60" s="248"/>
      <c r="B60" s="248"/>
    </row>
    <row r="61" spans="1:39" x14ac:dyDescent="0.25">
      <c r="A61" s="248"/>
      <c r="B61" s="248"/>
    </row>
    <row r="62" spans="1:39" x14ac:dyDescent="0.25">
      <c r="A62" s="248"/>
      <c r="B62" s="248"/>
    </row>
    <row r="63" spans="1:39" x14ac:dyDescent="0.25">
      <c r="A63" s="248"/>
      <c r="B63" s="248"/>
    </row>
    <row r="64" spans="1:39" x14ac:dyDescent="0.25">
      <c r="A64" s="248"/>
      <c r="B64" s="248"/>
    </row>
    <row r="65" spans="1:2" x14ac:dyDescent="0.25">
      <c r="A65" s="248"/>
      <c r="B65" s="248"/>
    </row>
    <row r="66" spans="1:2" x14ac:dyDescent="0.25">
      <c r="A66" s="248"/>
      <c r="B66" s="248"/>
    </row>
    <row r="67" spans="1:2" x14ac:dyDescent="0.25">
      <c r="A67" s="248"/>
      <c r="B67" s="248"/>
    </row>
    <row r="68" spans="1:2" x14ac:dyDescent="0.25">
      <c r="A68" s="248"/>
      <c r="B68" s="248"/>
    </row>
    <row r="69" spans="1:2" x14ac:dyDescent="0.25">
      <c r="A69" s="248"/>
      <c r="B69" s="248"/>
    </row>
    <row r="70" spans="1:2" x14ac:dyDescent="0.25">
      <c r="A70" s="248"/>
      <c r="B70" s="248"/>
    </row>
    <row r="71" spans="1:2" x14ac:dyDescent="0.25">
      <c r="A71" s="248"/>
      <c r="B71" s="248"/>
    </row>
    <row r="72" spans="1:2" x14ac:dyDescent="0.25">
      <c r="A72" s="248"/>
      <c r="B72" s="248"/>
    </row>
    <row r="73" spans="1:2" x14ac:dyDescent="0.25">
      <c r="A73" s="248"/>
      <c r="B73" s="248"/>
    </row>
    <row r="74" spans="1:2" x14ac:dyDescent="0.25">
      <c r="A74" s="248"/>
      <c r="B74" s="248"/>
    </row>
    <row r="75" spans="1:2" x14ac:dyDescent="0.25">
      <c r="A75" s="248"/>
      <c r="B75" s="248"/>
    </row>
    <row r="76" spans="1:2" x14ac:dyDescent="0.25">
      <c r="A76" s="248"/>
      <c r="B76" s="248"/>
    </row>
    <row r="77" spans="1:2" x14ac:dyDescent="0.25">
      <c r="A77" s="248"/>
      <c r="B77" s="248"/>
    </row>
    <row r="78" spans="1:2" x14ac:dyDescent="0.25">
      <c r="A78" s="248"/>
      <c r="B78" s="248"/>
    </row>
    <row r="79" spans="1:2" x14ac:dyDescent="0.25">
      <c r="A79" s="248"/>
      <c r="B79" s="248"/>
    </row>
    <row r="80" spans="1:2" x14ac:dyDescent="0.25">
      <c r="A80" s="248"/>
      <c r="B80" s="248"/>
    </row>
    <row r="81" spans="1:2" x14ac:dyDescent="0.25">
      <c r="A81" s="248"/>
      <c r="B81" s="248"/>
    </row>
    <row r="82" spans="1:2" x14ac:dyDescent="0.25">
      <c r="A82" s="248"/>
      <c r="B82" s="248"/>
    </row>
    <row r="83" spans="1:2" x14ac:dyDescent="0.25">
      <c r="A83" s="248"/>
      <c r="B83" s="248"/>
    </row>
    <row r="84" spans="1:2" x14ac:dyDescent="0.25">
      <c r="A84" s="248"/>
      <c r="B84" s="248"/>
    </row>
    <row r="85" spans="1:2" x14ac:dyDescent="0.25">
      <c r="A85" s="248"/>
      <c r="B85" s="248"/>
    </row>
    <row r="86" spans="1:2" x14ac:dyDescent="0.25">
      <c r="A86" s="248"/>
      <c r="B86" s="248"/>
    </row>
    <row r="87" spans="1:2" x14ac:dyDescent="0.25">
      <c r="A87" s="248"/>
      <c r="B87" s="248"/>
    </row>
    <row r="88" spans="1:2" x14ac:dyDescent="0.25">
      <c r="A88" s="248"/>
      <c r="B88" s="248"/>
    </row>
    <row r="89" spans="1:2" x14ac:dyDescent="0.25">
      <c r="A89" s="248"/>
      <c r="B89" s="248"/>
    </row>
    <row r="90" spans="1:2" x14ac:dyDescent="0.25">
      <c r="A90" s="248"/>
      <c r="B90" s="248"/>
    </row>
    <row r="91" spans="1:2" x14ac:dyDescent="0.25">
      <c r="A91" s="248"/>
      <c r="B91" s="248"/>
    </row>
    <row r="92" spans="1:2" x14ac:dyDescent="0.25">
      <c r="A92" s="248"/>
      <c r="B92" s="248"/>
    </row>
    <row r="93" spans="1:2" x14ac:dyDescent="0.25">
      <c r="A93" s="248"/>
      <c r="B93" s="248"/>
    </row>
    <row r="94" spans="1:2" x14ac:dyDescent="0.25">
      <c r="A94" s="248"/>
      <c r="B94" s="248"/>
    </row>
    <row r="102" spans="32:32" x14ac:dyDescent="0.25">
      <c r="AF102" s="87" t="s">
        <v>64</v>
      </c>
    </row>
    <row r="103" spans="32:32" x14ac:dyDescent="0.25">
      <c r="AF103" s="87" t="s">
        <v>157</v>
      </c>
    </row>
  </sheetData>
  <sheetProtection autoFilter="0"/>
  <mergeCells count="60">
    <mergeCell ref="M37:M39"/>
    <mergeCell ref="O37:O39"/>
    <mergeCell ref="M40:M42"/>
    <mergeCell ref="O40:O42"/>
    <mergeCell ref="M52:M54"/>
    <mergeCell ref="O52:O54"/>
    <mergeCell ref="M43:M45"/>
    <mergeCell ref="O43:O45"/>
    <mergeCell ref="M46:M48"/>
    <mergeCell ref="O46:O48"/>
    <mergeCell ref="M49:M51"/>
    <mergeCell ref="O49:O51"/>
    <mergeCell ref="M34:M36"/>
    <mergeCell ref="O34:O36"/>
    <mergeCell ref="M25:M27"/>
    <mergeCell ref="O25:O27"/>
    <mergeCell ref="M28:M30"/>
    <mergeCell ref="O28:O30"/>
    <mergeCell ref="M31:M33"/>
    <mergeCell ref="O31:O33"/>
    <mergeCell ref="M22:M24"/>
    <mergeCell ref="O22:O24"/>
    <mergeCell ref="L8:M8"/>
    <mergeCell ref="N8:O8"/>
    <mergeCell ref="M16:M18"/>
    <mergeCell ref="O16:O18"/>
    <mergeCell ref="M13:M15"/>
    <mergeCell ref="O13:O15"/>
    <mergeCell ref="M10:M12"/>
    <mergeCell ref="O10:O12"/>
    <mergeCell ref="A7:A9"/>
    <mergeCell ref="I8:I9"/>
    <mergeCell ref="J8:J9"/>
    <mergeCell ref="D8:D9"/>
    <mergeCell ref="K8:K9"/>
    <mergeCell ref="G8:G9"/>
    <mergeCell ref="E8:E9"/>
    <mergeCell ref="F8:F9"/>
    <mergeCell ref="H8:H9"/>
    <mergeCell ref="L7:O7"/>
    <mergeCell ref="M19:M21"/>
    <mergeCell ref="O19:O21"/>
    <mergeCell ref="B7:B9"/>
    <mergeCell ref="C7:C9"/>
    <mergeCell ref="D7:K7"/>
    <mergeCell ref="A2:N2"/>
    <mergeCell ref="A3:N3"/>
    <mergeCell ref="Q4:R4"/>
    <mergeCell ref="S4:T4"/>
    <mergeCell ref="AB1:AF4"/>
    <mergeCell ref="A4:N4"/>
    <mergeCell ref="S1:T2"/>
    <mergeCell ref="S3:T3"/>
    <mergeCell ref="Q1:R2"/>
    <mergeCell ref="Q3:R3"/>
    <mergeCell ref="V1:Z6"/>
    <mergeCell ref="A6:O6"/>
    <mergeCell ref="S5:T5"/>
    <mergeCell ref="Q5:R5"/>
    <mergeCell ref="A5:N5"/>
  </mergeCells>
  <conditionalFormatting sqref="B10:B54">
    <cfRule type="containsText" dxfId="159" priority="33" stopIfTrue="1" operator="containsText" text="BAJA">
      <formula>NOT(ISERROR(SEARCH("BAJA",B10)))</formula>
    </cfRule>
    <cfRule type="containsText" dxfId="158" priority="34" stopIfTrue="1" operator="containsText" text="MODERADA">
      <formula>NOT(ISERROR(SEARCH("MODERADA",B10)))</formula>
    </cfRule>
    <cfRule type="containsText" dxfId="157" priority="35" stopIfTrue="1" operator="containsText" text="ALTA">
      <formula>NOT(ISERROR(SEARCH("ALTA",B10)))</formula>
    </cfRule>
    <cfRule type="containsText" dxfId="156" priority="36" stopIfTrue="1" operator="containsText" text="EXTREMA">
      <formula>NOT(ISERROR(SEARCH("EXTREMA",B10)))</formula>
    </cfRule>
  </conditionalFormatting>
  <dataValidations count="6">
    <dataValidation type="list" allowBlank="1" showInputMessage="1" showErrorMessage="1" sqref="AH10:AH11 AH13:AH14 AH16:AH17 AH19:AH20 AH22:AH23 AH25:AH26 AH28:AH29 AH31:AH32 AH34:AH35 AH37:AH38 AH40:AH41 AH43:AH44 AH46:AH47 AH49:AH50 AH52:AH53">
      <formula1>$AH$10:$AH$11</formula1>
    </dataValidation>
    <dataValidation type="list" allowBlank="1" showInputMessage="1" showErrorMessage="1" sqref="D10:D54 F10:F54 H10:H54">
      <formula1>$AJ$10:$AJ$11</formula1>
    </dataValidation>
    <dataValidation type="list" allowBlank="1" showInputMessage="1" showErrorMessage="1" sqref="E10:E54">
      <formula1>$AK$10:$AK$11</formula1>
    </dataValidation>
    <dataValidation type="list" allowBlank="1" showInputMessage="1" showErrorMessage="1" sqref="J10:J54">
      <formula1>$AM$10:$AM$11</formula1>
    </dataValidation>
    <dataValidation type="list" allowBlank="1" showInputMessage="1" showErrorMessage="1" sqref="G10:G54 I10:I54">
      <formula1>$AL$10:$AL$11</formula1>
    </dataValidation>
    <dataValidation type="list" allowBlank="1" showInputMessage="1" showErrorMessage="1" sqref="C10:C54">
      <formula1>$AB$12:$AB$13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93"/>
  <sheetViews>
    <sheetView showGridLines="0" topLeftCell="C67" zoomScale="90" zoomScaleNormal="90" zoomScaleSheetLayoutView="80" workbookViewId="0">
      <selection activeCell="G136" sqref="G136"/>
    </sheetView>
  </sheetViews>
  <sheetFormatPr baseColWidth="10" defaultRowHeight="14.25" x14ac:dyDescent="0.2"/>
  <cols>
    <col min="1" max="1" width="54.85546875" style="300" customWidth="1"/>
    <col min="2" max="2" width="44.7109375" style="300" customWidth="1"/>
    <col min="3" max="3" width="14.7109375" style="300" customWidth="1"/>
    <col min="4" max="4" width="20.5703125" style="300" customWidth="1"/>
    <col min="5" max="5" width="20.42578125" style="300" customWidth="1"/>
    <col min="6" max="6" width="30.28515625" style="300" customWidth="1"/>
    <col min="7" max="7" width="32.7109375" style="300" customWidth="1"/>
    <col min="8" max="8" width="27.85546875" style="300" customWidth="1"/>
    <col min="9" max="9" width="28.42578125" style="300" customWidth="1"/>
    <col min="10" max="10" width="27.85546875" style="300" customWidth="1"/>
    <col min="11" max="11" width="15" style="300" bestFit="1" customWidth="1"/>
    <col min="12" max="12" width="14" style="300" bestFit="1" customWidth="1"/>
    <col min="13" max="13" width="16.42578125" style="300" customWidth="1"/>
    <col min="14" max="14" width="15.28515625" style="300" bestFit="1" customWidth="1"/>
    <col min="15" max="15" width="54.7109375" style="300" customWidth="1"/>
    <col min="16" max="16" width="38.140625" style="300" customWidth="1"/>
    <col min="17" max="18" width="34.140625" style="340" customWidth="1"/>
    <col min="19" max="19" width="36.5703125" style="340" customWidth="1"/>
    <col min="20" max="20" width="49" style="300" customWidth="1"/>
    <col min="21" max="21" width="27.42578125" style="300" bestFit="1" customWidth="1"/>
    <col min="22" max="22" width="27.42578125" style="340" customWidth="1"/>
    <col min="23" max="23" width="54.5703125" style="300" customWidth="1"/>
    <col min="24" max="24" width="25.28515625" style="300" customWidth="1"/>
    <col min="25" max="25" width="25.28515625" style="340" customWidth="1"/>
    <col min="26" max="26" width="53.140625" style="300" customWidth="1"/>
    <col min="27" max="27" width="11.42578125" style="300"/>
    <col min="28" max="28" width="10.140625" style="300" customWidth="1"/>
    <col min="29" max="29" width="4.5703125" style="300" bestFit="1" customWidth="1"/>
    <col min="30" max="30" width="6.28515625" style="300" customWidth="1"/>
    <col min="31" max="31" width="12.7109375" style="300" customWidth="1"/>
    <col min="32" max="32" width="10.7109375" style="300" customWidth="1"/>
    <col min="33" max="33" width="26.42578125" style="300" bestFit="1" customWidth="1"/>
    <col min="34" max="34" width="15.28515625" style="340" customWidth="1"/>
    <col min="35" max="35" width="13.42578125" style="340" customWidth="1"/>
    <col min="36" max="36" width="9.5703125" style="300" bestFit="1" customWidth="1"/>
    <col min="37" max="37" width="16.28515625" style="300" customWidth="1"/>
    <col min="38" max="38" width="6" style="300" customWidth="1"/>
    <col min="39" max="39" width="10.7109375" style="300" customWidth="1"/>
    <col min="40" max="40" width="24.85546875" style="300" bestFit="1" customWidth="1"/>
    <col min="41" max="41" width="38.28515625" style="340" customWidth="1"/>
    <col min="42" max="16384" width="11.42578125" style="300"/>
  </cols>
  <sheetData>
    <row r="1" spans="1:49" ht="15" thickBot="1" x14ac:dyDescent="0.25">
      <c r="AG1" s="301"/>
      <c r="AH1" s="301"/>
      <c r="AI1" s="301"/>
      <c r="AJ1" s="301"/>
      <c r="AK1" s="301"/>
      <c r="AL1" s="301"/>
      <c r="AM1" s="301"/>
      <c r="AN1" s="301"/>
      <c r="AO1" s="301"/>
      <c r="AR1" s="300" t="s">
        <v>64</v>
      </c>
      <c r="AS1" s="300">
        <v>15</v>
      </c>
      <c r="AT1" s="300">
        <v>15</v>
      </c>
      <c r="AU1" s="300">
        <v>10</v>
      </c>
      <c r="AW1" s="300" t="s">
        <v>343</v>
      </c>
    </row>
    <row r="2" spans="1:49" ht="15.75" thickBot="1" x14ac:dyDescent="0.3">
      <c r="U2" s="791" t="s">
        <v>142</v>
      </c>
      <c r="V2" s="792"/>
      <c r="W2" s="792"/>
      <c r="X2" s="817"/>
      <c r="Y2" s="290"/>
      <c r="Z2" s="290"/>
      <c r="AG2" s="302"/>
      <c r="AH2" s="302"/>
      <c r="AI2" s="302"/>
      <c r="AJ2" s="303"/>
      <c r="AK2" s="303"/>
      <c r="AL2" s="304"/>
      <c r="AM2" s="303"/>
      <c r="AN2" s="303"/>
      <c r="AO2" s="304"/>
      <c r="AR2" s="300" t="s">
        <v>157</v>
      </c>
      <c r="AS2" s="300">
        <v>0</v>
      </c>
      <c r="AT2" s="300">
        <v>10</v>
      </c>
      <c r="AU2" s="300">
        <v>5</v>
      </c>
      <c r="AW2" s="300" t="s">
        <v>509</v>
      </c>
    </row>
    <row r="3" spans="1:49" ht="119.25" customHeight="1" thickBot="1" x14ac:dyDescent="0.4">
      <c r="D3" s="818" t="s">
        <v>336</v>
      </c>
      <c r="E3" s="818"/>
      <c r="F3" s="305" t="s">
        <v>337</v>
      </c>
      <c r="G3" s="305" t="s">
        <v>338</v>
      </c>
      <c r="H3" s="306" t="s">
        <v>339</v>
      </c>
      <c r="I3" s="306" t="s">
        <v>340</v>
      </c>
      <c r="J3" s="306" t="s">
        <v>341</v>
      </c>
      <c r="K3" s="350"/>
      <c r="L3" s="351"/>
      <c r="M3" s="351"/>
      <c r="N3" s="352" t="s">
        <v>453</v>
      </c>
      <c r="O3" s="353"/>
      <c r="P3" s="354" t="s">
        <v>450</v>
      </c>
      <c r="Q3" s="363"/>
      <c r="R3" s="364" t="s">
        <v>505</v>
      </c>
      <c r="S3" s="365"/>
      <c r="T3" s="366"/>
      <c r="U3" s="819" t="s">
        <v>145</v>
      </c>
      <c r="V3" s="820"/>
      <c r="W3" s="821"/>
      <c r="X3" s="819" t="s">
        <v>151</v>
      </c>
      <c r="Y3" s="820"/>
      <c r="Z3" s="821"/>
      <c r="AB3" s="816" t="s">
        <v>863</v>
      </c>
      <c r="AC3" s="816"/>
      <c r="AD3" s="816"/>
      <c r="AE3" s="816"/>
      <c r="AF3" s="816"/>
      <c r="AG3" s="816"/>
      <c r="AH3" s="816"/>
      <c r="AI3" s="816"/>
      <c r="AJ3" s="816"/>
      <c r="AK3" s="816"/>
      <c r="AL3" s="816"/>
      <c r="AM3" s="816"/>
      <c r="AN3" s="816"/>
      <c r="AO3" s="515"/>
      <c r="AT3" s="300">
        <v>0</v>
      </c>
      <c r="AU3" s="300">
        <v>0</v>
      </c>
      <c r="AW3" s="300" t="s">
        <v>345</v>
      </c>
    </row>
    <row r="4" spans="1:49" ht="169.5" customHeight="1" thickBot="1" x14ac:dyDescent="0.25">
      <c r="A4" s="299" t="s">
        <v>323</v>
      </c>
      <c r="B4" s="299" t="s">
        <v>366</v>
      </c>
      <c r="C4" s="299" t="s">
        <v>322</v>
      </c>
      <c r="D4" s="307" t="s">
        <v>464</v>
      </c>
      <c r="E4" s="307" t="s">
        <v>465</v>
      </c>
      <c r="F4" s="307" t="s">
        <v>466</v>
      </c>
      <c r="G4" s="307" t="s">
        <v>467</v>
      </c>
      <c r="H4" s="307" t="s">
        <v>468</v>
      </c>
      <c r="I4" s="307" t="s">
        <v>469</v>
      </c>
      <c r="J4" s="307" t="s">
        <v>470</v>
      </c>
      <c r="K4" s="306" t="s">
        <v>361</v>
      </c>
      <c r="L4" s="306" t="s">
        <v>342</v>
      </c>
      <c r="M4" s="332" t="s">
        <v>451</v>
      </c>
      <c r="N4" s="332" t="s">
        <v>452</v>
      </c>
      <c r="O4" s="331" t="s">
        <v>344</v>
      </c>
      <c r="P4" s="308" t="s">
        <v>512</v>
      </c>
      <c r="Q4" s="372" t="s">
        <v>506</v>
      </c>
      <c r="R4" s="373" t="s">
        <v>510</v>
      </c>
      <c r="S4" s="374" t="s">
        <v>511</v>
      </c>
      <c r="T4" s="367" t="s">
        <v>362</v>
      </c>
      <c r="U4" s="298" t="s">
        <v>369</v>
      </c>
      <c r="V4" s="344" t="s">
        <v>503</v>
      </c>
      <c r="W4" s="244" t="s">
        <v>507</v>
      </c>
      <c r="X4" s="244" t="s">
        <v>370</v>
      </c>
      <c r="Y4" s="244" t="s">
        <v>504</v>
      </c>
      <c r="Z4" s="244" t="s">
        <v>508</v>
      </c>
      <c r="AB4" s="326" t="s">
        <v>479</v>
      </c>
      <c r="AC4" s="320" t="s">
        <v>274</v>
      </c>
      <c r="AD4" s="321" t="s">
        <v>275</v>
      </c>
      <c r="AE4" s="321" t="s">
        <v>492</v>
      </c>
      <c r="AF4" s="322" t="s">
        <v>860</v>
      </c>
      <c r="AG4" s="323" t="s">
        <v>471</v>
      </c>
      <c r="AH4" s="512" t="s">
        <v>861</v>
      </c>
      <c r="AI4" s="512" t="s">
        <v>862</v>
      </c>
      <c r="AJ4" s="324" t="s">
        <v>274</v>
      </c>
      <c r="AK4" s="324" t="s">
        <v>492</v>
      </c>
      <c r="AL4" s="324" t="s">
        <v>275</v>
      </c>
      <c r="AM4" s="324" t="s">
        <v>860</v>
      </c>
      <c r="AN4" s="325" t="s">
        <v>472</v>
      </c>
      <c r="AO4" s="518" t="s">
        <v>915</v>
      </c>
    </row>
    <row r="5" spans="1:49" s="316" customFormat="1" ht="72.75" customHeight="1" x14ac:dyDescent="0.2">
      <c r="A5" s="343" t="str">
        <f>'[1]2. MAPA DE RIESGOS '!C13</f>
        <v>1: Implementación de un plan, programa o proyecto que impacte negativamente el índice de víctimas fatales y lesionadas en siniestros de tránsito</v>
      </c>
      <c r="B5" s="315" t="s">
        <v>397</v>
      </c>
      <c r="C5" s="407" t="s">
        <v>64</v>
      </c>
      <c r="D5" s="384">
        <v>15</v>
      </c>
      <c r="E5" s="384">
        <v>15</v>
      </c>
      <c r="F5" s="384">
        <v>15</v>
      </c>
      <c r="G5" s="384">
        <v>15</v>
      </c>
      <c r="H5" s="384">
        <v>15</v>
      </c>
      <c r="I5" s="384">
        <v>15</v>
      </c>
      <c r="J5" s="384">
        <v>10</v>
      </c>
      <c r="K5" s="385">
        <f t="shared" ref="K5:K9" si="0">SUM(D5:J5)</f>
        <v>100</v>
      </c>
      <c r="L5" s="393" t="str">
        <f t="shared" ref="L5:L96" si="1">IF(K5&gt;=96,"Fuerte",(IF(K5&lt;=85,"Débil","Moderado")))</f>
        <v>Fuerte</v>
      </c>
      <c r="M5" s="336">
        <f>ROUNDUP(AVERAGEIF(K5:K9,"&gt;0"),1)</f>
        <v>100</v>
      </c>
      <c r="N5" s="337" t="str">
        <f>IF(M5=100,"Fuerte",IF(M5&lt;50,"Débil","Moderada"))</f>
        <v>Fuerte</v>
      </c>
      <c r="O5" s="335"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395" t="s">
        <v>343</v>
      </c>
      <c r="Q5" s="368" t="str">
        <f>IF(AND(N5="Fuerte",P5="Fuerte"),"Fuerte","")</f>
        <v>Fuerte</v>
      </c>
      <c r="R5" s="368" t="str">
        <f>IF(Q5="Fuerte","",IF(OR(N5="Débil",P5="Débil"),"","Moderada"))</f>
        <v/>
      </c>
      <c r="S5" s="368" t="str">
        <f>IF(OR(Q5="Fuerte",R5="Moderada"),"","Débil")</f>
        <v/>
      </c>
      <c r="T5" s="369"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402">
        <f>IF(C5="Preventivo",IF(L5="Fuerte",2,IF(L5="Moderado",1,"")),"")</f>
        <v>2</v>
      </c>
      <c r="V5" s="360">
        <f>IFERROR(ROUND(AVERAGE(U5:U9),0),0)</f>
        <v>2</v>
      </c>
      <c r="W5" s="337">
        <f>IF(OR(S5="Débil",V5=0),0,IF(V5=1,1,IF(AND(Q5="Fuerte",V5=2),2,1)))</f>
        <v>2</v>
      </c>
      <c r="X5" s="355" t="str">
        <f>IF(C5="Detectivo",IF(L5="Fuerte",2,IF(L5="Moderado",1,"")),"")</f>
        <v/>
      </c>
      <c r="Y5" s="360">
        <f>IFERROR(ROUND(AVERAGE(X5:X9),0),0)</f>
        <v>2</v>
      </c>
      <c r="Z5" s="337">
        <f>IF(OR(S5="Débil",Y5=0),0,IF(Y5=1,1,IF(AND(Q5="Fuerte",Y5=2),2,1)))</f>
        <v>2</v>
      </c>
      <c r="AA5" s="386"/>
      <c r="AB5" s="338">
        <v>1</v>
      </c>
      <c r="AC5" s="288">
        <f>'2. MAPA DE RIESGOS '!H12</f>
        <v>2</v>
      </c>
      <c r="AD5" s="288">
        <f>'2. MAPA DE RIESGOS '!I12</f>
        <v>5</v>
      </c>
      <c r="AE5" s="288">
        <f>IF(AD5=1,1,IF(AD5=3,2,IF(AD5=5,3,IF(AD5=10,4,5))))</f>
        <v>3</v>
      </c>
      <c r="AF5" s="289">
        <f>AC5*AD5</f>
        <v>10</v>
      </c>
      <c r="AG5" s="339" t="str">
        <f>IF(OR(AC5="",AD5=""),"",IF(AF5&lt;=12,"BAJA",IF(AF5&lt;=25,"MODERADA",IF(AF5&lt;=50,"ALTA","EXTREMA"))))</f>
        <v>BAJA</v>
      </c>
      <c r="AH5" s="339">
        <f>W5</f>
        <v>2</v>
      </c>
      <c r="AI5" s="339">
        <f>Z5</f>
        <v>2</v>
      </c>
      <c r="AJ5" s="288">
        <f>IF(AC5=1,1,IF((AC5-AH5)=0,1,AC5-AH5))</f>
        <v>1</v>
      </c>
      <c r="AK5" s="288">
        <f>IF(AE5=1,1,IF((AE5-AI5)=0,1,AE5-AI5))</f>
        <v>1</v>
      </c>
      <c r="AL5" s="288">
        <f>IF(AK5=1,1,IF(AK5=2,3,IF(AK5=3,5,IF(AK5=4,10,20))))</f>
        <v>1</v>
      </c>
      <c r="AM5" s="289">
        <f>AJ5*AL5</f>
        <v>1</v>
      </c>
      <c r="AN5" s="339" t="str">
        <f>IF(OR(AF5="",AG5=""),"",IF(AM5&lt;=12,"BAJA",IF(AM5&lt;=25,"MODERADA",IF(AM5&lt;=50,"ALTA","EXTREMA"))))</f>
        <v>BAJA</v>
      </c>
      <c r="AO5" s="339"/>
    </row>
    <row r="6" spans="1:49" ht="38.25" x14ac:dyDescent="0.2">
      <c r="A6" s="310"/>
      <c r="B6" s="312" t="s">
        <v>394</v>
      </c>
      <c r="C6" s="407" t="s">
        <v>64</v>
      </c>
      <c r="D6" s="328">
        <v>15</v>
      </c>
      <c r="E6" s="328">
        <v>15</v>
      </c>
      <c r="F6" s="328">
        <v>15</v>
      </c>
      <c r="G6" s="328">
        <v>15</v>
      </c>
      <c r="H6" s="328">
        <v>15</v>
      </c>
      <c r="I6" s="328">
        <v>15</v>
      </c>
      <c r="J6" s="328">
        <v>10</v>
      </c>
      <c r="K6" s="311">
        <f t="shared" si="0"/>
        <v>100</v>
      </c>
      <c r="L6" s="329" t="str">
        <f t="shared" si="1"/>
        <v>Fuerte</v>
      </c>
      <c r="M6" s="319"/>
      <c r="N6" s="318"/>
      <c r="O6" s="317"/>
      <c r="P6" s="330" t="s">
        <v>343</v>
      </c>
      <c r="Q6" s="368" t="str">
        <f t="shared" ref="Q6:Q97" si="2">IF(AND(N6="Fuerte",P6="Fuerte"),"Fuerte","")</f>
        <v/>
      </c>
      <c r="R6" s="368" t="str">
        <f t="shared" ref="R6:R97" si="3">IF(Q6="Fuerte","",IF(OR(N6="Débil",P6="Débil"),"","Moderada"))</f>
        <v>Moderada</v>
      </c>
      <c r="S6" s="368" t="str">
        <f t="shared" ref="S6:S97" si="4">IF(OR(Q6="Fuerte",R6="Moderada"),"","Débil")</f>
        <v/>
      </c>
      <c r="T6" s="369" t="str">
        <f t="shared" ref="T6:T98"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402">
        <f t="shared" ref="U6:U98" si="6">IF(C6="Preventivo",IF(L6="Fuerte",2,IF(L6="Moderado",1,"")),"")</f>
        <v>2</v>
      </c>
      <c r="V6" s="348"/>
      <c r="W6" s="399"/>
      <c r="X6" s="355" t="str">
        <f t="shared" ref="X6:X98" si="7">IF(C6="Detectivo",IF(L6="Fuerte",2,IF(L6="Moderado",1,"")),"")</f>
        <v/>
      </c>
      <c r="Y6" s="376"/>
      <c r="Z6" s="400"/>
      <c r="AA6" s="340"/>
      <c r="AB6" s="309">
        <v>2</v>
      </c>
      <c r="AC6" s="288">
        <f>'2. MAPA DE RIESGOS '!H13</f>
        <v>3</v>
      </c>
      <c r="AD6" s="288">
        <f>'2. MAPA DE RIESGOS '!I13</f>
        <v>10</v>
      </c>
      <c r="AE6" s="288">
        <f t="shared" ref="AE6:AE9" si="8">IF(AD6=1,1,IF(AD6=3,2,IF(AD6=5,3,IF(AD6=10,4,5))))</f>
        <v>4</v>
      </c>
      <c r="AF6" s="289">
        <f t="shared" ref="AF6:AF9" si="9">AC6*AD6</f>
        <v>30</v>
      </c>
      <c r="AG6" s="339" t="str">
        <f t="shared" ref="AG6:AG9" si="10">IF(OR(AC6="",AD6=""),"",IF(AF6&lt;=12,"BAJA",IF(AF6&lt;=25,"MODERADA",IF(AF6&lt;=50,"ALTA","EXTREMA"))))</f>
        <v>ALTA</v>
      </c>
      <c r="AH6" s="339">
        <f>W14</f>
        <v>2</v>
      </c>
      <c r="AI6" s="339">
        <f>Z14</f>
        <v>0</v>
      </c>
      <c r="AJ6" s="288">
        <f t="shared" ref="AJ6:AJ9" si="11">IF(AC6=1,1,IF((AC6-AH6)=0,1,AC6-AH6))</f>
        <v>1</v>
      </c>
      <c r="AK6" s="288">
        <f t="shared" ref="AK6:AK9" si="12">IF(AE6=1,1,IF((AE6-AI6)=0,1,AE6-AI6))</f>
        <v>4</v>
      </c>
      <c r="AL6" s="288">
        <f t="shared" ref="AL6:AL9" si="13">IF(AK6=1,1,IF(AK6=2,3,IF(AK6=3,5,IF(AK6=4,10,20))))</f>
        <v>10</v>
      </c>
      <c r="AM6" s="289">
        <f t="shared" ref="AM6:AM9" si="14">AJ6*AL6</f>
        <v>10</v>
      </c>
      <c r="AN6" s="339" t="str">
        <f t="shared" ref="AN6:AN9" si="15">IF(OR(AF6="",AG6=""),"",IF(AM6&lt;=12,"BAJA",IF(AM6&lt;=25,"MODERADA",IF(AM6&lt;=50,"ALTA","EXTREMA"))))</f>
        <v>BAJA</v>
      </c>
      <c r="AO6" s="339"/>
    </row>
    <row r="7" spans="1:49" ht="38.25" x14ac:dyDescent="0.2">
      <c r="A7" s="310"/>
      <c r="B7" s="312" t="s">
        <v>395</v>
      </c>
      <c r="C7" s="407" t="s">
        <v>64</v>
      </c>
      <c r="D7" s="328">
        <v>15</v>
      </c>
      <c r="E7" s="328">
        <v>15</v>
      </c>
      <c r="F7" s="328">
        <v>15</v>
      </c>
      <c r="G7" s="328">
        <v>15</v>
      </c>
      <c r="H7" s="328">
        <v>15</v>
      </c>
      <c r="I7" s="328">
        <v>15</v>
      </c>
      <c r="J7" s="328">
        <v>10</v>
      </c>
      <c r="K7" s="311">
        <f t="shared" si="0"/>
        <v>100</v>
      </c>
      <c r="L7" s="329" t="str">
        <f t="shared" si="1"/>
        <v>Fuerte</v>
      </c>
      <c r="M7" s="319"/>
      <c r="N7" s="318"/>
      <c r="O7" s="317"/>
      <c r="P7" s="330" t="s">
        <v>343</v>
      </c>
      <c r="Q7" s="368" t="str">
        <f t="shared" si="2"/>
        <v/>
      </c>
      <c r="R7" s="368" t="str">
        <f t="shared" si="3"/>
        <v>Moderada</v>
      </c>
      <c r="S7" s="368" t="str">
        <f t="shared" si="4"/>
        <v/>
      </c>
      <c r="T7" s="369" t="str">
        <f t="shared" si="5"/>
        <v>Control fuerte pero si el riesgo residual lo requiere, en cada proceso involucrado se deben emprender acciones adicionales</v>
      </c>
      <c r="U7" s="402">
        <f t="shared" si="6"/>
        <v>2</v>
      </c>
      <c r="V7" s="348"/>
      <c r="W7" s="399"/>
      <c r="X7" s="355" t="str">
        <f t="shared" si="7"/>
        <v/>
      </c>
      <c r="Y7" s="376"/>
      <c r="Z7" s="400"/>
      <c r="AA7" s="340"/>
      <c r="AB7" s="309">
        <v>3</v>
      </c>
      <c r="AC7" s="288">
        <f>'2. MAPA DE RIESGOS '!H14</f>
        <v>2</v>
      </c>
      <c r="AD7" s="288">
        <f>'2. MAPA DE RIESGOS '!I14</f>
        <v>10</v>
      </c>
      <c r="AE7" s="288">
        <f t="shared" si="8"/>
        <v>4</v>
      </c>
      <c r="AF7" s="289">
        <f t="shared" si="9"/>
        <v>20</v>
      </c>
      <c r="AG7" s="339" t="str">
        <f t="shared" si="10"/>
        <v>MODERADA</v>
      </c>
      <c r="AH7" s="339">
        <f>W22</f>
        <v>2</v>
      </c>
      <c r="AI7" s="339">
        <f>Z22</f>
        <v>2</v>
      </c>
      <c r="AJ7" s="288">
        <f t="shared" si="11"/>
        <v>1</v>
      </c>
      <c r="AK7" s="288">
        <f t="shared" si="12"/>
        <v>2</v>
      </c>
      <c r="AL7" s="288">
        <f t="shared" si="13"/>
        <v>3</v>
      </c>
      <c r="AM7" s="289">
        <f t="shared" si="14"/>
        <v>3</v>
      </c>
      <c r="AN7" s="339" t="str">
        <f t="shared" si="15"/>
        <v>BAJA</v>
      </c>
      <c r="AO7" s="339"/>
    </row>
    <row r="8" spans="1:49" ht="38.25" x14ac:dyDescent="0.2">
      <c r="A8" s="310"/>
      <c r="B8" s="312" t="s">
        <v>396</v>
      </c>
      <c r="C8" s="407" t="s">
        <v>64</v>
      </c>
      <c r="D8" s="328">
        <v>15</v>
      </c>
      <c r="E8" s="328">
        <v>15</v>
      </c>
      <c r="F8" s="328">
        <v>15</v>
      </c>
      <c r="G8" s="328">
        <v>15</v>
      </c>
      <c r="H8" s="328">
        <v>15</v>
      </c>
      <c r="I8" s="328">
        <v>15</v>
      </c>
      <c r="J8" s="328">
        <v>10</v>
      </c>
      <c r="K8" s="311">
        <f t="shared" si="0"/>
        <v>100</v>
      </c>
      <c r="L8" s="329" t="str">
        <f t="shared" si="1"/>
        <v>Fuerte</v>
      </c>
      <c r="M8" s="319"/>
      <c r="N8" s="318"/>
      <c r="O8" s="317"/>
      <c r="P8" s="330" t="s">
        <v>343</v>
      </c>
      <c r="Q8" s="368" t="str">
        <f t="shared" si="2"/>
        <v/>
      </c>
      <c r="R8" s="368" t="str">
        <f t="shared" si="3"/>
        <v>Moderada</v>
      </c>
      <c r="S8" s="368" t="str">
        <f t="shared" si="4"/>
        <v/>
      </c>
      <c r="T8" s="369" t="str">
        <f t="shared" si="5"/>
        <v>Control fuerte pero si el riesgo residual lo requiere, en cada proceso involucrado se deben emprender acciones adicionales</v>
      </c>
      <c r="U8" s="402">
        <f t="shared" si="6"/>
        <v>2</v>
      </c>
      <c r="V8" s="348"/>
      <c r="W8" s="399"/>
      <c r="X8" s="355" t="str">
        <f t="shared" si="7"/>
        <v/>
      </c>
      <c r="Y8" s="376"/>
      <c r="Z8" s="400"/>
      <c r="AA8" s="340"/>
      <c r="AB8" s="309">
        <v>4</v>
      </c>
      <c r="AC8" s="288">
        <f>'2. MAPA DE RIESGOS '!H15</f>
        <v>3</v>
      </c>
      <c r="AD8" s="288">
        <f>'2. MAPA DE RIESGOS '!I15</f>
        <v>10</v>
      </c>
      <c r="AE8" s="288">
        <f t="shared" si="8"/>
        <v>4</v>
      </c>
      <c r="AF8" s="289">
        <f t="shared" si="9"/>
        <v>30</v>
      </c>
      <c r="AG8" s="339" t="str">
        <f t="shared" si="10"/>
        <v>ALTA</v>
      </c>
      <c r="AH8" s="339">
        <f>W28</f>
        <v>2</v>
      </c>
      <c r="AI8" s="339">
        <f>Z28</f>
        <v>2</v>
      </c>
      <c r="AJ8" s="288">
        <f t="shared" si="11"/>
        <v>1</v>
      </c>
      <c r="AK8" s="288">
        <f t="shared" si="12"/>
        <v>2</v>
      </c>
      <c r="AL8" s="288">
        <f t="shared" si="13"/>
        <v>3</v>
      </c>
      <c r="AM8" s="289">
        <f t="shared" si="14"/>
        <v>3</v>
      </c>
      <c r="AN8" s="339" t="str">
        <f t="shared" si="15"/>
        <v>BAJA</v>
      </c>
      <c r="AO8" s="339"/>
    </row>
    <row r="9" spans="1:49" ht="38.25" x14ac:dyDescent="0.2">
      <c r="A9" s="310"/>
      <c r="B9" s="312" t="s">
        <v>398</v>
      </c>
      <c r="C9" s="407" t="s">
        <v>157</v>
      </c>
      <c r="D9" s="341">
        <v>15</v>
      </c>
      <c r="E9" s="341">
        <v>15</v>
      </c>
      <c r="F9" s="341">
        <v>15</v>
      </c>
      <c r="G9" s="341">
        <v>15</v>
      </c>
      <c r="H9" s="341">
        <v>15</v>
      </c>
      <c r="I9" s="341">
        <v>15</v>
      </c>
      <c r="J9" s="341">
        <v>10</v>
      </c>
      <c r="K9" s="311">
        <f t="shared" si="0"/>
        <v>100</v>
      </c>
      <c r="L9" s="329" t="str">
        <f t="shared" si="1"/>
        <v>Fuerte</v>
      </c>
      <c r="M9" s="319"/>
      <c r="N9" s="318"/>
      <c r="O9" s="334"/>
      <c r="P9" s="330" t="s">
        <v>343</v>
      </c>
      <c r="Q9" s="368" t="str">
        <f t="shared" si="2"/>
        <v/>
      </c>
      <c r="R9" s="368" t="str">
        <f t="shared" si="3"/>
        <v>Moderada</v>
      </c>
      <c r="S9" s="368" t="str">
        <f t="shared" si="4"/>
        <v/>
      </c>
      <c r="T9" s="369" t="str">
        <f t="shared" si="5"/>
        <v>Control fuerte pero si el riesgo residual lo requiere, en cada proceso involucrado se deben emprender acciones adicionales</v>
      </c>
      <c r="U9" s="402" t="str">
        <f t="shared" si="6"/>
        <v/>
      </c>
      <c r="V9" s="348"/>
      <c r="W9" s="399"/>
      <c r="X9" s="355">
        <f t="shared" si="7"/>
        <v>2</v>
      </c>
      <c r="Y9" s="376"/>
      <c r="Z9" s="400"/>
      <c r="AA9" s="340"/>
      <c r="AB9" s="309">
        <v>5</v>
      </c>
      <c r="AC9" s="288">
        <f>'2. MAPA DE RIESGOS '!H16</f>
        <v>1</v>
      </c>
      <c r="AD9" s="288">
        <f>'2. MAPA DE RIESGOS '!I16</f>
        <v>5</v>
      </c>
      <c r="AE9" s="288">
        <f t="shared" si="8"/>
        <v>3</v>
      </c>
      <c r="AF9" s="289">
        <f t="shared" si="9"/>
        <v>5</v>
      </c>
      <c r="AG9" s="339" t="str">
        <f t="shared" si="10"/>
        <v>BAJA</v>
      </c>
      <c r="AH9" s="339">
        <f>W39</f>
        <v>2</v>
      </c>
      <c r="AI9" s="339">
        <f>Z39</f>
        <v>2</v>
      </c>
      <c r="AJ9" s="288">
        <f t="shared" si="11"/>
        <v>1</v>
      </c>
      <c r="AK9" s="288">
        <f t="shared" si="12"/>
        <v>1</v>
      </c>
      <c r="AL9" s="288">
        <f t="shared" si="13"/>
        <v>1</v>
      </c>
      <c r="AM9" s="289">
        <f t="shared" si="14"/>
        <v>1</v>
      </c>
      <c r="AN9" s="339" t="str">
        <f t="shared" si="15"/>
        <v>BAJA</v>
      </c>
      <c r="AO9" s="339"/>
    </row>
    <row r="10" spans="1:49" s="340" customFormat="1" ht="15.75" x14ac:dyDescent="0.25">
      <c r="A10" s="513" t="s">
        <v>864</v>
      </c>
      <c r="B10" s="493" t="s">
        <v>868</v>
      </c>
      <c r="C10" s="407"/>
      <c r="D10" s="341"/>
      <c r="E10" s="341"/>
      <c r="F10" s="341"/>
      <c r="G10" s="341"/>
      <c r="H10" s="341"/>
      <c r="I10" s="341"/>
      <c r="J10" s="341"/>
      <c r="K10" s="311">
        <f t="shared" ref="K10:K11" si="16">SUM(D10:J10)</f>
        <v>0</v>
      </c>
      <c r="L10" s="329" t="str">
        <f t="shared" ref="L10:L11" si="17">IF(K10&gt;=96,"Fuerte",(IF(K10&lt;=85,"Débil","Moderado")))</f>
        <v>Débil</v>
      </c>
      <c r="M10" s="336" t="e">
        <f>ROUNDUP(AVERAGEIF(K10:K13,"&gt;0"),1)</f>
        <v>#DIV/0!</v>
      </c>
      <c r="N10" s="318"/>
      <c r="O10" s="317"/>
      <c r="P10" s="330"/>
      <c r="Q10" s="368"/>
      <c r="R10" s="368"/>
      <c r="S10" s="368"/>
      <c r="T10" s="369"/>
      <c r="U10" s="402" t="str">
        <f t="shared" si="6"/>
        <v/>
      </c>
      <c r="V10" s="360">
        <f>IFERROR(ROUND(AVERAGE(U10:U13),0),0)</f>
        <v>0</v>
      </c>
      <c r="W10" s="337">
        <f>IF(OR(S10="Débil",V10=0),0,IF(V10=1,1,IF(AND(Q10="Fuerte",V10=2),2,1)))</f>
        <v>0</v>
      </c>
      <c r="X10" s="355" t="str">
        <f t="shared" si="7"/>
        <v/>
      </c>
      <c r="Y10" s="360">
        <f>IFERROR(ROUND(AVERAGE(X10:X13),0),0)</f>
        <v>0</v>
      </c>
      <c r="Z10" s="337">
        <f>IF(OR(S10="Débil",Y10=0),0,IF(Y10=1,1,IF(AND(Q10="Fuerte",Y10=2),2,1)))</f>
        <v>0</v>
      </c>
      <c r="AB10" s="309">
        <v>6</v>
      </c>
      <c r="AC10" s="288">
        <f>'2. MAPA DE RIESGOS '!H17</f>
        <v>1</v>
      </c>
      <c r="AD10" s="288">
        <f>'2. MAPA DE RIESGOS '!I17</f>
        <v>10</v>
      </c>
      <c r="AE10" s="288">
        <f t="shared" ref="AE10:AE25" si="18">IF(AD10=1,1,IF(AD10=3,2,IF(AD10=5,3,IF(AD10=10,4,5))))</f>
        <v>4</v>
      </c>
      <c r="AF10" s="289">
        <f t="shared" ref="AF10:AF25" si="19">AC10*AD10</f>
        <v>10</v>
      </c>
      <c r="AG10" s="339" t="str">
        <f t="shared" ref="AG10:AG25" si="20">IF(OR(AC10="",AD10=""),"",IF(AF10&lt;=12,"BAJA",IF(AF10&lt;=25,"MODERADA",IF(AF10&lt;=50,"ALTA","EXTREMA"))))</f>
        <v>BAJA</v>
      </c>
      <c r="AH10" s="339">
        <f>W47</f>
        <v>1</v>
      </c>
      <c r="AI10" s="339">
        <f>Z47</f>
        <v>1</v>
      </c>
      <c r="AJ10" s="288">
        <f t="shared" ref="AJ10:AJ25" si="21">IF(AC10=1,1,IF((AC10-AH10)=0,1,AC10-AH10))</f>
        <v>1</v>
      </c>
      <c r="AK10" s="288">
        <f t="shared" ref="AK10:AK25" si="22">IF(AE10=1,1,IF((AE10-AI10)=0,1,AE10-AI10))</f>
        <v>3</v>
      </c>
      <c r="AL10" s="288">
        <f t="shared" ref="AL10:AL25" si="23">IF(AK10=1,1,IF(AK10=2,3,IF(AK10=3,5,IF(AK10=4,10,20))))</f>
        <v>5</v>
      </c>
      <c r="AM10" s="289">
        <f t="shared" ref="AM10:AM25" si="24">AJ10*AL10</f>
        <v>5</v>
      </c>
      <c r="AN10" s="339" t="str">
        <f t="shared" ref="AN10:AN25" si="25">IF(OR(AF10="",AG10=""),"",IF(AM10&lt;=12,"BAJA",IF(AM10&lt;=25,"MODERADA",IF(AM10&lt;=50,"ALTA","EXTREMA"))))</f>
        <v>BAJA</v>
      </c>
      <c r="AO10" s="339"/>
    </row>
    <row r="11" spans="1:49" s="340" customFormat="1" ht="15.75" x14ac:dyDescent="0.2">
      <c r="A11" s="310"/>
      <c r="B11" s="493" t="s">
        <v>865</v>
      </c>
      <c r="C11" s="407"/>
      <c r="D11" s="341"/>
      <c r="E11" s="341"/>
      <c r="F11" s="341"/>
      <c r="G11" s="341"/>
      <c r="H11" s="341"/>
      <c r="I11" s="341"/>
      <c r="J11" s="341"/>
      <c r="K11" s="311">
        <f t="shared" si="16"/>
        <v>0</v>
      </c>
      <c r="L11" s="329" t="str">
        <f t="shared" si="17"/>
        <v>Débil</v>
      </c>
      <c r="M11" s="319"/>
      <c r="N11" s="318"/>
      <c r="O11" s="317"/>
      <c r="P11" s="330"/>
      <c r="Q11" s="368"/>
      <c r="R11" s="368"/>
      <c r="S11" s="368"/>
      <c r="T11" s="369"/>
      <c r="U11" s="402" t="str">
        <f t="shared" si="6"/>
        <v/>
      </c>
      <c r="V11" s="348"/>
      <c r="W11" s="399"/>
      <c r="X11" s="355" t="str">
        <f t="shared" si="7"/>
        <v/>
      </c>
      <c r="Y11" s="376"/>
      <c r="Z11" s="400"/>
      <c r="AB11" s="338">
        <v>7</v>
      </c>
      <c r="AC11" s="288">
        <f>'2. MAPA DE RIESGOS '!H18</f>
        <v>1</v>
      </c>
      <c r="AD11" s="288">
        <f>'2. MAPA DE RIESGOS '!I18</f>
        <v>20</v>
      </c>
      <c r="AE11" s="288">
        <f t="shared" si="18"/>
        <v>5</v>
      </c>
      <c r="AF11" s="289">
        <f t="shared" si="19"/>
        <v>20</v>
      </c>
      <c r="AG11" s="339" t="str">
        <f t="shared" si="20"/>
        <v>MODERADA</v>
      </c>
      <c r="AH11" s="339">
        <f>W58</f>
        <v>1</v>
      </c>
      <c r="AI11" s="339">
        <f>Z58</f>
        <v>1</v>
      </c>
      <c r="AJ11" s="288">
        <f t="shared" si="21"/>
        <v>1</v>
      </c>
      <c r="AK11" s="288">
        <f t="shared" si="22"/>
        <v>4</v>
      </c>
      <c r="AL11" s="288">
        <f t="shared" si="23"/>
        <v>10</v>
      </c>
      <c r="AM11" s="289">
        <f t="shared" si="24"/>
        <v>10</v>
      </c>
      <c r="AN11" s="339" t="str">
        <f t="shared" si="25"/>
        <v>BAJA</v>
      </c>
      <c r="AO11" s="339"/>
    </row>
    <row r="12" spans="1:49" s="340" customFormat="1" ht="15.75" x14ac:dyDescent="0.2">
      <c r="A12" s="310"/>
      <c r="B12" s="493" t="s">
        <v>866</v>
      </c>
      <c r="C12" s="407"/>
      <c r="D12" s="341"/>
      <c r="E12" s="341"/>
      <c r="F12" s="341"/>
      <c r="G12" s="341"/>
      <c r="H12" s="341"/>
      <c r="I12" s="341"/>
      <c r="J12" s="341"/>
      <c r="K12" s="311">
        <f t="shared" ref="K12:K13" si="26">SUM(D12:J12)</f>
        <v>0</v>
      </c>
      <c r="L12" s="329" t="str">
        <f t="shared" ref="L12:L13" si="27">IF(K12&gt;=96,"Fuerte",(IF(K12&lt;=85,"Débil","Moderado")))</f>
        <v>Débil</v>
      </c>
      <c r="M12" s="319"/>
      <c r="N12" s="318"/>
      <c r="O12" s="317"/>
      <c r="P12" s="330"/>
      <c r="Q12" s="368"/>
      <c r="R12" s="368"/>
      <c r="S12" s="368"/>
      <c r="T12" s="369"/>
      <c r="U12" s="402" t="str">
        <f t="shared" si="6"/>
        <v/>
      </c>
      <c r="V12" s="348"/>
      <c r="W12" s="399"/>
      <c r="X12" s="355" t="str">
        <f t="shared" si="7"/>
        <v/>
      </c>
      <c r="Y12" s="376"/>
      <c r="Z12" s="400"/>
      <c r="AB12" s="338">
        <v>8</v>
      </c>
      <c r="AC12" s="288">
        <f>'2. MAPA DE RIESGOS '!H19</f>
        <v>2</v>
      </c>
      <c r="AD12" s="288">
        <f>'2. MAPA DE RIESGOS '!I19</f>
        <v>20</v>
      </c>
      <c r="AE12" s="288">
        <f t="shared" si="18"/>
        <v>5</v>
      </c>
      <c r="AF12" s="289">
        <f t="shared" si="19"/>
        <v>40</v>
      </c>
      <c r="AG12" s="339" t="str">
        <f t="shared" si="20"/>
        <v>ALTA</v>
      </c>
      <c r="AH12" s="339">
        <f>W72</f>
        <v>1</v>
      </c>
      <c r="AI12" s="339">
        <f>Z72</f>
        <v>1</v>
      </c>
      <c r="AJ12" s="288">
        <f t="shared" si="21"/>
        <v>1</v>
      </c>
      <c r="AK12" s="288">
        <f t="shared" si="22"/>
        <v>4</v>
      </c>
      <c r="AL12" s="288">
        <f t="shared" si="23"/>
        <v>10</v>
      </c>
      <c r="AM12" s="289">
        <f t="shared" si="24"/>
        <v>10</v>
      </c>
      <c r="AN12" s="339" t="str">
        <f t="shared" si="25"/>
        <v>BAJA</v>
      </c>
      <c r="AO12" s="339"/>
    </row>
    <row r="13" spans="1:49" s="340" customFormat="1" ht="15.75" x14ac:dyDescent="0.2">
      <c r="A13" s="310"/>
      <c r="B13" s="493" t="s">
        <v>867</v>
      </c>
      <c r="C13" s="407"/>
      <c r="D13" s="341"/>
      <c r="E13" s="341"/>
      <c r="F13" s="341"/>
      <c r="G13" s="341"/>
      <c r="H13" s="341"/>
      <c r="I13" s="341"/>
      <c r="J13" s="341"/>
      <c r="K13" s="311">
        <f t="shared" si="26"/>
        <v>0</v>
      </c>
      <c r="L13" s="329" t="str">
        <f t="shared" si="27"/>
        <v>Débil</v>
      </c>
      <c r="M13" s="319"/>
      <c r="N13" s="318"/>
      <c r="O13" s="317"/>
      <c r="P13" s="330"/>
      <c r="Q13" s="368"/>
      <c r="R13" s="368"/>
      <c r="S13" s="368"/>
      <c r="T13" s="369"/>
      <c r="U13" s="402" t="str">
        <f t="shared" si="6"/>
        <v/>
      </c>
      <c r="V13" s="348"/>
      <c r="W13" s="399"/>
      <c r="X13" s="355" t="str">
        <f t="shared" si="7"/>
        <v/>
      </c>
      <c r="Y13" s="376"/>
      <c r="Z13" s="400"/>
      <c r="AB13" s="309">
        <v>9</v>
      </c>
      <c r="AC13" s="288">
        <f>'2. MAPA DE RIESGOS '!H20</f>
        <v>2</v>
      </c>
      <c r="AD13" s="288">
        <f>'2. MAPA DE RIESGOS '!I20</f>
        <v>20</v>
      </c>
      <c r="AE13" s="288">
        <f t="shared" si="18"/>
        <v>5</v>
      </c>
      <c r="AF13" s="289">
        <f t="shared" si="19"/>
        <v>40</v>
      </c>
      <c r="AG13" s="339" t="str">
        <f t="shared" si="20"/>
        <v>ALTA</v>
      </c>
      <c r="AH13" s="339">
        <f>W83</f>
        <v>1</v>
      </c>
      <c r="AI13" s="339">
        <f>Z83</f>
        <v>1</v>
      </c>
      <c r="AJ13" s="288">
        <f t="shared" si="21"/>
        <v>1</v>
      </c>
      <c r="AK13" s="288">
        <f t="shared" si="22"/>
        <v>4</v>
      </c>
      <c r="AL13" s="288">
        <f t="shared" si="23"/>
        <v>10</v>
      </c>
      <c r="AM13" s="289">
        <f t="shared" si="24"/>
        <v>10</v>
      </c>
      <c r="AN13" s="339" t="str">
        <f t="shared" si="25"/>
        <v>BAJA</v>
      </c>
      <c r="AO13" s="339"/>
    </row>
    <row r="14" spans="1:49" s="340" customFormat="1" ht="63.75" x14ac:dyDescent="0.2">
      <c r="A14" s="378" t="str">
        <f>'[1]2. MAPA DE RIESGOS '!C14</f>
        <v>2. Formulación e implementación de acciones que no fomenten la cultura ciudadana y el respeto entre todos los usuarios de todas las formas de transporte.</v>
      </c>
      <c r="B14" s="377" t="s">
        <v>402</v>
      </c>
      <c r="C14" s="409" t="s">
        <v>64</v>
      </c>
      <c r="D14" s="410">
        <v>15</v>
      </c>
      <c r="E14" s="410">
        <v>15</v>
      </c>
      <c r="F14" s="410">
        <v>15</v>
      </c>
      <c r="G14" s="410">
        <v>15</v>
      </c>
      <c r="H14" s="410">
        <v>15</v>
      </c>
      <c r="I14" s="410">
        <v>15</v>
      </c>
      <c r="J14" s="410">
        <v>10</v>
      </c>
      <c r="K14" s="411">
        <f t="shared" ref="K14:K84" si="28">SUM(D14:J14)</f>
        <v>100</v>
      </c>
      <c r="L14" s="392" t="str">
        <f t="shared" si="1"/>
        <v>Fuerte</v>
      </c>
      <c r="M14" s="381">
        <f>ROUNDUP(AVERAGEIF(K14:K21,"&gt;0"),1)</f>
        <v>100</v>
      </c>
      <c r="N14" s="380" t="str">
        <f>IF(M14=100,"Fuerte",IF(M14&lt;50,"Débil","Moderada"))</f>
        <v>Fuerte</v>
      </c>
      <c r="O14" s="382"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394" t="s">
        <v>343</v>
      </c>
      <c r="Q14" s="370" t="str">
        <f t="shared" si="2"/>
        <v>Fuerte</v>
      </c>
      <c r="R14" s="370" t="str">
        <f t="shared" si="3"/>
        <v/>
      </c>
      <c r="S14" s="370" t="str">
        <f t="shared" si="4"/>
        <v/>
      </c>
      <c r="T14" s="371" t="str">
        <f t="shared" si="5"/>
        <v>Control fuerte pero si el riesgo residual lo requiere, en cada proceso involucrado se deben emprender acciones adicionales</v>
      </c>
      <c r="U14" s="388">
        <f t="shared" si="6"/>
        <v>2</v>
      </c>
      <c r="V14" s="357">
        <f>IFERROR(ROUND(AVERAGE(U14:U18),0),0)</f>
        <v>2</v>
      </c>
      <c r="W14" s="380">
        <f>IF(OR(S14="Débil",V14=0),0,IF(V14=1,1,IF(AND(Q14="Fuerte",V14=2),2,1)))</f>
        <v>2</v>
      </c>
      <c r="X14" s="387" t="str">
        <f t="shared" si="7"/>
        <v/>
      </c>
      <c r="Y14" s="357">
        <f>IFERROR(ROUND(AVERAGE(X14:X18),0),0)</f>
        <v>0</v>
      </c>
      <c r="Z14" s="380">
        <f>IF(OR(S14="Débil",Y14=0),0,IF(Y14=1,1,IF(AND(Q14="Fuerte",Y14=2),2,1)))</f>
        <v>0</v>
      </c>
      <c r="AB14" s="309">
        <v>10</v>
      </c>
      <c r="AC14" s="288">
        <f>'2. MAPA DE RIESGOS '!H21</f>
        <v>3</v>
      </c>
      <c r="AD14" s="288">
        <f>'2. MAPA DE RIESGOS '!I21</f>
        <v>20</v>
      </c>
      <c r="AE14" s="288">
        <f t="shared" si="18"/>
        <v>5</v>
      </c>
      <c r="AF14" s="289">
        <f t="shared" si="19"/>
        <v>60</v>
      </c>
      <c r="AG14" s="339" t="str">
        <f t="shared" si="20"/>
        <v>EXTREMA</v>
      </c>
      <c r="AH14" s="339">
        <f>W92</f>
        <v>1</v>
      </c>
      <c r="AI14" s="339">
        <f>Z92</f>
        <v>1</v>
      </c>
      <c r="AJ14" s="288">
        <f t="shared" si="21"/>
        <v>2</v>
      </c>
      <c r="AK14" s="288">
        <v>3</v>
      </c>
      <c r="AL14" s="288">
        <f t="shared" si="23"/>
        <v>5</v>
      </c>
      <c r="AM14" s="289">
        <f t="shared" si="24"/>
        <v>10</v>
      </c>
      <c r="AN14" s="339" t="str">
        <f t="shared" si="25"/>
        <v>BAJA</v>
      </c>
      <c r="AO14" s="288" t="s">
        <v>916</v>
      </c>
    </row>
    <row r="15" spans="1:49" s="340" customFormat="1" ht="38.25" x14ac:dyDescent="0.2">
      <c r="A15" s="408"/>
      <c r="B15" s="412" t="s">
        <v>399</v>
      </c>
      <c r="C15" s="409" t="s">
        <v>64</v>
      </c>
      <c r="D15" s="410">
        <v>15</v>
      </c>
      <c r="E15" s="410">
        <v>15</v>
      </c>
      <c r="F15" s="410">
        <v>15</v>
      </c>
      <c r="G15" s="410">
        <v>15</v>
      </c>
      <c r="H15" s="410">
        <v>15</v>
      </c>
      <c r="I15" s="410">
        <v>15</v>
      </c>
      <c r="J15" s="410">
        <v>10</v>
      </c>
      <c r="K15" s="411">
        <f t="shared" si="28"/>
        <v>100</v>
      </c>
      <c r="L15" s="392" t="str">
        <f t="shared" si="1"/>
        <v>Fuerte</v>
      </c>
      <c r="M15" s="396"/>
      <c r="N15" s="391"/>
      <c r="O15" s="397"/>
      <c r="P15" s="394" t="s">
        <v>343</v>
      </c>
      <c r="Q15" s="370" t="str">
        <f t="shared" si="2"/>
        <v/>
      </c>
      <c r="R15" s="370" t="str">
        <f t="shared" si="3"/>
        <v>Moderada</v>
      </c>
      <c r="S15" s="370" t="str">
        <f t="shared" si="4"/>
        <v/>
      </c>
      <c r="T15" s="371" t="str">
        <f t="shared" si="5"/>
        <v>Control fuerte pero si el riesgo residual lo requiere, en cada proceso involucrado se deben emprender acciones adicionales</v>
      </c>
      <c r="U15" s="388">
        <f t="shared" si="6"/>
        <v>2</v>
      </c>
      <c r="V15" s="349"/>
      <c r="W15" s="396"/>
      <c r="X15" s="387" t="str">
        <f t="shared" si="7"/>
        <v/>
      </c>
      <c r="Y15" s="389"/>
      <c r="Z15" s="391"/>
      <c r="AA15" s="386"/>
      <c r="AB15" s="309">
        <v>11</v>
      </c>
      <c r="AC15" s="288">
        <f>'2. MAPA DE RIESGOS '!H22</f>
        <v>5</v>
      </c>
      <c r="AD15" s="288">
        <f>'2. MAPA DE RIESGOS '!I22</f>
        <v>5</v>
      </c>
      <c r="AE15" s="288">
        <f t="shared" si="18"/>
        <v>3</v>
      </c>
      <c r="AF15" s="289">
        <f t="shared" si="19"/>
        <v>25</v>
      </c>
      <c r="AG15" s="339" t="str">
        <f t="shared" si="20"/>
        <v>MODERADA</v>
      </c>
      <c r="AH15" s="339">
        <f>W101</f>
        <v>1</v>
      </c>
      <c r="AI15" s="339">
        <f>Z101</f>
        <v>1</v>
      </c>
      <c r="AJ15" s="288">
        <f t="shared" si="21"/>
        <v>4</v>
      </c>
      <c r="AK15" s="288">
        <f t="shared" si="22"/>
        <v>2</v>
      </c>
      <c r="AL15" s="288">
        <f t="shared" si="23"/>
        <v>3</v>
      </c>
      <c r="AM15" s="289">
        <f t="shared" si="24"/>
        <v>12</v>
      </c>
      <c r="AN15" s="339" t="str">
        <f t="shared" si="25"/>
        <v>BAJA</v>
      </c>
      <c r="AO15" s="339"/>
    </row>
    <row r="16" spans="1:49" s="340" customFormat="1" ht="38.25" x14ac:dyDescent="0.2">
      <c r="A16" s="408"/>
      <c r="B16" s="405" t="s">
        <v>400</v>
      </c>
      <c r="C16" s="409" t="s">
        <v>64</v>
      </c>
      <c r="D16" s="410">
        <v>15</v>
      </c>
      <c r="E16" s="410">
        <v>15</v>
      </c>
      <c r="F16" s="410">
        <v>15</v>
      </c>
      <c r="G16" s="410">
        <v>15</v>
      </c>
      <c r="H16" s="410">
        <v>15</v>
      </c>
      <c r="I16" s="410">
        <v>15</v>
      </c>
      <c r="J16" s="410">
        <v>10</v>
      </c>
      <c r="K16" s="411">
        <f t="shared" si="28"/>
        <v>100</v>
      </c>
      <c r="L16" s="392" t="str">
        <f t="shared" si="1"/>
        <v>Fuerte</v>
      </c>
      <c r="M16" s="396"/>
      <c r="N16" s="391"/>
      <c r="O16" s="397"/>
      <c r="P16" s="394" t="s">
        <v>509</v>
      </c>
      <c r="Q16" s="370" t="str">
        <f t="shared" si="2"/>
        <v/>
      </c>
      <c r="R16" s="370" t="str">
        <f t="shared" si="3"/>
        <v>Moderada</v>
      </c>
      <c r="S16" s="370" t="str">
        <f t="shared" si="4"/>
        <v/>
      </c>
      <c r="T16" s="371" t="str">
        <f t="shared" si="5"/>
        <v>Requiere plan de acción para fortalecer los controles</v>
      </c>
      <c r="U16" s="388">
        <f t="shared" si="6"/>
        <v>2</v>
      </c>
      <c r="V16" s="349"/>
      <c r="W16" s="396"/>
      <c r="X16" s="387" t="str">
        <f t="shared" si="7"/>
        <v/>
      </c>
      <c r="Y16" s="389"/>
      <c r="Z16" s="391"/>
      <c r="AA16" s="386"/>
      <c r="AB16" s="309">
        <v>12</v>
      </c>
      <c r="AC16" s="288">
        <f>'2. MAPA DE RIESGOS '!H23</f>
        <v>1</v>
      </c>
      <c r="AD16" s="288">
        <f>'2. MAPA DE RIESGOS '!I23</f>
        <v>5</v>
      </c>
      <c r="AE16" s="288">
        <f t="shared" si="18"/>
        <v>3</v>
      </c>
      <c r="AF16" s="289">
        <f t="shared" si="19"/>
        <v>5</v>
      </c>
      <c r="AG16" s="339" t="str">
        <f t="shared" si="20"/>
        <v>BAJA</v>
      </c>
      <c r="AH16" s="339">
        <f>W110</f>
        <v>1</v>
      </c>
      <c r="AI16" s="339">
        <f>Z110</f>
        <v>1</v>
      </c>
      <c r="AJ16" s="288">
        <f t="shared" si="21"/>
        <v>1</v>
      </c>
      <c r="AK16" s="288">
        <f t="shared" si="22"/>
        <v>2</v>
      </c>
      <c r="AL16" s="288">
        <f t="shared" si="23"/>
        <v>3</v>
      </c>
      <c r="AM16" s="289">
        <f t="shared" si="24"/>
        <v>3</v>
      </c>
      <c r="AN16" s="339" t="str">
        <f t="shared" si="25"/>
        <v>BAJA</v>
      </c>
      <c r="AO16" s="339"/>
    </row>
    <row r="17" spans="1:41" s="340" customFormat="1" ht="38.25" x14ac:dyDescent="0.2">
      <c r="A17" s="408"/>
      <c r="B17" s="412" t="s">
        <v>401</v>
      </c>
      <c r="C17" s="409" t="s">
        <v>64</v>
      </c>
      <c r="D17" s="410">
        <v>15</v>
      </c>
      <c r="E17" s="410">
        <v>15</v>
      </c>
      <c r="F17" s="410">
        <v>15</v>
      </c>
      <c r="G17" s="410">
        <v>15</v>
      </c>
      <c r="H17" s="410">
        <v>15</v>
      </c>
      <c r="I17" s="410">
        <v>15</v>
      </c>
      <c r="J17" s="410">
        <v>10</v>
      </c>
      <c r="K17" s="411">
        <f t="shared" si="28"/>
        <v>100</v>
      </c>
      <c r="L17" s="392" t="str">
        <f t="shared" si="1"/>
        <v>Fuerte</v>
      </c>
      <c r="M17" s="396"/>
      <c r="N17" s="391"/>
      <c r="O17" s="397"/>
      <c r="P17" s="394" t="s">
        <v>343</v>
      </c>
      <c r="Q17" s="370" t="str">
        <f t="shared" si="2"/>
        <v/>
      </c>
      <c r="R17" s="370" t="str">
        <f t="shared" si="3"/>
        <v>Moderada</v>
      </c>
      <c r="S17" s="370" t="str">
        <f t="shared" si="4"/>
        <v/>
      </c>
      <c r="T17" s="371" t="str">
        <f t="shared" si="5"/>
        <v>Control fuerte pero si el riesgo residual lo requiere, en cada proceso involucrado se deben emprender acciones adicionales</v>
      </c>
      <c r="U17" s="388">
        <f t="shared" si="6"/>
        <v>2</v>
      </c>
      <c r="V17" s="349"/>
      <c r="W17" s="396"/>
      <c r="X17" s="387" t="str">
        <f t="shared" si="7"/>
        <v/>
      </c>
      <c r="Y17" s="389"/>
      <c r="Z17" s="391"/>
      <c r="AB17" s="338">
        <v>13</v>
      </c>
      <c r="AC17" s="288">
        <f>'2. MAPA DE RIESGOS '!H24</f>
        <v>3</v>
      </c>
      <c r="AD17" s="288">
        <f>'2. MAPA DE RIESGOS '!I24</f>
        <v>10</v>
      </c>
      <c r="AE17" s="288">
        <f t="shared" si="18"/>
        <v>4</v>
      </c>
      <c r="AF17" s="289">
        <f t="shared" si="19"/>
        <v>30</v>
      </c>
      <c r="AG17" s="339" t="str">
        <f t="shared" si="20"/>
        <v>ALTA</v>
      </c>
      <c r="AH17" s="339">
        <f>W117</f>
        <v>1</v>
      </c>
      <c r="AI17" s="339">
        <f>Z117</f>
        <v>1</v>
      </c>
      <c r="AJ17" s="288">
        <f t="shared" si="21"/>
        <v>2</v>
      </c>
      <c r="AK17" s="288">
        <f t="shared" si="22"/>
        <v>3</v>
      </c>
      <c r="AL17" s="288">
        <f t="shared" si="23"/>
        <v>5</v>
      </c>
      <c r="AM17" s="289">
        <f t="shared" si="24"/>
        <v>10</v>
      </c>
      <c r="AN17" s="339" t="str">
        <f t="shared" si="25"/>
        <v>BAJA</v>
      </c>
      <c r="AO17" s="339"/>
    </row>
    <row r="18" spans="1:41" ht="66.75" customHeight="1" x14ac:dyDescent="0.2">
      <c r="A18" s="408"/>
      <c r="B18" s="405" t="s">
        <v>403</v>
      </c>
      <c r="C18" s="409" t="s">
        <v>64</v>
      </c>
      <c r="D18" s="410">
        <v>15</v>
      </c>
      <c r="E18" s="410">
        <v>15</v>
      </c>
      <c r="F18" s="410">
        <v>15</v>
      </c>
      <c r="G18" s="410">
        <v>15</v>
      </c>
      <c r="H18" s="410">
        <v>15</v>
      </c>
      <c r="I18" s="410">
        <v>15</v>
      </c>
      <c r="J18" s="410">
        <v>10</v>
      </c>
      <c r="K18" s="411">
        <f t="shared" si="28"/>
        <v>100</v>
      </c>
      <c r="L18" s="392" t="str">
        <f t="shared" si="1"/>
        <v>Fuerte</v>
      </c>
      <c r="M18" s="396"/>
      <c r="N18" s="391"/>
      <c r="O18" s="397"/>
      <c r="P18" s="394" t="s">
        <v>343</v>
      </c>
      <c r="Q18" s="370" t="str">
        <f t="shared" si="2"/>
        <v/>
      </c>
      <c r="R18" s="370" t="str">
        <f t="shared" si="3"/>
        <v>Moderada</v>
      </c>
      <c r="S18" s="370" t="str">
        <f t="shared" si="4"/>
        <v/>
      </c>
      <c r="T18" s="371" t="str">
        <f t="shared" si="5"/>
        <v>Control fuerte pero si el riesgo residual lo requiere, en cada proceso involucrado se deben emprender acciones adicionales</v>
      </c>
      <c r="U18" s="388">
        <f t="shared" si="6"/>
        <v>2</v>
      </c>
      <c r="V18" s="390"/>
      <c r="W18" s="358"/>
      <c r="X18" s="387" t="str">
        <f t="shared" si="7"/>
        <v/>
      </c>
      <c r="Y18" s="387"/>
      <c r="Z18" s="359"/>
      <c r="AA18" s="340"/>
      <c r="AB18" s="309">
        <v>14</v>
      </c>
      <c r="AC18" s="288">
        <f>'2. MAPA DE RIESGOS '!H25</f>
        <v>2</v>
      </c>
      <c r="AD18" s="288">
        <f>'2. MAPA DE RIESGOS '!I25</f>
        <v>10</v>
      </c>
      <c r="AE18" s="288">
        <f t="shared" si="18"/>
        <v>4</v>
      </c>
      <c r="AF18" s="289">
        <f t="shared" si="19"/>
        <v>20</v>
      </c>
      <c r="AG18" s="339" t="str">
        <f t="shared" si="20"/>
        <v>MODERADA</v>
      </c>
      <c r="AH18" s="339">
        <f>W125</f>
        <v>1</v>
      </c>
      <c r="AI18" s="339">
        <f>Z125</f>
        <v>1</v>
      </c>
      <c r="AJ18" s="288">
        <f t="shared" si="21"/>
        <v>1</v>
      </c>
      <c r="AK18" s="288">
        <f t="shared" si="22"/>
        <v>3</v>
      </c>
      <c r="AL18" s="288">
        <f t="shared" si="23"/>
        <v>5</v>
      </c>
      <c r="AM18" s="289">
        <f t="shared" si="24"/>
        <v>5</v>
      </c>
      <c r="AN18" s="339" t="str">
        <f t="shared" si="25"/>
        <v>BAJA</v>
      </c>
      <c r="AO18" s="339"/>
    </row>
    <row r="19" spans="1:41" s="499" customFormat="1" ht="15.75" x14ac:dyDescent="0.25">
      <c r="A19" s="513" t="s">
        <v>864</v>
      </c>
      <c r="B19" s="498"/>
      <c r="C19" s="409"/>
      <c r="D19" s="410"/>
      <c r="E19" s="410"/>
      <c r="F19" s="410"/>
      <c r="G19" s="410"/>
      <c r="H19" s="410"/>
      <c r="I19" s="410"/>
      <c r="J19" s="410"/>
      <c r="K19" s="411">
        <f t="shared" ref="K19:K21" si="29">SUM(D19:J19)</f>
        <v>0</v>
      </c>
      <c r="L19" s="392" t="str">
        <f t="shared" ref="L19:L21" si="30">IF(K19&gt;=96,"Fuerte",(IF(K19&lt;=85,"Débil","Moderado")))</f>
        <v>Débil</v>
      </c>
      <c r="M19" s="396"/>
      <c r="N19" s="391"/>
      <c r="O19" s="397"/>
      <c r="P19" s="394"/>
      <c r="Q19" s="370"/>
      <c r="R19" s="370"/>
      <c r="S19" s="370"/>
      <c r="T19" s="371"/>
      <c r="U19" s="388" t="str">
        <f t="shared" si="6"/>
        <v/>
      </c>
      <c r="V19" s="360">
        <f>IFERROR(ROUND(AVERAGE(U19:U22),0),0)</f>
        <v>2</v>
      </c>
      <c r="W19" s="337">
        <f>IF(OR(S19="Débil",V19=0),0,IF(V19=1,1,IF(AND(Q19="Fuerte",V19=2),2,1)))</f>
        <v>1</v>
      </c>
      <c r="X19" s="387" t="str">
        <f t="shared" si="7"/>
        <v/>
      </c>
      <c r="Y19" s="360">
        <f>IFERROR(ROUND(AVERAGE(X19:X22),0),0)</f>
        <v>0</v>
      </c>
      <c r="Z19" s="337">
        <f>IF(OR(S19="Débil",Y19=0),0,IF(Y19=1,1,IF(AND(Q19="Fuerte",Y19=2),2,1)))</f>
        <v>0</v>
      </c>
      <c r="AB19" s="309">
        <v>15</v>
      </c>
      <c r="AC19" s="288">
        <f>'2. MAPA DE RIESGOS '!H26</f>
        <v>5</v>
      </c>
      <c r="AD19" s="288">
        <f>'2. MAPA DE RIESGOS '!I26</f>
        <v>10</v>
      </c>
      <c r="AE19" s="288">
        <f t="shared" si="18"/>
        <v>4</v>
      </c>
      <c r="AF19" s="289">
        <f t="shared" si="19"/>
        <v>50</v>
      </c>
      <c r="AG19" s="339" t="str">
        <f t="shared" si="20"/>
        <v>ALTA</v>
      </c>
      <c r="AH19" s="339">
        <f>W140</f>
        <v>2</v>
      </c>
      <c r="AI19" s="339">
        <f>Z140</f>
        <v>0</v>
      </c>
      <c r="AJ19" s="288">
        <f t="shared" si="21"/>
        <v>3</v>
      </c>
      <c r="AK19" s="288">
        <f t="shared" si="22"/>
        <v>4</v>
      </c>
      <c r="AL19" s="288">
        <f t="shared" si="23"/>
        <v>10</v>
      </c>
      <c r="AM19" s="289">
        <f t="shared" si="24"/>
        <v>30</v>
      </c>
      <c r="AN19" s="339" t="str">
        <f t="shared" si="25"/>
        <v>ALTA</v>
      </c>
      <c r="AO19" s="339"/>
    </row>
    <row r="20" spans="1:41" s="499" customFormat="1" ht="15.75" x14ac:dyDescent="0.2">
      <c r="A20" s="408"/>
      <c r="B20" s="498"/>
      <c r="C20" s="409"/>
      <c r="D20" s="410"/>
      <c r="E20" s="410"/>
      <c r="F20" s="410"/>
      <c r="G20" s="410"/>
      <c r="H20" s="410"/>
      <c r="I20" s="410"/>
      <c r="J20" s="410"/>
      <c r="K20" s="411">
        <f t="shared" si="29"/>
        <v>0</v>
      </c>
      <c r="L20" s="392" t="str">
        <f t="shared" si="30"/>
        <v>Débil</v>
      </c>
      <c r="M20" s="396"/>
      <c r="N20" s="391"/>
      <c r="O20" s="397"/>
      <c r="P20" s="394"/>
      <c r="Q20" s="370"/>
      <c r="R20" s="370"/>
      <c r="S20" s="370"/>
      <c r="T20" s="371"/>
      <c r="U20" s="388" t="str">
        <f t="shared" si="6"/>
        <v/>
      </c>
      <c r="V20" s="349"/>
      <c r="W20" s="396"/>
      <c r="X20" s="387" t="str">
        <f t="shared" si="7"/>
        <v/>
      </c>
      <c r="Y20" s="389"/>
      <c r="Z20" s="391"/>
      <c r="AB20" s="338">
        <v>16</v>
      </c>
      <c r="AC20" s="288">
        <f>'2. MAPA DE RIESGOS '!H27</f>
        <v>4</v>
      </c>
      <c r="AD20" s="288">
        <f>'2. MAPA DE RIESGOS '!I27</f>
        <v>10</v>
      </c>
      <c r="AE20" s="288">
        <f t="shared" si="18"/>
        <v>4</v>
      </c>
      <c r="AF20" s="289">
        <f t="shared" si="19"/>
        <v>40</v>
      </c>
      <c r="AG20" s="339" t="str">
        <f t="shared" si="20"/>
        <v>ALTA</v>
      </c>
      <c r="AH20" s="339">
        <f>W149</f>
        <v>2</v>
      </c>
      <c r="AI20" s="339">
        <f>Z149</f>
        <v>2</v>
      </c>
      <c r="AJ20" s="288">
        <f t="shared" si="21"/>
        <v>2</v>
      </c>
      <c r="AK20" s="288">
        <f t="shared" si="22"/>
        <v>2</v>
      </c>
      <c r="AL20" s="288">
        <f t="shared" si="23"/>
        <v>3</v>
      </c>
      <c r="AM20" s="289">
        <f t="shared" si="24"/>
        <v>6</v>
      </c>
      <c r="AN20" s="339" t="str">
        <f t="shared" si="25"/>
        <v>BAJA</v>
      </c>
      <c r="AO20" s="339"/>
    </row>
    <row r="21" spans="1:41" s="499" customFormat="1" ht="15.75" x14ac:dyDescent="0.2">
      <c r="A21" s="408"/>
      <c r="B21" s="498"/>
      <c r="C21" s="409"/>
      <c r="D21" s="410"/>
      <c r="E21" s="410"/>
      <c r="F21" s="410"/>
      <c r="G21" s="410"/>
      <c r="H21" s="410"/>
      <c r="I21" s="410"/>
      <c r="J21" s="410"/>
      <c r="K21" s="411">
        <f t="shared" si="29"/>
        <v>0</v>
      </c>
      <c r="L21" s="392" t="str">
        <f t="shared" si="30"/>
        <v>Débil</v>
      </c>
      <c r="M21" s="396"/>
      <c r="N21" s="391"/>
      <c r="O21" s="397"/>
      <c r="P21" s="394"/>
      <c r="Q21" s="370"/>
      <c r="R21" s="370"/>
      <c r="S21" s="370"/>
      <c r="T21" s="371"/>
      <c r="U21" s="388" t="str">
        <f t="shared" si="6"/>
        <v/>
      </c>
      <c r="V21" s="349"/>
      <c r="W21" s="396"/>
      <c r="X21" s="387" t="str">
        <f t="shared" si="7"/>
        <v/>
      </c>
      <c r="Y21" s="389"/>
      <c r="Z21" s="391"/>
      <c r="AB21" s="338">
        <v>17</v>
      </c>
      <c r="AC21" s="288">
        <f>'2. MAPA DE RIESGOS '!H28</f>
        <v>2</v>
      </c>
      <c r="AD21" s="288">
        <f>'2. MAPA DE RIESGOS '!I28</f>
        <v>10</v>
      </c>
      <c r="AE21" s="288">
        <f t="shared" si="18"/>
        <v>4</v>
      </c>
      <c r="AF21" s="289">
        <f t="shared" si="19"/>
        <v>20</v>
      </c>
      <c r="AG21" s="339" t="str">
        <f t="shared" si="20"/>
        <v>MODERADA</v>
      </c>
      <c r="AH21" s="339">
        <f>W157</f>
        <v>2</v>
      </c>
      <c r="AI21" s="339">
        <f>Z157</f>
        <v>2</v>
      </c>
      <c r="AJ21" s="288">
        <f t="shared" si="21"/>
        <v>1</v>
      </c>
      <c r="AK21" s="288">
        <f t="shared" si="22"/>
        <v>2</v>
      </c>
      <c r="AL21" s="288">
        <f t="shared" si="23"/>
        <v>3</v>
      </c>
      <c r="AM21" s="289">
        <f t="shared" si="24"/>
        <v>3</v>
      </c>
      <c r="AN21" s="339" t="str">
        <f t="shared" si="25"/>
        <v>BAJA</v>
      </c>
      <c r="AO21" s="339"/>
    </row>
    <row r="22" spans="1:41" s="316" customFormat="1" ht="51" x14ac:dyDescent="0.2">
      <c r="A22" s="343" t="str">
        <f>'[1]2. MAPA DE RIESGOS '!C15</f>
        <v>3. Formulación e implementación de acciones que no conduzcan a la protección de los actores vulnerables y los modos activos del transporte.</v>
      </c>
      <c r="B22" s="286" t="s">
        <v>405</v>
      </c>
      <c r="C22" s="407" t="s">
        <v>64</v>
      </c>
      <c r="D22" s="328">
        <v>15</v>
      </c>
      <c r="E22" s="328">
        <v>15</v>
      </c>
      <c r="F22" s="328">
        <v>15</v>
      </c>
      <c r="G22" s="328">
        <v>15</v>
      </c>
      <c r="H22" s="328">
        <v>15</v>
      </c>
      <c r="I22" s="328">
        <v>15</v>
      </c>
      <c r="J22" s="328">
        <v>10</v>
      </c>
      <c r="K22" s="311">
        <f t="shared" si="28"/>
        <v>100</v>
      </c>
      <c r="L22" s="329" t="str">
        <f t="shared" si="1"/>
        <v>Fuerte</v>
      </c>
      <c r="M22" s="333">
        <f>ROUNDUP(AVERAGEIF(K22:K27,"&gt;0"),1)</f>
        <v>100</v>
      </c>
      <c r="N22" s="337" t="str">
        <f>IF(M22=100,"Fuerte",IF(M22&lt;50,"Débil","Moderada"))</f>
        <v>Fuerte</v>
      </c>
      <c r="O22" s="335"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330" t="s">
        <v>343</v>
      </c>
      <c r="Q22" s="368" t="str">
        <f t="shared" si="2"/>
        <v>Fuerte</v>
      </c>
      <c r="R22" s="368" t="str">
        <f t="shared" si="3"/>
        <v/>
      </c>
      <c r="S22" s="368" t="str">
        <f t="shared" si="4"/>
        <v/>
      </c>
      <c r="T22" s="369" t="str">
        <f t="shared" si="5"/>
        <v>Control fuerte pero si el riesgo residual lo requiere, en cada proceso involucrado se deben emprender acciones adicionales</v>
      </c>
      <c r="U22" s="402">
        <f t="shared" si="6"/>
        <v>2</v>
      </c>
      <c r="V22" s="360">
        <f>IFERROR(ROUND(AVERAGE(U22:U24),0),0)</f>
        <v>2</v>
      </c>
      <c r="W22" s="337">
        <f>IF(OR(S22="Débil",V22=0),0,IF(V22=1,1,IF(AND(Q22="Fuerte",V22=2),2,1)))</f>
        <v>2</v>
      </c>
      <c r="X22" s="355" t="str">
        <f t="shared" si="7"/>
        <v/>
      </c>
      <c r="Y22" s="360">
        <f>IFERROR(ROUND(AVERAGE(X22:X24),0),0)</f>
        <v>2</v>
      </c>
      <c r="Z22" s="337">
        <f>IF(OR(S22="Débil",Y22=0),0,IF(Y22=1,1,IF(AND(Q22="Fuerte",Y22=2),2,1)))</f>
        <v>2</v>
      </c>
      <c r="AA22" s="340"/>
      <c r="AB22" s="309">
        <v>18</v>
      </c>
      <c r="AC22" s="288">
        <f>'2. MAPA DE RIESGOS '!H29</f>
        <v>5</v>
      </c>
      <c r="AD22" s="288">
        <f>'2. MAPA DE RIESGOS '!I29</f>
        <v>10</v>
      </c>
      <c r="AE22" s="288">
        <f t="shared" si="18"/>
        <v>4</v>
      </c>
      <c r="AF22" s="289">
        <f t="shared" si="19"/>
        <v>50</v>
      </c>
      <c r="AG22" s="339" t="str">
        <f t="shared" si="20"/>
        <v>ALTA</v>
      </c>
      <c r="AH22" s="339">
        <f>W168</f>
        <v>2</v>
      </c>
      <c r="AI22" s="339">
        <f>Z168</f>
        <v>0</v>
      </c>
      <c r="AJ22" s="288">
        <f t="shared" si="21"/>
        <v>3</v>
      </c>
      <c r="AK22" s="288">
        <f t="shared" si="22"/>
        <v>4</v>
      </c>
      <c r="AL22" s="288">
        <f t="shared" si="23"/>
        <v>10</v>
      </c>
      <c r="AM22" s="289">
        <f t="shared" si="24"/>
        <v>30</v>
      </c>
      <c r="AN22" s="339" t="str">
        <f t="shared" si="25"/>
        <v>ALTA</v>
      </c>
      <c r="AO22" s="339"/>
    </row>
    <row r="23" spans="1:41" s="316" customFormat="1" ht="38.25" x14ac:dyDescent="0.2">
      <c r="A23" s="406"/>
      <c r="B23" s="312" t="s">
        <v>404</v>
      </c>
      <c r="C23" s="407" t="s">
        <v>64</v>
      </c>
      <c r="D23" s="341">
        <v>15</v>
      </c>
      <c r="E23" s="341">
        <v>15</v>
      </c>
      <c r="F23" s="341">
        <v>15</v>
      </c>
      <c r="G23" s="341">
        <v>15</v>
      </c>
      <c r="H23" s="341">
        <v>15</v>
      </c>
      <c r="I23" s="341">
        <v>15</v>
      </c>
      <c r="J23" s="341">
        <v>10</v>
      </c>
      <c r="K23" s="311">
        <f t="shared" si="28"/>
        <v>100</v>
      </c>
      <c r="L23" s="329" t="str">
        <f t="shared" si="1"/>
        <v>Fuerte</v>
      </c>
      <c r="M23" s="319"/>
      <c r="N23" s="318"/>
      <c r="O23" s="317"/>
      <c r="P23" s="330" t="s">
        <v>343</v>
      </c>
      <c r="Q23" s="368" t="str">
        <f t="shared" si="2"/>
        <v/>
      </c>
      <c r="R23" s="368" t="str">
        <f t="shared" si="3"/>
        <v>Moderada</v>
      </c>
      <c r="S23" s="368" t="str">
        <f t="shared" si="4"/>
        <v/>
      </c>
      <c r="T23" s="369" t="str">
        <f t="shared" si="5"/>
        <v>Control fuerte pero si el riesgo residual lo requiere, en cada proceso involucrado se deben emprender acciones adicionales</v>
      </c>
      <c r="U23" s="402">
        <f t="shared" si="6"/>
        <v>2</v>
      </c>
      <c r="V23" s="348"/>
      <c r="W23" s="399"/>
      <c r="X23" s="355" t="str">
        <f t="shared" si="7"/>
        <v/>
      </c>
      <c r="Y23" s="376"/>
      <c r="Z23" s="400"/>
      <c r="AA23" s="340"/>
      <c r="AB23" s="309">
        <v>19</v>
      </c>
      <c r="AC23" s="288">
        <f>'2. MAPA DE RIESGOS '!H30</f>
        <v>5</v>
      </c>
      <c r="AD23" s="288">
        <f>'2. MAPA DE RIESGOS '!I30</f>
        <v>10</v>
      </c>
      <c r="AE23" s="288">
        <f t="shared" si="18"/>
        <v>4</v>
      </c>
      <c r="AF23" s="289">
        <f t="shared" si="19"/>
        <v>50</v>
      </c>
      <c r="AG23" s="339" t="str">
        <f t="shared" si="20"/>
        <v>ALTA</v>
      </c>
      <c r="AH23" s="339">
        <f>W172</f>
        <v>2</v>
      </c>
      <c r="AI23" s="339">
        <f>Z172</f>
        <v>0</v>
      </c>
      <c r="AJ23" s="288">
        <f t="shared" si="21"/>
        <v>3</v>
      </c>
      <c r="AK23" s="288">
        <f t="shared" si="22"/>
        <v>4</v>
      </c>
      <c r="AL23" s="288">
        <f t="shared" si="23"/>
        <v>10</v>
      </c>
      <c r="AM23" s="289">
        <f t="shared" si="24"/>
        <v>30</v>
      </c>
      <c r="AN23" s="339" t="str">
        <f t="shared" si="25"/>
        <v>ALTA</v>
      </c>
      <c r="AO23" s="339"/>
    </row>
    <row r="24" spans="1:41" ht="38.25" x14ac:dyDescent="0.2">
      <c r="A24" s="406"/>
      <c r="B24" s="312" t="s">
        <v>406</v>
      </c>
      <c r="C24" s="407" t="s">
        <v>157</v>
      </c>
      <c r="D24" s="341">
        <v>15</v>
      </c>
      <c r="E24" s="341">
        <v>15</v>
      </c>
      <c r="F24" s="341">
        <v>15</v>
      </c>
      <c r="G24" s="341">
        <v>15</v>
      </c>
      <c r="H24" s="341">
        <v>15</v>
      </c>
      <c r="I24" s="341">
        <v>15</v>
      </c>
      <c r="J24" s="341">
        <v>10</v>
      </c>
      <c r="K24" s="311">
        <f t="shared" si="28"/>
        <v>100</v>
      </c>
      <c r="L24" s="329" t="str">
        <f t="shared" si="1"/>
        <v>Fuerte</v>
      </c>
      <c r="M24" s="319"/>
      <c r="N24" s="318"/>
      <c r="O24" s="317"/>
      <c r="P24" s="330" t="s">
        <v>343</v>
      </c>
      <c r="Q24" s="368" t="str">
        <f t="shared" si="2"/>
        <v/>
      </c>
      <c r="R24" s="368" t="str">
        <f t="shared" si="3"/>
        <v>Moderada</v>
      </c>
      <c r="S24" s="368" t="str">
        <f t="shared" si="4"/>
        <v/>
      </c>
      <c r="T24" s="369" t="str">
        <f t="shared" si="5"/>
        <v>Control fuerte pero si el riesgo residual lo requiere, en cada proceso involucrado se deben emprender acciones adicionales</v>
      </c>
      <c r="U24" s="402" t="str">
        <f t="shared" si="6"/>
        <v/>
      </c>
      <c r="V24" s="361"/>
      <c r="W24" s="362"/>
      <c r="X24" s="355">
        <f t="shared" si="7"/>
        <v>2</v>
      </c>
      <c r="Y24" s="355"/>
      <c r="Z24" s="356"/>
      <c r="AA24" s="340"/>
      <c r="AB24" s="338">
        <v>20</v>
      </c>
      <c r="AC24" s="288">
        <f>'2. MAPA DE RIESGOS '!H31</f>
        <v>2</v>
      </c>
      <c r="AD24" s="288">
        <f>'2. MAPA DE RIESGOS '!I31</f>
        <v>20</v>
      </c>
      <c r="AE24" s="288">
        <f t="shared" si="18"/>
        <v>5</v>
      </c>
      <c r="AF24" s="289">
        <f t="shared" si="19"/>
        <v>40</v>
      </c>
      <c r="AG24" s="339" t="str">
        <f t="shared" si="20"/>
        <v>ALTA</v>
      </c>
      <c r="AH24" s="339">
        <f>W179</f>
        <v>1</v>
      </c>
      <c r="AI24" s="339">
        <f>Z179</f>
        <v>1</v>
      </c>
      <c r="AJ24" s="288">
        <f t="shared" si="21"/>
        <v>1</v>
      </c>
      <c r="AK24" s="288">
        <f t="shared" si="22"/>
        <v>4</v>
      </c>
      <c r="AL24" s="288">
        <f t="shared" si="23"/>
        <v>10</v>
      </c>
      <c r="AM24" s="289">
        <f t="shared" si="24"/>
        <v>10</v>
      </c>
      <c r="AN24" s="339" t="str">
        <f t="shared" si="25"/>
        <v>BAJA</v>
      </c>
      <c r="AO24" s="339"/>
    </row>
    <row r="25" spans="1:41" s="340" customFormat="1" ht="15.75" x14ac:dyDescent="0.25">
      <c r="A25" s="513" t="s">
        <v>864</v>
      </c>
      <c r="B25" s="493"/>
      <c r="C25" s="407"/>
      <c r="D25" s="341"/>
      <c r="E25" s="341"/>
      <c r="F25" s="341"/>
      <c r="G25" s="341"/>
      <c r="H25" s="341"/>
      <c r="I25" s="341"/>
      <c r="J25" s="341"/>
      <c r="K25" s="311">
        <f t="shared" ref="K25:K27" si="31">SUM(D25:J25)</f>
        <v>0</v>
      </c>
      <c r="L25" s="329" t="str">
        <f t="shared" ref="L25:L27" si="32">IF(K25&gt;=96,"Fuerte",(IF(K25&lt;=85,"Débil","Moderado")))</f>
        <v>Débil</v>
      </c>
      <c r="M25" s="319"/>
      <c r="N25" s="318"/>
      <c r="O25" s="317"/>
      <c r="P25" s="330"/>
      <c r="Q25" s="368"/>
      <c r="R25" s="368"/>
      <c r="S25" s="368"/>
      <c r="T25" s="369"/>
      <c r="U25" s="402" t="str">
        <f t="shared" si="6"/>
        <v/>
      </c>
      <c r="V25" s="360">
        <f>IFERROR(ROUND(AVERAGE(U25:U28),0),0)</f>
        <v>2</v>
      </c>
      <c r="W25" s="337">
        <f>IF(OR(S25="Débil",V25=0),0,IF(V25=1,1,IF(AND(Q25="Fuerte",V25=2),2,1)))</f>
        <v>1</v>
      </c>
      <c r="X25" s="355" t="str">
        <f t="shared" si="7"/>
        <v/>
      </c>
      <c r="Y25" s="360">
        <f>IFERROR(ROUND(AVERAGE(X25:X28),0),0)</f>
        <v>0</v>
      </c>
      <c r="Z25" s="337">
        <f>IF(OR(S25="Débil",Y25=0),0,IF(Y25=1,1,IF(AND(Q25="Fuerte",Y25=2),2,1)))</f>
        <v>0</v>
      </c>
      <c r="AB25" s="309">
        <v>21</v>
      </c>
      <c r="AC25" s="288">
        <f>'2. MAPA DE RIESGOS '!H32</f>
        <v>4</v>
      </c>
      <c r="AD25" s="288">
        <f>'2. MAPA DE RIESGOS '!I32</f>
        <v>10</v>
      </c>
      <c r="AE25" s="288">
        <f t="shared" si="18"/>
        <v>4</v>
      </c>
      <c r="AF25" s="289">
        <f t="shared" si="19"/>
        <v>40</v>
      </c>
      <c r="AG25" s="339" t="str">
        <f t="shared" si="20"/>
        <v>ALTA</v>
      </c>
      <c r="AH25" s="339">
        <f>W187</f>
        <v>1</v>
      </c>
      <c r="AI25" s="339">
        <f>Z187</f>
        <v>1</v>
      </c>
      <c r="AJ25" s="288">
        <f t="shared" si="21"/>
        <v>3</v>
      </c>
      <c r="AK25" s="288">
        <f t="shared" si="22"/>
        <v>3</v>
      </c>
      <c r="AL25" s="288">
        <f t="shared" si="23"/>
        <v>5</v>
      </c>
      <c r="AM25" s="289">
        <f t="shared" si="24"/>
        <v>15</v>
      </c>
      <c r="AN25" s="339" t="str">
        <f t="shared" si="25"/>
        <v>MODERADA</v>
      </c>
      <c r="AO25" s="339"/>
    </row>
    <row r="26" spans="1:41" s="340" customFormat="1" x14ac:dyDescent="0.2">
      <c r="A26" s="310"/>
      <c r="B26" s="493"/>
      <c r="C26" s="407"/>
      <c r="D26" s="341"/>
      <c r="E26" s="341"/>
      <c r="F26" s="341"/>
      <c r="G26" s="341"/>
      <c r="H26" s="341"/>
      <c r="I26" s="341"/>
      <c r="J26" s="341"/>
      <c r="K26" s="311">
        <f t="shared" si="31"/>
        <v>0</v>
      </c>
      <c r="L26" s="329" t="str">
        <f t="shared" si="32"/>
        <v>Débil</v>
      </c>
      <c r="M26" s="319"/>
      <c r="N26" s="318"/>
      <c r="O26" s="317"/>
      <c r="P26" s="330"/>
      <c r="Q26" s="368"/>
      <c r="R26" s="368"/>
      <c r="S26" s="368"/>
      <c r="T26" s="369"/>
      <c r="U26" s="402" t="str">
        <f t="shared" si="6"/>
        <v/>
      </c>
      <c r="V26" s="348"/>
      <c r="W26" s="399"/>
      <c r="X26" s="355" t="str">
        <f t="shared" si="7"/>
        <v/>
      </c>
      <c r="Y26" s="376"/>
      <c r="Z26" s="400"/>
    </row>
    <row r="27" spans="1:41" s="340" customFormat="1" ht="15.75" x14ac:dyDescent="0.2">
      <c r="A27" s="310"/>
      <c r="B27" s="493"/>
      <c r="C27" s="407"/>
      <c r="D27" s="341"/>
      <c r="E27" s="341"/>
      <c r="F27" s="341"/>
      <c r="G27" s="341"/>
      <c r="H27" s="341"/>
      <c r="I27" s="341"/>
      <c r="J27" s="341"/>
      <c r="K27" s="311">
        <f t="shared" si="31"/>
        <v>0</v>
      </c>
      <c r="L27" s="329" t="str">
        <f t="shared" si="32"/>
        <v>Débil</v>
      </c>
      <c r="M27" s="319"/>
      <c r="N27" s="318"/>
      <c r="O27" s="317"/>
      <c r="P27" s="330"/>
      <c r="Q27" s="368"/>
      <c r="R27" s="368"/>
      <c r="S27" s="368"/>
      <c r="T27" s="369"/>
      <c r="U27" s="402" t="str">
        <f t="shared" si="6"/>
        <v/>
      </c>
      <c r="V27" s="348"/>
      <c r="W27" s="399"/>
      <c r="X27" s="355" t="str">
        <f t="shared" si="7"/>
        <v/>
      </c>
      <c r="Y27" s="376"/>
      <c r="Z27" s="400"/>
      <c r="AB27" s="309"/>
      <c r="AC27" s="288"/>
      <c r="AD27" s="288"/>
      <c r="AE27" s="288"/>
      <c r="AF27" s="289"/>
      <c r="AG27" s="339"/>
      <c r="AH27" s="339"/>
      <c r="AI27" s="339"/>
      <c r="AJ27" s="288"/>
      <c r="AK27" s="288"/>
      <c r="AL27" s="288"/>
      <c r="AM27" s="289"/>
      <c r="AN27" s="339"/>
      <c r="AO27" s="516"/>
    </row>
    <row r="28" spans="1:41" ht="102" x14ac:dyDescent="0.2">
      <c r="A28" s="378" t="str">
        <f>'[1]2. MAPA DE RIESGOS '!C16</f>
        <v>4. Formulación de planes, programas o proyectos que no estén encaminados a la sostenibilidad ambiental, económica y social de la movilidad de la ciudad.</v>
      </c>
      <c r="B28" s="377" t="s">
        <v>409</v>
      </c>
      <c r="C28" s="409" t="s">
        <v>64</v>
      </c>
      <c r="D28" s="410">
        <v>15</v>
      </c>
      <c r="E28" s="410">
        <v>15</v>
      </c>
      <c r="F28" s="410">
        <v>15</v>
      </c>
      <c r="G28" s="410">
        <v>15</v>
      </c>
      <c r="H28" s="410">
        <v>15</v>
      </c>
      <c r="I28" s="410">
        <v>15</v>
      </c>
      <c r="J28" s="410">
        <v>10</v>
      </c>
      <c r="K28" s="411">
        <f t="shared" si="28"/>
        <v>100</v>
      </c>
      <c r="L28" s="392" t="str">
        <f t="shared" si="1"/>
        <v>Fuerte</v>
      </c>
      <c r="M28" s="381">
        <f>ROUNDUP(AVERAGEIF(K28:K38,"&gt;0"),1)</f>
        <v>100</v>
      </c>
      <c r="N28" s="380" t="str">
        <f>IF(M28=100,"Fuerte",IF(M28&lt;50,"Débil","Moderada"))</f>
        <v>Fuerte</v>
      </c>
      <c r="O28" s="382"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394" t="s">
        <v>343</v>
      </c>
      <c r="Q28" s="370" t="str">
        <f t="shared" si="2"/>
        <v>Fuerte</v>
      </c>
      <c r="R28" s="370" t="str">
        <f t="shared" si="3"/>
        <v/>
      </c>
      <c r="S28" s="370" t="str">
        <f t="shared" si="4"/>
        <v/>
      </c>
      <c r="T28" s="371" t="str">
        <f t="shared" si="5"/>
        <v>Control fuerte pero si el riesgo residual lo requiere, en cada proceso involucrado se deben emprender acciones adicionales</v>
      </c>
      <c r="U28" s="388">
        <f t="shared" si="6"/>
        <v>2</v>
      </c>
      <c r="V28" s="357">
        <f>IFERROR(ROUND(AVERAGE(U28:U35),0),0)</f>
        <v>2</v>
      </c>
      <c r="W28" s="380">
        <f>IF(OR(S28="Débil",V28=0),0,IF(V28=1,1,IF(AND(Q28="Fuerte",V28=2),2,1)))</f>
        <v>2</v>
      </c>
      <c r="X28" s="355" t="str">
        <f t="shared" si="7"/>
        <v/>
      </c>
      <c r="Y28" s="357">
        <f>IFERROR(ROUND(AVERAGE(X28:X35),0),0)</f>
        <v>2</v>
      </c>
      <c r="Z28" s="380">
        <f>IF(OR(S28="Débil",Y28=0),0,IF(Y28=1,1,IF(AND(Q28="Fuerte",Y28=2),2,1)))</f>
        <v>2</v>
      </c>
      <c r="AA28" s="340"/>
    </row>
    <row r="29" spans="1:41" s="340" customFormat="1" ht="38.25" x14ac:dyDescent="0.2">
      <c r="A29" s="408"/>
      <c r="B29" s="412" t="s">
        <v>407</v>
      </c>
      <c r="C29" s="409" t="s">
        <v>64</v>
      </c>
      <c r="D29" s="410">
        <v>15</v>
      </c>
      <c r="E29" s="410">
        <v>15</v>
      </c>
      <c r="F29" s="410">
        <v>15</v>
      </c>
      <c r="G29" s="410">
        <v>15</v>
      </c>
      <c r="H29" s="410">
        <v>15</v>
      </c>
      <c r="I29" s="410">
        <v>15</v>
      </c>
      <c r="J29" s="410">
        <v>10</v>
      </c>
      <c r="K29" s="411">
        <f t="shared" si="28"/>
        <v>100</v>
      </c>
      <c r="L29" s="392" t="str">
        <f t="shared" si="1"/>
        <v>Fuerte</v>
      </c>
      <c r="M29" s="396"/>
      <c r="N29" s="391"/>
      <c r="O29" s="397"/>
      <c r="P29" s="394" t="s">
        <v>343</v>
      </c>
      <c r="Q29" s="370" t="str">
        <f t="shared" si="2"/>
        <v/>
      </c>
      <c r="R29" s="370" t="str">
        <f t="shared" si="3"/>
        <v>Moderada</v>
      </c>
      <c r="S29" s="370" t="str">
        <f t="shared" si="4"/>
        <v/>
      </c>
      <c r="T29" s="371" t="str">
        <f t="shared" si="5"/>
        <v>Control fuerte pero si el riesgo residual lo requiere, en cada proceso involucrado se deben emprender acciones adicionales</v>
      </c>
      <c r="U29" s="388">
        <f t="shared" si="6"/>
        <v>2</v>
      </c>
      <c r="V29" s="349"/>
      <c r="W29" s="396"/>
      <c r="X29" s="355" t="str">
        <f t="shared" si="7"/>
        <v/>
      </c>
      <c r="Y29" s="389"/>
      <c r="Z29" s="391"/>
    </row>
    <row r="30" spans="1:41" s="340" customFormat="1" ht="51" x14ac:dyDescent="0.2">
      <c r="A30" s="408"/>
      <c r="B30" s="412" t="s">
        <v>408</v>
      </c>
      <c r="C30" s="409" t="s">
        <v>64</v>
      </c>
      <c r="D30" s="410">
        <v>15</v>
      </c>
      <c r="E30" s="410">
        <v>15</v>
      </c>
      <c r="F30" s="410">
        <v>15</v>
      </c>
      <c r="G30" s="410">
        <v>15</v>
      </c>
      <c r="H30" s="410">
        <v>15</v>
      </c>
      <c r="I30" s="410">
        <v>15</v>
      </c>
      <c r="J30" s="410">
        <v>10</v>
      </c>
      <c r="K30" s="411">
        <f t="shared" si="28"/>
        <v>100</v>
      </c>
      <c r="L30" s="392" t="str">
        <f t="shared" si="1"/>
        <v>Fuerte</v>
      </c>
      <c r="M30" s="396"/>
      <c r="N30" s="391"/>
      <c r="O30" s="397"/>
      <c r="P30" s="394" t="s">
        <v>509</v>
      </c>
      <c r="Q30" s="370" t="str">
        <f t="shared" si="2"/>
        <v/>
      </c>
      <c r="R30" s="370" t="str">
        <f t="shared" si="3"/>
        <v>Moderada</v>
      </c>
      <c r="S30" s="370" t="str">
        <f t="shared" si="4"/>
        <v/>
      </c>
      <c r="T30" s="371" t="str">
        <f t="shared" si="5"/>
        <v>Requiere plan de acción para fortalecer los controles</v>
      </c>
      <c r="U30" s="388">
        <f t="shared" si="6"/>
        <v>2</v>
      </c>
      <c r="V30" s="349"/>
      <c r="W30" s="396"/>
      <c r="X30" s="355" t="str">
        <f t="shared" si="7"/>
        <v/>
      </c>
      <c r="Y30" s="389"/>
      <c r="Z30" s="391"/>
      <c r="AA30" s="386"/>
    </row>
    <row r="31" spans="1:41" s="340" customFormat="1" ht="38.25" x14ac:dyDescent="0.2">
      <c r="A31" s="408"/>
      <c r="B31" s="412" t="s">
        <v>519</v>
      </c>
      <c r="C31" s="409" t="s">
        <v>157</v>
      </c>
      <c r="D31" s="413">
        <v>15</v>
      </c>
      <c r="E31" s="413">
        <v>15</v>
      </c>
      <c r="F31" s="413">
        <v>15</v>
      </c>
      <c r="G31" s="413">
        <v>15</v>
      </c>
      <c r="H31" s="413">
        <v>15</v>
      </c>
      <c r="I31" s="413">
        <v>15</v>
      </c>
      <c r="J31" s="413">
        <v>10</v>
      </c>
      <c r="K31" s="411">
        <f t="shared" si="28"/>
        <v>100</v>
      </c>
      <c r="L31" s="392" t="str">
        <f t="shared" si="1"/>
        <v>Fuerte</v>
      </c>
      <c r="M31" s="396"/>
      <c r="N31" s="391"/>
      <c r="O31" s="397"/>
      <c r="P31" s="394" t="s">
        <v>343</v>
      </c>
      <c r="Q31" s="370" t="str">
        <f t="shared" si="2"/>
        <v/>
      </c>
      <c r="R31" s="370" t="str">
        <f t="shared" si="3"/>
        <v>Moderada</v>
      </c>
      <c r="S31" s="370" t="str">
        <f t="shared" si="4"/>
        <v/>
      </c>
      <c r="T31" s="371" t="str">
        <f t="shared" si="5"/>
        <v>Control fuerte pero si el riesgo residual lo requiere, en cada proceso involucrado se deben emprender acciones adicionales</v>
      </c>
      <c r="U31" s="388" t="str">
        <f t="shared" si="6"/>
        <v/>
      </c>
      <c r="V31" s="349"/>
      <c r="W31" s="396"/>
      <c r="X31" s="355">
        <f t="shared" si="7"/>
        <v>2</v>
      </c>
      <c r="Y31" s="389"/>
      <c r="Z31" s="391"/>
      <c r="AA31" s="386"/>
    </row>
    <row r="32" spans="1:41" s="340" customFormat="1" ht="38.25" x14ac:dyDescent="0.2">
      <c r="A32" s="408"/>
      <c r="B32" s="412" t="s">
        <v>398</v>
      </c>
      <c r="C32" s="409" t="s">
        <v>157</v>
      </c>
      <c r="D32" s="410">
        <v>15</v>
      </c>
      <c r="E32" s="410">
        <v>15</v>
      </c>
      <c r="F32" s="410">
        <v>15</v>
      </c>
      <c r="G32" s="410">
        <v>15</v>
      </c>
      <c r="H32" s="410">
        <v>15</v>
      </c>
      <c r="I32" s="410">
        <v>15</v>
      </c>
      <c r="J32" s="410">
        <v>10</v>
      </c>
      <c r="K32" s="411">
        <f t="shared" si="28"/>
        <v>100</v>
      </c>
      <c r="L32" s="392" t="str">
        <f t="shared" si="1"/>
        <v>Fuerte</v>
      </c>
      <c r="M32" s="396"/>
      <c r="N32" s="391"/>
      <c r="O32" s="397"/>
      <c r="P32" s="394" t="s">
        <v>343</v>
      </c>
      <c r="Q32" s="370" t="str">
        <f t="shared" si="2"/>
        <v/>
      </c>
      <c r="R32" s="370" t="str">
        <f t="shared" si="3"/>
        <v>Moderada</v>
      </c>
      <c r="S32" s="370" t="str">
        <f t="shared" si="4"/>
        <v/>
      </c>
      <c r="T32" s="371" t="str">
        <f t="shared" si="5"/>
        <v>Control fuerte pero si el riesgo residual lo requiere, en cada proceso involucrado se deben emprender acciones adicionales</v>
      </c>
      <c r="U32" s="388" t="str">
        <f t="shared" si="6"/>
        <v/>
      </c>
      <c r="V32" s="349"/>
      <c r="W32" s="396"/>
      <c r="X32" s="355">
        <f t="shared" si="7"/>
        <v>2</v>
      </c>
      <c r="Y32" s="389"/>
      <c r="Z32" s="391"/>
    </row>
    <row r="33" spans="1:41" ht="51" x14ac:dyDescent="0.2">
      <c r="A33" s="408"/>
      <c r="B33" s="405" t="s">
        <v>410</v>
      </c>
      <c r="C33" s="409" t="s">
        <v>157</v>
      </c>
      <c r="D33" s="410">
        <v>15</v>
      </c>
      <c r="E33" s="410">
        <v>15</v>
      </c>
      <c r="F33" s="410">
        <v>15</v>
      </c>
      <c r="G33" s="410">
        <v>15</v>
      </c>
      <c r="H33" s="410">
        <v>15</v>
      </c>
      <c r="I33" s="410">
        <v>15</v>
      </c>
      <c r="J33" s="410">
        <v>10</v>
      </c>
      <c r="K33" s="411">
        <f t="shared" si="28"/>
        <v>100</v>
      </c>
      <c r="L33" s="392" t="str">
        <f t="shared" si="1"/>
        <v>Fuerte</v>
      </c>
      <c r="M33" s="396"/>
      <c r="N33" s="391"/>
      <c r="O33" s="397"/>
      <c r="P33" s="394" t="s">
        <v>343</v>
      </c>
      <c r="Q33" s="370" t="str">
        <f t="shared" si="2"/>
        <v/>
      </c>
      <c r="R33" s="370" t="str">
        <f t="shared" si="3"/>
        <v>Moderada</v>
      </c>
      <c r="S33" s="370" t="str">
        <f t="shared" si="4"/>
        <v/>
      </c>
      <c r="T33" s="371" t="str">
        <f t="shared" si="5"/>
        <v>Control fuerte pero si el riesgo residual lo requiere, en cada proceso involucrado se deben emprender acciones adicionales</v>
      </c>
      <c r="U33" s="388" t="str">
        <f t="shared" si="6"/>
        <v/>
      </c>
      <c r="V33" s="349"/>
      <c r="W33" s="396"/>
      <c r="X33" s="355">
        <f t="shared" si="7"/>
        <v>2</v>
      </c>
      <c r="Y33" s="389"/>
      <c r="Z33" s="391"/>
      <c r="AA33" s="340"/>
    </row>
    <row r="34" spans="1:41" ht="38.25" x14ac:dyDescent="0.2">
      <c r="A34" s="408"/>
      <c r="B34" s="405" t="s">
        <v>411</v>
      </c>
      <c r="C34" s="409" t="s">
        <v>157</v>
      </c>
      <c r="D34" s="410">
        <v>15</v>
      </c>
      <c r="E34" s="410">
        <v>15</v>
      </c>
      <c r="F34" s="410">
        <v>15</v>
      </c>
      <c r="G34" s="410">
        <v>15</v>
      </c>
      <c r="H34" s="410">
        <v>15</v>
      </c>
      <c r="I34" s="410">
        <v>15</v>
      </c>
      <c r="J34" s="410">
        <v>10</v>
      </c>
      <c r="K34" s="411">
        <f t="shared" si="28"/>
        <v>100</v>
      </c>
      <c r="L34" s="392" t="str">
        <f t="shared" si="1"/>
        <v>Fuerte</v>
      </c>
      <c r="M34" s="396"/>
      <c r="N34" s="391"/>
      <c r="O34" s="397"/>
      <c r="P34" s="394" t="s">
        <v>343</v>
      </c>
      <c r="Q34" s="370" t="str">
        <f t="shared" si="2"/>
        <v/>
      </c>
      <c r="R34" s="370" t="str">
        <f t="shared" si="3"/>
        <v>Moderada</v>
      </c>
      <c r="S34" s="370" t="str">
        <f t="shared" si="4"/>
        <v/>
      </c>
      <c r="T34" s="371" t="str">
        <f t="shared" si="5"/>
        <v>Control fuerte pero si el riesgo residual lo requiere, en cada proceso involucrado se deben emprender acciones adicionales</v>
      </c>
      <c r="U34" s="388" t="str">
        <f t="shared" si="6"/>
        <v/>
      </c>
      <c r="V34" s="349"/>
      <c r="W34" s="396"/>
      <c r="X34" s="355">
        <f t="shared" si="7"/>
        <v>2</v>
      </c>
      <c r="Y34" s="389"/>
      <c r="Z34" s="391"/>
      <c r="AA34" s="340"/>
    </row>
    <row r="35" spans="1:41" ht="38.25" x14ac:dyDescent="0.2">
      <c r="A35" s="408"/>
      <c r="B35" s="405" t="s">
        <v>481</v>
      </c>
      <c r="C35" s="409" t="s">
        <v>64</v>
      </c>
      <c r="D35" s="410">
        <v>15</v>
      </c>
      <c r="E35" s="410">
        <v>15</v>
      </c>
      <c r="F35" s="410">
        <v>15</v>
      </c>
      <c r="G35" s="410">
        <v>15</v>
      </c>
      <c r="H35" s="410">
        <v>15</v>
      </c>
      <c r="I35" s="410">
        <v>15</v>
      </c>
      <c r="J35" s="410">
        <v>10</v>
      </c>
      <c r="K35" s="411">
        <f t="shared" si="28"/>
        <v>100</v>
      </c>
      <c r="L35" s="392" t="str">
        <f t="shared" si="1"/>
        <v>Fuerte</v>
      </c>
      <c r="M35" s="396"/>
      <c r="N35" s="391"/>
      <c r="O35" s="398"/>
      <c r="P35" s="394" t="s">
        <v>343</v>
      </c>
      <c r="Q35" s="370" t="str">
        <f t="shared" si="2"/>
        <v/>
      </c>
      <c r="R35" s="370" t="str">
        <f t="shared" si="3"/>
        <v>Moderada</v>
      </c>
      <c r="S35" s="370" t="str">
        <f t="shared" si="4"/>
        <v/>
      </c>
      <c r="T35" s="371" t="str">
        <f t="shared" si="5"/>
        <v>Control fuerte pero si el riesgo residual lo requiere, en cada proceso involucrado se deben emprender acciones adicionales</v>
      </c>
      <c r="U35" s="388">
        <f t="shared" si="6"/>
        <v>2</v>
      </c>
      <c r="V35" s="390"/>
      <c r="W35" s="358"/>
      <c r="X35" s="355" t="str">
        <f t="shared" si="7"/>
        <v/>
      </c>
      <c r="Y35" s="387"/>
      <c r="Z35" s="359"/>
      <c r="AA35" s="340"/>
    </row>
    <row r="36" spans="1:41" s="499" customFormat="1" ht="15.75" x14ac:dyDescent="0.25">
      <c r="A36" s="513" t="s">
        <v>864</v>
      </c>
      <c r="B36" s="498"/>
      <c r="C36" s="409"/>
      <c r="D36" s="410"/>
      <c r="E36" s="410"/>
      <c r="F36" s="410"/>
      <c r="G36" s="410"/>
      <c r="H36" s="410"/>
      <c r="I36" s="410"/>
      <c r="J36" s="410"/>
      <c r="K36" s="411">
        <f t="shared" ref="K36:K38" si="33">SUM(D36:J36)</f>
        <v>0</v>
      </c>
      <c r="L36" s="392" t="str">
        <f t="shared" ref="L36:L38" si="34">IF(K36&gt;=96,"Fuerte",(IF(K36&lt;=85,"Débil","Moderado")))</f>
        <v>Débil</v>
      </c>
      <c r="M36" s="396"/>
      <c r="N36" s="391"/>
      <c r="O36" s="397"/>
      <c r="P36" s="394"/>
      <c r="Q36" s="370"/>
      <c r="R36" s="370"/>
      <c r="S36" s="370"/>
      <c r="T36" s="371"/>
      <c r="U36" s="388" t="str">
        <f t="shared" si="6"/>
        <v/>
      </c>
      <c r="V36" s="360">
        <f>IFERROR(ROUND(AVERAGE(U36:U39),0),0)</f>
        <v>2</v>
      </c>
      <c r="W36" s="337">
        <f>IF(OR(S36="Débil",V36=0),0,IF(V36=1,1,IF(AND(Q36="Fuerte",V36=2),2,1)))</f>
        <v>1</v>
      </c>
      <c r="X36" s="355" t="str">
        <f t="shared" si="7"/>
        <v/>
      </c>
      <c r="Y36" s="360">
        <f>IFERROR(ROUND(AVERAGE(X36:X39),0),0)</f>
        <v>0</v>
      </c>
      <c r="Z36" s="337">
        <f>IF(OR(S36="Débil",Y36=0),0,IF(Y36=1,1,IF(AND(Q36="Fuerte",Y36=2),2,1)))</f>
        <v>0</v>
      </c>
      <c r="AB36" s="500"/>
      <c r="AC36" s="501"/>
      <c r="AD36" s="501"/>
      <c r="AE36" s="501"/>
      <c r="AF36" s="502"/>
      <c r="AG36" s="455"/>
      <c r="AH36" s="455"/>
      <c r="AI36" s="455"/>
      <c r="AJ36" s="501"/>
      <c r="AK36" s="501"/>
      <c r="AL36" s="501"/>
      <c r="AM36" s="502"/>
      <c r="AN36" s="455"/>
      <c r="AO36" s="517"/>
    </row>
    <row r="37" spans="1:41" s="499" customFormat="1" ht="15.75" x14ac:dyDescent="0.2">
      <c r="A37" s="408"/>
      <c r="B37" s="498"/>
      <c r="C37" s="409"/>
      <c r="D37" s="410"/>
      <c r="E37" s="410"/>
      <c r="F37" s="410"/>
      <c r="G37" s="410"/>
      <c r="H37" s="410"/>
      <c r="I37" s="410"/>
      <c r="J37" s="410"/>
      <c r="K37" s="411">
        <f t="shared" si="33"/>
        <v>0</v>
      </c>
      <c r="L37" s="392" t="str">
        <f t="shared" si="34"/>
        <v>Débil</v>
      </c>
      <c r="M37" s="396"/>
      <c r="N37" s="391"/>
      <c r="O37" s="397"/>
      <c r="P37" s="394"/>
      <c r="Q37" s="370"/>
      <c r="R37" s="370"/>
      <c r="S37" s="370"/>
      <c r="T37" s="371"/>
      <c r="U37" s="388" t="str">
        <f t="shared" si="6"/>
        <v/>
      </c>
      <c r="V37" s="349"/>
      <c r="W37" s="396"/>
      <c r="X37" s="355" t="str">
        <f t="shared" si="7"/>
        <v/>
      </c>
      <c r="Y37" s="389"/>
      <c r="Z37" s="391"/>
      <c r="AB37" s="500"/>
      <c r="AC37" s="501"/>
      <c r="AD37" s="501"/>
      <c r="AE37" s="501"/>
      <c r="AF37" s="502"/>
      <c r="AG37" s="455"/>
      <c r="AH37" s="455"/>
      <c r="AI37" s="455"/>
      <c r="AJ37" s="501"/>
      <c r="AK37" s="501"/>
      <c r="AL37" s="501"/>
      <c r="AM37" s="502"/>
      <c r="AN37" s="455"/>
      <c r="AO37" s="517"/>
    </row>
    <row r="38" spans="1:41" s="499" customFormat="1" ht="15.75" x14ac:dyDescent="0.2">
      <c r="A38" s="408"/>
      <c r="B38" s="498"/>
      <c r="C38" s="409"/>
      <c r="D38" s="410"/>
      <c r="E38" s="410"/>
      <c r="F38" s="410"/>
      <c r="G38" s="410"/>
      <c r="H38" s="410"/>
      <c r="I38" s="410"/>
      <c r="J38" s="410"/>
      <c r="K38" s="411">
        <f t="shared" si="33"/>
        <v>0</v>
      </c>
      <c r="L38" s="392" t="str">
        <f t="shared" si="34"/>
        <v>Débil</v>
      </c>
      <c r="M38" s="396"/>
      <c r="N38" s="391"/>
      <c r="O38" s="397"/>
      <c r="P38" s="394"/>
      <c r="Q38" s="370"/>
      <c r="R38" s="370"/>
      <c r="S38" s="370"/>
      <c r="T38" s="371"/>
      <c r="U38" s="388" t="str">
        <f t="shared" si="6"/>
        <v/>
      </c>
      <c r="V38" s="349"/>
      <c r="W38" s="396"/>
      <c r="X38" s="355" t="str">
        <f t="shared" si="7"/>
        <v/>
      </c>
      <c r="Y38" s="389"/>
      <c r="Z38" s="391"/>
      <c r="AB38" s="500"/>
      <c r="AC38" s="501"/>
      <c r="AD38" s="501"/>
      <c r="AE38" s="501"/>
      <c r="AF38" s="502"/>
      <c r="AG38" s="455"/>
      <c r="AH38" s="455"/>
      <c r="AI38" s="455"/>
      <c r="AJ38" s="501"/>
      <c r="AK38" s="501"/>
      <c r="AL38" s="501"/>
      <c r="AM38" s="502"/>
      <c r="AN38" s="455"/>
      <c r="AO38" s="517"/>
    </row>
    <row r="39" spans="1:41" s="340" customFormat="1" ht="63.75" x14ac:dyDescent="0.2">
      <c r="A39" s="343" t="str">
        <f>'[1]2. MAPA DE RIESGOS '!C17</f>
        <v>5. Rendición de cuentas que no involucre a la ciudadanía y todos los grupos de interés.</v>
      </c>
      <c r="B39" s="286" t="s">
        <v>414</v>
      </c>
      <c r="C39" s="407" t="s">
        <v>64</v>
      </c>
      <c r="D39" s="341">
        <v>15</v>
      </c>
      <c r="E39" s="341">
        <v>15</v>
      </c>
      <c r="F39" s="341">
        <v>15</v>
      </c>
      <c r="G39" s="341">
        <v>15</v>
      </c>
      <c r="H39" s="341">
        <v>15</v>
      </c>
      <c r="I39" s="341">
        <v>15</v>
      </c>
      <c r="J39" s="341">
        <v>10</v>
      </c>
      <c r="K39" s="311">
        <f t="shared" si="28"/>
        <v>100</v>
      </c>
      <c r="L39" s="329" t="str">
        <f t="shared" si="1"/>
        <v>Fuerte</v>
      </c>
      <c r="M39" s="333">
        <f>ROUNDUP(AVERAGEIF(K39:K46,"&gt;0"),1)</f>
        <v>100</v>
      </c>
      <c r="N39" s="337" t="str">
        <f>IF(M39=100,"Fuerte",IF(M39&lt;50,"Débil","Moderada"))</f>
        <v>Fuerte</v>
      </c>
      <c r="O39" s="335"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30" t="s">
        <v>343</v>
      </c>
      <c r="Q39" s="368" t="str">
        <f t="shared" si="2"/>
        <v>Fuerte</v>
      </c>
      <c r="R39" s="368" t="str">
        <f t="shared" si="3"/>
        <v/>
      </c>
      <c r="S39" s="368" t="str">
        <f t="shared" si="4"/>
        <v/>
      </c>
      <c r="T39" s="369" t="str">
        <f t="shared" si="5"/>
        <v>Control fuerte pero si el riesgo residual lo requiere, en cada proceso involucrado se deben emprender acciones adicionales</v>
      </c>
      <c r="U39" s="402">
        <f t="shared" si="6"/>
        <v>2</v>
      </c>
      <c r="V39" s="360">
        <f>IFERROR(ROUND(AVERAGE(U39:U43),0),0)</f>
        <v>2</v>
      </c>
      <c r="W39" s="337">
        <f>IF(OR(S39="Débil",V39=0),0,IF(V39=1,1,IF(AND(Q39="Fuerte",V39=2),2,1)))</f>
        <v>2</v>
      </c>
      <c r="X39" s="355" t="str">
        <f t="shared" si="7"/>
        <v/>
      </c>
      <c r="Y39" s="360">
        <f>IFERROR(ROUND(AVERAGE(X39:X43),0),0)</f>
        <v>2</v>
      </c>
      <c r="Z39" s="337">
        <f>IF(OR(S39="Débil",Y39=0),0,IF(Y39=1,1,IF(AND(Q39="Fuerte",Y39=2),2,1)))</f>
        <v>2</v>
      </c>
    </row>
    <row r="40" spans="1:41" s="340" customFormat="1" ht="38.25" x14ac:dyDescent="0.2">
      <c r="A40" s="406"/>
      <c r="B40" s="312" t="s">
        <v>412</v>
      </c>
      <c r="C40" s="407" t="s">
        <v>64</v>
      </c>
      <c r="D40" s="341">
        <v>15</v>
      </c>
      <c r="E40" s="341">
        <v>15</v>
      </c>
      <c r="F40" s="341">
        <v>15</v>
      </c>
      <c r="G40" s="341">
        <v>15</v>
      </c>
      <c r="H40" s="341">
        <v>15</v>
      </c>
      <c r="I40" s="341">
        <v>15</v>
      </c>
      <c r="J40" s="341">
        <v>10</v>
      </c>
      <c r="K40" s="311">
        <f t="shared" si="28"/>
        <v>100</v>
      </c>
      <c r="L40" s="329" t="str">
        <f t="shared" si="1"/>
        <v>Fuerte</v>
      </c>
      <c r="M40" s="319"/>
      <c r="N40" s="318"/>
      <c r="O40" s="317"/>
      <c r="P40" s="330" t="s">
        <v>343</v>
      </c>
      <c r="Q40" s="368" t="str">
        <f t="shared" si="2"/>
        <v/>
      </c>
      <c r="R40" s="368" t="str">
        <f t="shared" si="3"/>
        <v>Moderada</v>
      </c>
      <c r="S40" s="368" t="str">
        <f t="shared" si="4"/>
        <v/>
      </c>
      <c r="T40" s="369" t="str">
        <f t="shared" si="5"/>
        <v>Control fuerte pero si el riesgo residual lo requiere, en cada proceso involucrado se deben emprender acciones adicionales</v>
      </c>
      <c r="U40" s="402">
        <f t="shared" si="6"/>
        <v>2</v>
      </c>
      <c r="V40" s="348"/>
      <c r="W40" s="399"/>
      <c r="X40" s="355" t="str">
        <f t="shared" si="7"/>
        <v/>
      </c>
      <c r="Y40" s="376"/>
      <c r="Z40" s="400"/>
    </row>
    <row r="41" spans="1:41" s="340" customFormat="1" ht="38.25" x14ac:dyDescent="0.2">
      <c r="A41" s="406"/>
      <c r="B41" s="312" t="s">
        <v>413</v>
      </c>
      <c r="C41" s="407" t="s">
        <v>64</v>
      </c>
      <c r="D41" s="341">
        <v>15</v>
      </c>
      <c r="E41" s="341">
        <v>15</v>
      </c>
      <c r="F41" s="341">
        <v>15</v>
      </c>
      <c r="G41" s="341">
        <v>15</v>
      </c>
      <c r="H41" s="341">
        <v>15</v>
      </c>
      <c r="I41" s="341">
        <v>15</v>
      </c>
      <c r="J41" s="341">
        <v>10</v>
      </c>
      <c r="K41" s="311">
        <f t="shared" si="28"/>
        <v>100</v>
      </c>
      <c r="L41" s="329" t="str">
        <f t="shared" si="1"/>
        <v>Fuerte</v>
      </c>
      <c r="M41" s="319"/>
      <c r="N41" s="318"/>
      <c r="O41" s="317"/>
      <c r="P41" s="330" t="s">
        <v>343</v>
      </c>
      <c r="Q41" s="368" t="str">
        <f t="shared" si="2"/>
        <v/>
      </c>
      <c r="R41" s="368" t="str">
        <f t="shared" si="3"/>
        <v>Moderada</v>
      </c>
      <c r="S41" s="368" t="str">
        <f t="shared" si="4"/>
        <v/>
      </c>
      <c r="T41" s="369" t="str">
        <f t="shared" si="5"/>
        <v>Control fuerte pero si el riesgo residual lo requiere, en cada proceso involucrado se deben emprender acciones adicionales</v>
      </c>
      <c r="U41" s="402">
        <f t="shared" si="6"/>
        <v>2</v>
      </c>
      <c r="V41" s="348"/>
      <c r="W41" s="399"/>
      <c r="X41" s="355" t="str">
        <f t="shared" si="7"/>
        <v/>
      </c>
      <c r="Y41" s="376"/>
      <c r="Z41" s="400"/>
    </row>
    <row r="42" spans="1:41" s="340" customFormat="1" ht="38.25" x14ac:dyDescent="0.2">
      <c r="A42" s="406"/>
      <c r="B42" s="313" t="s">
        <v>415</v>
      </c>
      <c r="C42" s="407" t="s">
        <v>157</v>
      </c>
      <c r="D42" s="341">
        <v>15</v>
      </c>
      <c r="E42" s="341">
        <v>15</v>
      </c>
      <c r="F42" s="341">
        <v>15</v>
      </c>
      <c r="G42" s="341">
        <v>15</v>
      </c>
      <c r="H42" s="341">
        <v>15</v>
      </c>
      <c r="I42" s="341">
        <v>15</v>
      </c>
      <c r="J42" s="341">
        <v>10</v>
      </c>
      <c r="K42" s="311">
        <f t="shared" si="28"/>
        <v>100</v>
      </c>
      <c r="L42" s="329" t="str">
        <f t="shared" si="1"/>
        <v>Fuerte</v>
      </c>
      <c r="M42" s="319"/>
      <c r="N42" s="318"/>
      <c r="O42" s="317"/>
      <c r="P42" s="330" t="s">
        <v>343</v>
      </c>
      <c r="Q42" s="368" t="str">
        <f t="shared" si="2"/>
        <v/>
      </c>
      <c r="R42" s="368" t="str">
        <f t="shared" si="3"/>
        <v>Moderada</v>
      </c>
      <c r="S42" s="368" t="str">
        <f t="shared" si="4"/>
        <v/>
      </c>
      <c r="T42" s="369" t="str">
        <f t="shared" si="5"/>
        <v>Control fuerte pero si el riesgo residual lo requiere, en cada proceso involucrado se deben emprender acciones adicionales</v>
      </c>
      <c r="U42" s="402" t="str">
        <f t="shared" si="6"/>
        <v/>
      </c>
      <c r="V42" s="348"/>
      <c r="W42" s="399"/>
      <c r="X42" s="355">
        <f t="shared" si="7"/>
        <v>2</v>
      </c>
      <c r="Y42" s="376"/>
      <c r="Z42" s="400"/>
    </row>
    <row r="43" spans="1:41" ht="38.25" x14ac:dyDescent="0.2">
      <c r="A43" s="406"/>
      <c r="B43" s="312" t="s">
        <v>398</v>
      </c>
      <c r="C43" s="407" t="s">
        <v>157</v>
      </c>
      <c r="D43" s="341">
        <v>15</v>
      </c>
      <c r="E43" s="341">
        <v>15</v>
      </c>
      <c r="F43" s="341">
        <v>15</v>
      </c>
      <c r="G43" s="341">
        <v>15</v>
      </c>
      <c r="H43" s="341">
        <v>15</v>
      </c>
      <c r="I43" s="341">
        <v>15</v>
      </c>
      <c r="J43" s="341">
        <v>10</v>
      </c>
      <c r="K43" s="311">
        <f t="shared" si="28"/>
        <v>100</v>
      </c>
      <c r="L43" s="329" t="str">
        <f t="shared" si="1"/>
        <v>Fuerte</v>
      </c>
      <c r="M43" s="319"/>
      <c r="N43" s="318"/>
      <c r="O43" s="334"/>
      <c r="P43" s="330" t="s">
        <v>343</v>
      </c>
      <c r="Q43" s="368" t="str">
        <f t="shared" si="2"/>
        <v/>
      </c>
      <c r="R43" s="368" t="str">
        <f t="shared" si="3"/>
        <v>Moderada</v>
      </c>
      <c r="S43" s="368" t="str">
        <f t="shared" si="4"/>
        <v/>
      </c>
      <c r="T43" s="369" t="str">
        <f t="shared" si="5"/>
        <v>Control fuerte pero si el riesgo residual lo requiere, en cada proceso involucrado se deben emprender acciones adicionales</v>
      </c>
      <c r="U43" s="402" t="str">
        <f t="shared" si="6"/>
        <v/>
      </c>
      <c r="V43" s="361"/>
      <c r="W43" s="362"/>
      <c r="X43" s="355">
        <f t="shared" si="7"/>
        <v>2</v>
      </c>
      <c r="Y43" s="355"/>
      <c r="Z43" s="356"/>
      <c r="AA43" s="340"/>
      <c r="AB43" s="340"/>
      <c r="AC43" s="340"/>
      <c r="AD43" s="340"/>
      <c r="AE43" s="340"/>
      <c r="AF43" s="340"/>
      <c r="AG43" s="340"/>
      <c r="AJ43" s="340"/>
      <c r="AK43" s="340"/>
      <c r="AL43" s="340"/>
      <c r="AM43" s="340"/>
      <c r="AN43" s="340"/>
    </row>
    <row r="44" spans="1:41" s="340" customFormat="1" ht="15.75" x14ac:dyDescent="0.25">
      <c r="A44" s="513" t="s">
        <v>864</v>
      </c>
      <c r="B44" s="493"/>
      <c r="C44" s="407"/>
      <c r="D44" s="341"/>
      <c r="E44" s="341"/>
      <c r="F44" s="341"/>
      <c r="G44" s="341"/>
      <c r="H44" s="341"/>
      <c r="I44" s="341"/>
      <c r="J44" s="341"/>
      <c r="K44" s="311">
        <f t="shared" ref="K44:K46" si="35">SUM(D44:J44)</f>
        <v>0</v>
      </c>
      <c r="L44" s="329" t="str">
        <f t="shared" ref="L44:L46" si="36">IF(K44&gt;=96,"Fuerte",(IF(K44&lt;=85,"Débil","Moderado")))</f>
        <v>Débil</v>
      </c>
      <c r="M44" s="319"/>
      <c r="N44" s="318"/>
      <c r="O44" s="317"/>
      <c r="P44" s="330"/>
      <c r="Q44" s="368"/>
      <c r="R44" s="368"/>
      <c r="S44" s="368"/>
      <c r="T44" s="369"/>
      <c r="U44" s="402" t="str">
        <f t="shared" si="6"/>
        <v/>
      </c>
      <c r="V44" s="360">
        <f>IFERROR(ROUND(AVERAGE(U44:U47),0),0)</f>
        <v>2</v>
      </c>
      <c r="W44" s="337">
        <f>IF(OR(S44="Débil",V44=0),0,IF(V44=1,1,IF(AND(Q44="Fuerte",V44=2),2,1)))</f>
        <v>1</v>
      </c>
      <c r="X44" s="355" t="str">
        <f t="shared" si="7"/>
        <v/>
      </c>
      <c r="Y44" s="360">
        <f>IFERROR(ROUND(AVERAGE(X44:X47),0),0)</f>
        <v>0</v>
      </c>
      <c r="Z44" s="337">
        <f>IF(OR(S44="Débil",Y44=0),0,IF(Y44=1,1,IF(AND(Q44="Fuerte",Y44=2),2,1)))</f>
        <v>0</v>
      </c>
      <c r="AB44" s="309"/>
      <c r="AC44" s="288"/>
      <c r="AD44" s="288"/>
      <c r="AE44" s="288"/>
      <c r="AF44" s="289"/>
      <c r="AG44" s="339"/>
      <c r="AH44" s="339"/>
      <c r="AI44" s="339"/>
      <c r="AJ44" s="288"/>
      <c r="AK44" s="288"/>
      <c r="AL44" s="288"/>
      <c r="AM44" s="289"/>
      <c r="AN44" s="339"/>
      <c r="AO44" s="516"/>
    </row>
    <row r="45" spans="1:41" s="340" customFormat="1" ht="15.75" x14ac:dyDescent="0.2">
      <c r="A45" s="310"/>
      <c r="B45" s="493"/>
      <c r="C45" s="407"/>
      <c r="D45" s="341"/>
      <c r="E45" s="341"/>
      <c r="F45" s="341"/>
      <c r="G45" s="341"/>
      <c r="H45" s="341"/>
      <c r="I45" s="341"/>
      <c r="J45" s="341"/>
      <c r="K45" s="311">
        <f t="shared" si="35"/>
        <v>0</v>
      </c>
      <c r="L45" s="329" t="str">
        <f t="shared" si="36"/>
        <v>Débil</v>
      </c>
      <c r="M45" s="319"/>
      <c r="N45" s="318"/>
      <c r="O45" s="317"/>
      <c r="P45" s="330"/>
      <c r="Q45" s="368"/>
      <c r="R45" s="368"/>
      <c r="S45" s="368"/>
      <c r="T45" s="369"/>
      <c r="U45" s="402" t="str">
        <f t="shared" si="6"/>
        <v/>
      </c>
      <c r="V45" s="348"/>
      <c r="W45" s="399"/>
      <c r="X45" s="355" t="str">
        <f t="shared" si="7"/>
        <v/>
      </c>
      <c r="Y45" s="376"/>
      <c r="Z45" s="400"/>
      <c r="AB45" s="309"/>
      <c r="AC45" s="288"/>
      <c r="AD45" s="288"/>
      <c r="AE45" s="288"/>
      <c r="AF45" s="289"/>
      <c r="AG45" s="339"/>
      <c r="AH45" s="339"/>
      <c r="AI45" s="339"/>
      <c r="AJ45" s="288"/>
      <c r="AK45" s="288"/>
      <c r="AL45" s="288"/>
      <c r="AM45" s="289"/>
      <c r="AN45" s="339"/>
      <c r="AO45" s="516"/>
    </row>
    <row r="46" spans="1:41" s="340" customFormat="1" ht="15.75" x14ac:dyDescent="0.2">
      <c r="A46" s="310"/>
      <c r="B46" s="493"/>
      <c r="C46" s="407"/>
      <c r="D46" s="341"/>
      <c r="E46" s="341"/>
      <c r="F46" s="341"/>
      <c r="G46" s="341"/>
      <c r="H46" s="341"/>
      <c r="I46" s="341"/>
      <c r="J46" s="341"/>
      <c r="K46" s="311">
        <f t="shared" si="35"/>
        <v>0</v>
      </c>
      <c r="L46" s="329" t="str">
        <f t="shared" si="36"/>
        <v>Débil</v>
      </c>
      <c r="M46" s="319"/>
      <c r="N46" s="318"/>
      <c r="O46" s="317"/>
      <c r="P46" s="330"/>
      <c r="Q46" s="368"/>
      <c r="R46" s="368"/>
      <c r="S46" s="368"/>
      <c r="T46" s="369"/>
      <c r="U46" s="402" t="str">
        <f t="shared" si="6"/>
        <v/>
      </c>
      <c r="V46" s="348"/>
      <c r="W46" s="399"/>
      <c r="X46" s="355" t="str">
        <f t="shared" si="7"/>
        <v/>
      </c>
      <c r="Y46" s="376"/>
      <c r="Z46" s="400"/>
      <c r="AB46" s="309"/>
      <c r="AC46" s="288"/>
      <c r="AD46" s="288"/>
      <c r="AE46" s="288"/>
      <c r="AF46" s="289"/>
      <c r="AG46" s="339"/>
      <c r="AH46" s="339"/>
      <c r="AI46" s="339"/>
      <c r="AJ46" s="288"/>
      <c r="AK46" s="288"/>
      <c r="AL46" s="288"/>
      <c r="AM46" s="289"/>
      <c r="AN46" s="339"/>
      <c r="AO46" s="516"/>
    </row>
    <row r="47" spans="1:41" ht="63.75" x14ac:dyDescent="0.2">
      <c r="A47" s="378" t="str">
        <f>'[1]2. MAPA DE RIESGOS '!C18</f>
        <v>6. Rendición de cuentas sin contar con la información pertinente y veraz.</v>
      </c>
      <c r="B47" s="377" t="s">
        <v>416</v>
      </c>
      <c r="C47" s="409" t="s">
        <v>64</v>
      </c>
      <c r="D47" s="410">
        <v>15</v>
      </c>
      <c r="E47" s="410">
        <v>15</v>
      </c>
      <c r="F47" s="410">
        <v>15</v>
      </c>
      <c r="G47" s="410">
        <v>15</v>
      </c>
      <c r="H47" s="410">
        <v>15</v>
      </c>
      <c r="I47" s="410">
        <v>15</v>
      </c>
      <c r="J47" s="410">
        <v>10</v>
      </c>
      <c r="K47" s="411">
        <f t="shared" si="28"/>
        <v>100</v>
      </c>
      <c r="L47" s="392" t="str">
        <f t="shared" si="1"/>
        <v>Fuerte</v>
      </c>
      <c r="M47" s="381">
        <f>ROUNDUP(AVERAGEIF(K47:K57,"&gt;0"),1)</f>
        <v>97.5</v>
      </c>
      <c r="N47" s="380" t="str">
        <f>IF(M47=100,"Fuerte",IF(M47&lt;50,"Débil","Moderada"))</f>
        <v>Moderada</v>
      </c>
      <c r="O47" s="382" t="str">
        <f>IF(M47&lt;96,"Se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7" s="394" t="s">
        <v>343</v>
      </c>
      <c r="Q47" s="370" t="str">
        <f t="shared" si="2"/>
        <v/>
      </c>
      <c r="R47" s="370" t="str">
        <f t="shared" si="3"/>
        <v>Moderada</v>
      </c>
      <c r="S47" s="370" t="str">
        <f t="shared" si="4"/>
        <v/>
      </c>
      <c r="T47" s="371" t="str">
        <f t="shared" si="5"/>
        <v>Control fuerte pero si el riesgo residual lo requiere, en cada proceso involucrado se deben emprender acciones adicionales</v>
      </c>
      <c r="U47" s="388">
        <f t="shared" si="6"/>
        <v>2</v>
      </c>
      <c r="V47" s="357">
        <f>IFERROR(ROUND(AVERAGE(U47:U54),0),0)</f>
        <v>1</v>
      </c>
      <c r="W47" s="380">
        <f>IF(OR(S47="Débil",V47=0),0,IF(V47=1,1,IF(AND(Q47="Fuerte",V47=2),2,1)))</f>
        <v>1</v>
      </c>
      <c r="X47" s="355" t="str">
        <f t="shared" si="7"/>
        <v/>
      </c>
      <c r="Y47" s="357">
        <f>IFERROR(ROUND(AVERAGE(X47:X54),0),0)</f>
        <v>2</v>
      </c>
      <c r="Z47" s="380">
        <f>IF(OR(S47="Débil",Y47=0),0,IF(Y47=1,1,IF(AND(Q47="Fuerte",Y47=2),2,1)))</f>
        <v>1</v>
      </c>
      <c r="AA47" s="340"/>
      <c r="AB47" s="340"/>
      <c r="AC47" s="340"/>
      <c r="AD47" s="340"/>
      <c r="AE47" s="340"/>
      <c r="AF47" s="340"/>
      <c r="AG47" s="340"/>
      <c r="AJ47" s="340"/>
      <c r="AK47" s="340"/>
      <c r="AL47" s="340"/>
      <c r="AM47" s="340"/>
      <c r="AN47" s="340"/>
    </row>
    <row r="48" spans="1:41" s="316" customFormat="1" ht="51" x14ac:dyDescent="0.2">
      <c r="A48" s="408"/>
      <c r="B48" s="405" t="s">
        <v>482</v>
      </c>
      <c r="C48" s="409" t="s">
        <v>64</v>
      </c>
      <c r="D48" s="410">
        <v>15</v>
      </c>
      <c r="E48" s="410">
        <v>15</v>
      </c>
      <c r="F48" s="410">
        <v>15</v>
      </c>
      <c r="G48" s="410">
        <v>15</v>
      </c>
      <c r="H48" s="410">
        <v>15</v>
      </c>
      <c r="I48" s="410">
        <v>15</v>
      </c>
      <c r="J48" s="410">
        <v>5</v>
      </c>
      <c r="K48" s="411">
        <f t="shared" si="28"/>
        <v>95</v>
      </c>
      <c r="L48" s="392" t="str">
        <f t="shared" si="1"/>
        <v>Moderado</v>
      </c>
      <c r="M48" s="396"/>
      <c r="N48" s="391"/>
      <c r="O48" s="397"/>
      <c r="P48" s="394" t="s">
        <v>343</v>
      </c>
      <c r="Q48" s="370" t="str">
        <f t="shared" si="2"/>
        <v/>
      </c>
      <c r="R48" s="370" t="str">
        <f t="shared" si="3"/>
        <v>Moderada</v>
      </c>
      <c r="S48" s="370" t="str">
        <f t="shared" si="4"/>
        <v/>
      </c>
      <c r="T48" s="371" t="str">
        <f t="shared" si="5"/>
        <v>Requiere plan de acción para fortalecer los controles</v>
      </c>
      <c r="U48" s="388">
        <f t="shared" si="6"/>
        <v>1</v>
      </c>
      <c r="V48" s="349"/>
      <c r="W48" s="396"/>
      <c r="X48" s="355" t="str">
        <f t="shared" si="7"/>
        <v/>
      </c>
      <c r="Y48" s="389"/>
      <c r="Z48" s="391"/>
      <c r="AA48" s="386"/>
      <c r="AB48" s="386"/>
      <c r="AC48" s="386"/>
      <c r="AD48" s="386"/>
      <c r="AE48" s="386"/>
      <c r="AF48" s="386"/>
      <c r="AG48" s="386"/>
      <c r="AH48" s="386"/>
      <c r="AI48" s="386"/>
      <c r="AJ48" s="386"/>
      <c r="AK48" s="386"/>
      <c r="AL48" s="386"/>
      <c r="AM48" s="386"/>
      <c r="AN48" s="386"/>
      <c r="AO48" s="386"/>
    </row>
    <row r="49" spans="1:41" s="386" customFormat="1" ht="63.75" x14ac:dyDescent="0.2">
      <c r="A49" s="408"/>
      <c r="B49" s="405" t="s">
        <v>484</v>
      </c>
      <c r="C49" s="409" t="s">
        <v>64</v>
      </c>
      <c r="D49" s="410">
        <v>15</v>
      </c>
      <c r="E49" s="410">
        <v>15</v>
      </c>
      <c r="F49" s="410">
        <v>15</v>
      </c>
      <c r="G49" s="410">
        <v>15</v>
      </c>
      <c r="H49" s="410">
        <v>15</v>
      </c>
      <c r="I49" s="410">
        <v>15</v>
      </c>
      <c r="J49" s="345">
        <v>5</v>
      </c>
      <c r="K49" s="411">
        <f t="shared" si="28"/>
        <v>95</v>
      </c>
      <c r="L49" s="392" t="str">
        <f t="shared" si="1"/>
        <v>Moderado</v>
      </c>
      <c r="M49" s="396"/>
      <c r="N49" s="391"/>
      <c r="O49" s="397"/>
      <c r="P49" s="394" t="s">
        <v>343</v>
      </c>
      <c r="Q49" s="370" t="str">
        <f t="shared" si="2"/>
        <v/>
      </c>
      <c r="R49" s="370" t="str">
        <f t="shared" si="3"/>
        <v>Moderada</v>
      </c>
      <c r="S49" s="370" t="str">
        <f t="shared" si="4"/>
        <v/>
      </c>
      <c r="T49" s="371" t="str">
        <f t="shared" si="5"/>
        <v>Requiere plan de acción para fortalecer los controles</v>
      </c>
      <c r="U49" s="388">
        <f t="shared" si="6"/>
        <v>1</v>
      </c>
      <c r="V49" s="349"/>
      <c r="W49" s="396"/>
      <c r="X49" s="355" t="str">
        <f t="shared" si="7"/>
        <v/>
      </c>
      <c r="Y49" s="389"/>
      <c r="Z49" s="391"/>
    </row>
    <row r="50" spans="1:41" ht="51" x14ac:dyDescent="0.2">
      <c r="A50" s="408"/>
      <c r="B50" s="405" t="s">
        <v>417</v>
      </c>
      <c r="C50" s="409" t="s">
        <v>64</v>
      </c>
      <c r="D50" s="410">
        <v>15</v>
      </c>
      <c r="E50" s="410">
        <v>15</v>
      </c>
      <c r="F50" s="410">
        <v>15</v>
      </c>
      <c r="G50" s="410">
        <v>15</v>
      </c>
      <c r="H50" s="410">
        <v>15</v>
      </c>
      <c r="I50" s="410">
        <v>15</v>
      </c>
      <c r="J50" s="410">
        <v>5</v>
      </c>
      <c r="K50" s="411">
        <f t="shared" si="28"/>
        <v>95</v>
      </c>
      <c r="L50" s="392" t="str">
        <f t="shared" si="1"/>
        <v>Moderado</v>
      </c>
      <c r="M50" s="396"/>
      <c r="N50" s="391"/>
      <c r="O50" s="397"/>
      <c r="P50" s="394" t="s">
        <v>343</v>
      </c>
      <c r="Q50" s="370" t="str">
        <f t="shared" si="2"/>
        <v/>
      </c>
      <c r="R50" s="370" t="str">
        <f t="shared" si="3"/>
        <v>Moderada</v>
      </c>
      <c r="S50" s="370" t="str">
        <f t="shared" si="4"/>
        <v/>
      </c>
      <c r="T50" s="371" t="str">
        <f t="shared" si="5"/>
        <v>Requiere plan de acción para fortalecer los controles</v>
      </c>
      <c r="U50" s="388">
        <f t="shared" si="6"/>
        <v>1</v>
      </c>
      <c r="V50" s="349"/>
      <c r="W50" s="396"/>
      <c r="X50" s="355" t="str">
        <f t="shared" si="7"/>
        <v/>
      </c>
      <c r="Y50" s="389"/>
      <c r="Z50" s="391"/>
      <c r="AA50" s="386"/>
      <c r="AB50" s="386"/>
      <c r="AC50" s="386"/>
      <c r="AD50" s="386"/>
      <c r="AE50" s="386"/>
      <c r="AF50" s="386"/>
      <c r="AG50" s="386"/>
      <c r="AH50" s="386"/>
      <c r="AI50" s="386"/>
      <c r="AJ50" s="386"/>
      <c r="AK50" s="386"/>
      <c r="AL50" s="386"/>
      <c r="AM50" s="386"/>
      <c r="AN50" s="386"/>
      <c r="AO50" s="386"/>
    </row>
    <row r="51" spans="1:41" ht="38.25" x14ac:dyDescent="0.2">
      <c r="A51" s="408"/>
      <c r="B51" s="405" t="s">
        <v>418</v>
      </c>
      <c r="C51" s="409" t="s">
        <v>64</v>
      </c>
      <c r="D51" s="410">
        <v>15</v>
      </c>
      <c r="E51" s="410">
        <v>15</v>
      </c>
      <c r="F51" s="410">
        <v>15</v>
      </c>
      <c r="G51" s="410">
        <v>15</v>
      </c>
      <c r="H51" s="410">
        <v>15</v>
      </c>
      <c r="I51" s="410">
        <v>15</v>
      </c>
      <c r="J51" s="410">
        <v>10</v>
      </c>
      <c r="K51" s="411">
        <f t="shared" ref="K51:K54" si="37">SUM(D51:J51)</f>
        <v>100</v>
      </c>
      <c r="L51" s="392" t="str">
        <f t="shared" si="1"/>
        <v>Fuerte</v>
      </c>
      <c r="M51" s="396"/>
      <c r="N51" s="391"/>
      <c r="O51" s="397"/>
      <c r="P51" s="394" t="s">
        <v>343</v>
      </c>
      <c r="Q51" s="370" t="str">
        <f t="shared" si="2"/>
        <v/>
      </c>
      <c r="R51" s="370" t="str">
        <f t="shared" si="3"/>
        <v>Moderada</v>
      </c>
      <c r="S51" s="370" t="str">
        <f t="shared" si="4"/>
        <v/>
      </c>
      <c r="T51" s="371" t="str">
        <f t="shared" si="5"/>
        <v>Control fuerte pero si el riesgo residual lo requiere, en cada proceso involucrado se deben emprender acciones adicionales</v>
      </c>
      <c r="U51" s="388">
        <f t="shared" si="6"/>
        <v>2</v>
      </c>
      <c r="V51" s="349"/>
      <c r="W51" s="396"/>
      <c r="X51" s="355" t="str">
        <f t="shared" si="7"/>
        <v/>
      </c>
      <c r="Y51" s="389"/>
      <c r="Z51" s="391"/>
      <c r="AA51" s="386"/>
      <c r="AB51" s="386"/>
      <c r="AC51" s="386"/>
      <c r="AD51" s="386"/>
      <c r="AE51" s="386"/>
      <c r="AF51" s="386"/>
      <c r="AG51" s="386"/>
      <c r="AH51" s="386"/>
      <c r="AI51" s="386"/>
      <c r="AJ51" s="386"/>
      <c r="AK51" s="386"/>
      <c r="AL51" s="386"/>
      <c r="AM51" s="386"/>
      <c r="AN51" s="386"/>
      <c r="AO51" s="386"/>
    </row>
    <row r="52" spans="1:41" s="340" customFormat="1" ht="38.25" x14ac:dyDescent="0.2">
      <c r="A52" s="408"/>
      <c r="B52" s="405" t="s">
        <v>419</v>
      </c>
      <c r="C52" s="409" t="s">
        <v>157</v>
      </c>
      <c r="D52" s="410">
        <v>15</v>
      </c>
      <c r="E52" s="410">
        <v>15</v>
      </c>
      <c r="F52" s="410">
        <v>15</v>
      </c>
      <c r="G52" s="410">
        <v>15</v>
      </c>
      <c r="H52" s="410">
        <v>15</v>
      </c>
      <c r="I52" s="410">
        <v>15</v>
      </c>
      <c r="J52" s="410">
        <v>10</v>
      </c>
      <c r="K52" s="411">
        <f t="shared" si="37"/>
        <v>100</v>
      </c>
      <c r="L52" s="392" t="str">
        <f t="shared" si="1"/>
        <v>Fuerte</v>
      </c>
      <c r="M52" s="396"/>
      <c r="N52" s="391"/>
      <c r="O52" s="397"/>
      <c r="P52" s="394" t="s">
        <v>343</v>
      </c>
      <c r="Q52" s="370" t="str">
        <f t="shared" si="2"/>
        <v/>
      </c>
      <c r="R52" s="370" t="str">
        <f t="shared" si="3"/>
        <v>Moderada</v>
      </c>
      <c r="S52" s="370" t="str">
        <f t="shared" si="4"/>
        <v/>
      </c>
      <c r="T52" s="371" t="str">
        <f t="shared" si="5"/>
        <v>Control fuerte pero si el riesgo residual lo requiere, en cada proceso involucrado se deben emprender acciones adicionales</v>
      </c>
      <c r="U52" s="388" t="str">
        <f t="shared" si="6"/>
        <v/>
      </c>
      <c r="V52" s="349"/>
      <c r="W52" s="396"/>
      <c r="X52" s="355">
        <f t="shared" si="7"/>
        <v>2</v>
      </c>
      <c r="Y52" s="389"/>
      <c r="Z52" s="391"/>
    </row>
    <row r="53" spans="1:41" ht="38.25" x14ac:dyDescent="0.2">
      <c r="A53" s="408"/>
      <c r="B53" s="405" t="s">
        <v>420</v>
      </c>
      <c r="C53" s="409" t="s">
        <v>64</v>
      </c>
      <c r="D53" s="410">
        <v>15</v>
      </c>
      <c r="E53" s="410">
        <v>15</v>
      </c>
      <c r="F53" s="410">
        <v>15</v>
      </c>
      <c r="G53" s="410">
        <v>10</v>
      </c>
      <c r="H53" s="410">
        <v>15</v>
      </c>
      <c r="I53" s="410">
        <v>15</v>
      </c>
      <c r="J53" s="410">
        <v>10</v>
      </c>
      <c r="K53" s="411">
        <f t="shared" si="37"/>
        <v>95</v>
      </c>
      <c r="L53" s="392" t="str">
        <f t="shared" si="1"/>
        <v>Moderado</v>
      </c>
      <c r="M53" s="396"/>
      <c r="N53" s="391"/>
      <c r="O53" s="397"/>
      <c r="P53" s="394" t="s">
        <v>509</v>
      </c>
      <c r="Q53" s="370" t="str">
        <f t="shared" si="2"/>
        <v/>
      </c>
      <c r="R53" s="370" t="str">
        <f t="shared" si="3"/>
        <v>Moderada</v>
      </c>
      <c r="S53" s="370" t="str">
        <f t="shared" si="4"/>
        <v/>
      </c>
      <c r="T53" s="371" t="str">
        <f t="shared" si="5"/>
        <v>Requiere plan de acción para fortalecer los controles</v>
      </c>
      <c r="U53" s="388">
        <f t="shared" si="6"/>
        <v>1</v>
      </c>
      <c r="V53" s="349"/>
      <c r="W53" s="396"/>
      <c r="X53" s="355" t="str">
        <f t="shared" si="7"/>
        <v/>
      </c>
      <c r="Y53" s="389"/>
      <c r="Z53" s="391"/>
      <c r="AA53" s="340"/>
      <c r="AB53" s="340"/>
      <c r="AC53" s="340"/>
      <c r="AD53" s="340"/>
      <c r="AE53" s="340"/>
      <c r="AF53" s="340"/>
      <c r="AG53" s="340"/>
      <c r="AJ53" s="340"/>
      <c r="AK53" s="340"/>
      <c r="AL53" s="340"/>
      <c r="AM53" s="340"/>
      <c r="AN53" s="340"/>
    </row>
    <row r="54" spans="1:41" s="340" customFormat="1" ht="25.5" x14ac:dyDescent="0.2">
      <c r="A54" s="408"/>
      <c r="B54" s="405" t="s">
        <v>421</v>
      </c>
      <c r="C54" s="409" t="s">
        <v>157</v>
      </c>
      <c r="D54" s="410">
        <v>15</v>
      </c>
      <c r="E54" s="410">
        <v>15</v>
      </c>
      <c r="F54" s="410">
        <v>15</v>
      </c>
      <c r="G54" s="410">
        <v>15</v>
      </c>
      <c r="H54" s="410">
        <v>15</v>
      </c>
      <c r="I54" s="410">
        <v>15</v>
      </c>
      <c r="J54" s="410">
        <v>10</v>
      </c>
      <c r="K54" s="411">
        <f t="shared" si="37"/>
        <v>100</v>
      </c>
      <c r="L54" s="392" t="str">
        <f t="shared" si="1"/>
        <v>Fuerte</v>
      </c>
      <c r="M54" s="396"/>
      <c r="N54" s="391"/>
      <c r="O54" s="398"/>
      <c r="P54" s="394"/>
      <c r="Q54" s="370" t="str">
        <f t="shared" si="2"/>
        <v/>
      </c>
      <c r="R54" s="370" t="str">
        <f t="shared" si="3"/>
        <v>Moderada</v>
      </c>
      <c r="S54" s="370" t="str">
        <f t="shared" si="4"/>
        <v/>
      </c>
      <c r="T54" s="371" t="str">
        <f t="shared" si="5"/>
        <v>Requiere plan de acción para fortalecer los controles</v>
      </c>
      <c r="U54" s="388" t="str">
        <f t="shared" si="6"/>
        <v/>
      </c>
      <c r="V54" s="390"/>
      <c r="W54" s="358"/>
      <c r="X54" s="355">
        <f t="shared" si="7"/>
        <v>2</v>
      </c>
      <c r="Y54" s="387"/>
      <c r="Z54" s="359"/>
    </row>
    <row r="55" spans="1:41" s="499" customFormat="1" ht="15.75" x14ac:dyDescent="0.25">
      <c r="A55" s="513" t="s">
        <v>864</v>
      </c>
      <c r="B55" s="498"/>
      <c r="C55" s="409"/>
      <c r="D55" s="410"/>
      <c r="E55" s="410"/>
      <c r="F55" s="410"/>
      <c r="G55" s="410"/>
      <c r="H55" s="410"/>
      <c r="I55" s="410"/>
      <c r="J55" s="410"/>
      <c r="K55" s="411">
        <f t="shared" ref="K55:K57" si="38">SUM(D55:J55)</f>
        <v>0</v>
      </c>
      <c r="L55" s="392" t="str">
        <f t="shared" ref="L55:L57" si="39">IF(K55&gt;=96,"Fuerte",(IF(K55&lt;=85,"Débil","Moderado")))</f>
        <v>Débil</v>
      </c>
      <c r="M55" s="396"/>
      <c r="N55" s="391"/>
      <c r="O55" s="397"/>
      <c r="P55" s="394"/>
      <c r="Q55" s="370"/>
      <c r="R55" s="370"/>
      <c r="S55" s="370"/>
      <c r="T55" s="371"/>
      <c r="U55" s="388" t="str">
        <f t="shared" si="6"/>
        <v/>
      </c>
      <c r="V55" s="360">
        <f>IFERROR(ROUND(AVERAGE(U55:U58),0),0)</f>
        <v>2</v>
      </c>
      <c r="W55" s="337">
        <f>IF(OR(S55="Débil",V55=0),0,IF(V55=1,1,IF(AND(Q55="Fuerte",V55=2),2,1)))</f>
        <v>1</v>
      </c>
      <c r="X55" s="355" t="str">
        <f t="shared" si="7"/>
        <v/>
      </c>
      <c r="Y55" s="360">
        <f>IFERROR(ROUND(AVERAGE(X55:X58),0),0)</f>
        <v>0</v>
      </c>
      <c r="Z55" s="337">
        <f>IF(OR(S55="Débil",Y55=0),0,IF(Y55=1,1,IF(AND(Q55="Fuerte",Y55=2),2,1)))</f>
        <v>0</v>
      </c>
      <c r="AB55" s="500"/>
      <c r="AC55" s="501"/>
      <c r="AD55" s="501"/>
      <c r="AE55" s="501"/>
      <c r="AF55" s="502"/>
      <c r="AG55" s="455"/>
      <c r="AH55" s="455"/>
      <c r="AI55" s="455"/>
      <c r="AJ55" s="501"/>
      <c r="AK55" s="501"/>
      <c r="AL55" s="501"/>
      <c r="AM55" s="502"/>
      <c r="AN55" s="455"/>
      <c r="AO55" s="517"/>
    </row>
    <row r="56" spans="1:41" s="499" customFormat="1" ht="15.75" x14ac:dyDescent="0.2">
      <c r="A56" s="408"/>
      <c r="B56" s="498"/>
      <c r="C56" s="409"/>
      <c r="D56" s="410"/>
      <c r="E56" s="410"/>
      <c r="F56" s="410"/>
      <c r="G56" s="410"/>
      <c r="H56" s="410"/>
      <c r="I56" s="410"/>
      <c r="J56" s="410"/>
      <c r="K56" s="411">
        <f t="shared" si="38"/>
        <v>0</v>
      </c>
      <c r="L56" s="392" t="str">
        <f t="shared" si="39"/>
        <v>Débil</v>
      </c>
      <c r="M56" s="396"/>
      <c r="N56" s="391"/>
      <c r="O56" s="397"/>
      <c r="P56" s="394"/>
      <c r="Q56" s="370"/>
      <c r="R56" s="370"/>
      <c r="S56" s="370"/>
      <c r="T56" s="371"/>
      <c r="U56" s="388" t="str">
        <f t="shared" si="6"/>
        <v/>
      </c>
      <c r="V56" s="349"/>
      <c r="W56" s="396"/>
      <c r="X56" s="355" t="str">
        <f t="shared" si="7"/>
        <v/>
      </c>
      <c r="Y56" s="389"/>
      <c r="Z56" s="391"/>
      <c r="AB56" s="500"/>
      <c r="AC56" s="501"/>
      <c r="AD56" s="501"/>
      <c r="AE56" s="501"/>
      <c r="AF56" s="502"/>
      <c r="AG56" s="455"/>
      <c r="AH56" s="455"/>
      <c r="AI56" s="455"/>
      <c r="AJ56" s="501"/>
      <c r="AK56" s="501"/>
      <c r="AL56" s="501"/>
      <c r="AM56" s="502"/>
      <c r="AN56" s="455"/>
      <c r="AO56" s="517"/>
    </row>
    <row r="57" spans="1:41" s="499" customFormat="1" ht="15.75" x14ac:dyDescent="0.2">
      <c r="A57" s="408"/>
      <c r="B57" s="498"/>
      <c r="C57" s="409"/>
      <c r="D57" s="410"/>
      <c r="E57" s="410"/>
      <c r="F57" s="410"/>
      <c r="G57" s="410"/>
      <c r="H57" s="410"/>
      <c r="I57" s="410"/>
      <c r="J57" s="410"/>
      <c r="K57" s="411">
        <f t="shared" si="38"/>
        <v>0</v>
      </c>
      <c r="L57" s="392" t="str">
        <f t="shared" si="39"/>
        <v>Débil</v>
      </c>
      <c r="M57" s="396"/>
      <c r="N57" s="391"/>
      <c r="O57" s="397"/>
      <c r="P57" s="394"/>
      <c r="Q57" s="370"/>
      <c r="R57" s="370"/>
      <c r="S57" s="370"/>
      <c r="T57" s="371"/>
      <c r="U57" s="388" t="str">
        <f t="shared" si="6"/>
        <v/>
      </c>
      <c r="V57" s="349"/>
      <c r="W57" s="396"/>
      <c r="X57" s="355" t="str">
        <f t="shared" si="7"/>
        <v/>
      </c>
      <c r="Y57" s="389"/>
      <c r="Z57" s="391"/>
      <c r="AB57" s="500"/>
      <c r="AC57" s="501"/>
      <c r="AD57" s="501"/>
      <c r="AE57" s="501"/>
      <c r="AF57" s="502"/>
      <c r="AG57" s="455"/>
      <c r="AH57" s="455"/>
      <c r="AI57" s="455"/>
      <c r="AJ57" s="501"/>
      <c r="AK57" s="501"/>
      <c r="AL57" s="501"/>
      <c r="AM57" s="502"/>
      <c r="AN57" s="455"/>
      <c r="AO57" s="517"/>
    </row>
    <row r="58" spans="1:41" s="340" customFormat="1" ht="51" x14ac:dyDescent="0.2">
      <c r="A58" s="293" t="str">
        <f>'[1]2. MAPA DE RIESGOS '!C19</f>
        <v>7: Desvío en el uso de los bienes y servicios de la Entidad</v>
      </c>
      <c r="B58" s="286" t="s">
        <v>422</v>
      </c>
      <c r="C58" s="407" t="s">
        <v>64</v>
      </c>
      <c r="D58" s="341">
        <v>15</v>
      </c>
      <c r="E58" s="341">
        <v>15</v>
      </c>
      <c r="F58" s="341">
        <v>15</v>
      </c>
      <c r="G58" s="341">
        <v>15</v>
      </c>
      <c r="H58" s="341">
        <v>15</v>
      </c>
      <c r="I58" s="341">
        <v>15</v>
      </c>
      <c r="J58" s="341">
        <v>10</v>
      </c>
      <c r="K58" s="311">
        <f t="shared" si="28"/>
        <v>100</v>
      </c>
      <c r="L58" s="329" t="str">
        <f t="shared" si="1"/>
        <v>Fuerte</v>
      </c>
      <c r="M58" s="333">
        <f>ROUNDUP(AVERAGEIF(K58:K71,"&gt;0"),1)</f>
        <v>98.699999999999989</v>
      </c>
      <c r="N58" s="337" t="str">
        <f>IF(M58=100,"Fuerte",IF(M58&lt;50,"Débil","Moderada"))</f>
        <v>Moderada</v>
      </c>
      <c r="O58" s="335" t="str">
        <f>IF(M58&lt;96,"Se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8" s="330" t="s">
        <v>343</v>
      </c>
      <c r="Q58" s="368" t="str">
        <f t="shared" si="2"/>
        <v/>
      </c>
      <c r="R58" s="368" t="str">
        <f t="shared" si="3"/>
        <v>Moderada</v>
      </c>
      <c r="S58" s="368" t="str">
        <f t="shared" si="4"/>
        <v/>
      </c>
      <c r="T58" s="369" t="str">
        <f t="shared" si="5"/>
        <v>Control fuerte pero si el riesgo residual lo requiere, en cada proceso involucrado se deben emprender acciones adicionales</v>
      </c>
      <c r="U58" s="402">
        <f t="shared" si="6"/>
        <v>2</v>
      </c>
      <c r="V58" s="360">
        <f>IFERROR(ROUND(AVERAGE(U58:U68),0),0)</f>
        <v>2</v>
      </c>
      <c r="W58" s="337">
        <f>IF(OR(S58="Débil",V58=0),0,IF(V58=1,1,IF(AND(Q58="Fuerte",V58=2),2,1)))</f>
        <v>1</v>
      </c>
      <c r="X58" s="355" t="str">
        <f t="shared" si="7"/>
        <v/>
      </c>
      <c r="Y58" s="360">
        <f>IFERROR(ROUND(AVERAGE(X58:X68),0),0)</f>
        <v>2</v>
      </c>
      <c r="Z58" s="337">
        <f>IF(OR(S58="Débil",Y58=0),0,IF(Y58=1,1,IF(AND(Q58="Fuerte",Y58=2),2,1)))</f>
        <v>1</v>
      </c>
    </row>
    <row r="59" spans="1:41" s="340" customFormat="1" ht="38.25" x14ac:dyDescent="0.2">
      <c r="A59" s="297"/>
      <c r="B59" s="315" t="s">
        <v>423</v>
      </c>
      <c r="C59" s="407" t="s">
        <v>64</v>
      </c>
      <c r="D59" s="384">
        <v>15</v>
      </c>
      <c r="E59" s="384">
        <v>15</v>
      </c>
      <c r="F59" s="384">
        <v>15</v>
      </c>
      <c r="G59" s="384">
        <v>15</v>
      </c>
      <c r="H59" s="384">
        <v>15</v>
      </c>
      <c r="I59" s="384">
        <v>15</v>
      </c>
      <c r="J59" s="384">
        <v>10</v>
      </c>
      <c r="K59" s="385">
        <f t="shared" ref="K59:K66" si="40">SUM(D59:J59)</f>
        <v>100</v>
      </c>
      <c r="L59" s="393" t="str">
        <f t="shared" si="1"/>
        <v>Fuerte</v>
      </c>
      <c r="M59" s="399"/>
      <c r="N59" s="400"/>
      <c r="O59" s="401"/>
      <c r="P59" s="395" t="s">
        <v>343</v>
      </c>
      <c r="Q59" s="368" t="str">
        <f t="shared" si="2"/>
        <v/>
      </c>
      <c r="R59" s="368" t="str">
        <f t="shared" si="3"/>
        <v>Moderada</v>
      </c>
      <c r="S59" s="368" t="str">
        <f t="shared" si="4"/>
        <v/>
      </c>
      <c r="T59" s="369" t="str">
        <f t="shared" si="5"/>
        <v>Control fuerte pero si el riesgo residual lo requiere, en cada proceso involucrado se deben emprender acciones adicionales</v>
      </c>
      <c r="U59" s="402">
        <f t="shared" si="6"/>
        <v>2</v>
      </c>
      <c r="V59" s="348"/>
      <c r="W59" s="399"/>
      <c r="X59" s="355" t="str">
        <f t="shared" si="7"/>
        <v/>
      </c>
      <c r="Y59" s="376"/>
      <c r="Z59" s="400"/>
      <c r="AA59" s="386"/>
      <c r="AB59" s="386"/>
      <c r="AC59" s="386"/>
      <c r="AD59" s="386"/>
      <c r="AE59" s="386"/>
      <c r="AF59" s="386"/>
      <c r="AG59" s="386"/>
      <c r="AH59" s="386"/>
      <c r="AI59" s="386"/>
      <c r="AJ59" s="386"/>
      <c r="AK59" s="386"/>
      <c r="AL59" s="386"/>
      <c r="AM59" s="386"/>
      <c r="AN59" s="386"/>
      <c r="AO59" s="386"/>
    </row>
    <row r="60" spans="1:41" s="340" customFormat="1" ht="38.25" x14ac:dyDescent="0.2">
      <c r="A60" s="297"/>
      <c r="B60" s="315" t="s">
        <v>424</v>
      </c>
      <c r="C60" s="407" t="s">
        <v>64</v>
      </c>
      <c r="D60" s="384">
        <v>15</v>
      </c>
      <c r="E60" s="384">
        <v>15</v>
      </c>
      <c r="F60" s="384">
        <v>15</v>
      </c>
      <c r="G60" s="384">
        <v>15</v>
      </c>
      <c r="H60" s="384">
        <v>15</v>
      </c>
      <c r="I60" s="384">
        <v>15</v>
      </c>
      <c r="J60" s="384">
        <v>10</v>
      </c>
      <c r="K60" s="385">
        <f t="shared" si="40"/>
        <v>100</v>
      </c>
      <c r="L60" s="393" t="str">
        <f t="shared" si="1"/>
        <v>Fuerte</v>
      </c>
      <c r="M60" s="399"/>
      <c r="N60" s="400"/>
      <c r="O60" s="401"/>
      <c r="P60" s="395" t="s">
        <v>343</v>
      </c>
      <c r="Q60" s="368" t="str">
        <f t="shared" si="2"/>
        <v/>
      </c>
      <c r="R60" s="368" t="str">
        <f t="shared" si="3"/>
        <v>Moderada</v>
      </c>
      <c r="S60" s="368" t="str">
        <f t="shared" si="4"/>
        <v/>
      </c>
      <c r="T60" s="369" t="str">
        <f t="shared" si="5"/>
        <v>Control fuerte pero si el riesgo residual lo requiere, en cada proceso involucrado se deben emprender acciones adicionales</v>
      </c>
      <c r="U60" s="402">
        <f t="shared" si="6"/>
        <v>2</v>
      </c>
      <c r="V60" s="348"/>
      <c r="W60" s="399"/>
      <c r="X60" s="355" t="str">
        <f t="shared" si="7"/>
        <v/>
      </c>
      <c r="Y60" s="376"/>
      <c r="Z60" s="400"/>
      <c r="AA60" s="386"/>
      <c r="AB60" s="386"/>
      <c r="AC60" s="386"/>
      <c r="AD60" s="386"/>
      <c r="AE60" s="386"/>
      <c r="AF60" s="386"/>
      <c r="AG60" s="386"/>
      <c r="AH60" s="386"/>
      <c r="AI60" s="386"/>
      <c r="AJ60" s="386"/>
      <c r="AK60" s="386"/>
      <c r="AL60" s="386"/>
      <c r="AM60" s="386"/>
      <c r="AN60" s="386"/>
      <c r="AO60" s="386"/>
    </row>
    <row r="61" spans="1:41" ht="48" customHeight="1" x14ac:dyDescent="0.2">
      <c r="A61" s="295"/>
      <c r="B61" s="286" t="s">
        <v>425</v>
      </c>
      <c r="C61" s="407" t="s">
        <v>64</v>
      </c>
      <c r="D61" s="341">
        <v>15</v>
      </c>
      <c r="E61" s="341">
        <v>15</v>
      </c>
      <c r="F61" s="341">
        <v>15</v>
      </c>
      <c r="G61" s="341">
        <v>10</v>
      </c>
      <c r="H61" s="341">
        <v>15</v>
      </c>
      <c r="I61" s="341">
        <v>15</v>
      </c>
      <c r="J61" s="341">
        <v>10</v>
      </c>
      <c r="K61" s="311">
        <f t="shared" si="40"/>
        <v>95</v>
      </c>
      <c r="L61" s="329" t="str">
        <f t="shared" si="1"/>
        <v>Moderado</v>
      </c>
      <c r="M61" s="319"/>
      <c r="N61" s="318"/>
      <c r="O61" s="317"/>
      <c r="P61" s="330" t="s">
        <v>509</v>
      </c>
      <c r="Q61" s="368" t="str">
        <f t="shared" si="2"/>
        <v/>
      </c>
      <c r="R61" s="368" t="str">
        <f t="shared" si="3"/>
        <v>Moderada</v>
      </c>
      <c r="S61" s="368" t="str">
        <f t="shared" si="4"/>
        <v/>
      </c>
      <c r="T61" s="369" t="str">
        <f t="shared" si="5"/>
        <v>Requiere plan de acción para fortalecer los controles</v>
      </c>
      <c r="U61" s="402">
        <f t="shared" si="6"/>
        <v>1</v>
      </c>
      <c r="V61" s="348"/>
      <c r="W61" s="399"/>
      <c r="X61" s="355" t="str">
        <f t="shared" si="7"/>
        <v/>
      </c>
      <c r="Y61" s="376"/>
      <c r="Z61" s="400"/>
      <c r="AA61" s="340"/>
      <c r="AB61" s="340"/>
      <c r="AC61" s="340"/>
      <c r="AD61" s="340"/>
      <c r="AE61" s="340"/>
      <c r="AF61" s="340"/>
      <c r="AG61" s="340"/>
      <c r="AJ61" s="340"/>
      <c r="AK61" s="340"/>
      <c r="AL61" s="340"/>
      <c r="AM61" s="340"/>
      <c r="AN61" s="340"/>
    </row>
    <row r="62" spans="1:41" ht="63.75" x14ac:dyDescent="0.2">
      <c r="A62" s="297"/>
      <c r="B62" s="346" t="s">
        <v>462</v>
      </c>
      <c r="C62" s="407" t="s">
        <v>64</v>
      </c>
      <c r="D62" s="384">
        <v>15</v>
      </c>
      <c r="E62" s="384">
        <v>15</v>
      </c>
      <c r="F62" s="384">
        <v>15</v>
      </c>
      <c r="G62" s="384">
        <v>10</v>
      </c>
      <c r="H62" s="384">
        <v>15</v>
      </c>
      <c r="I62" s="384">
        <v>15</v>
      </c>
      <c r="J62" s="384">
        <v>10</v>
      </c>
      <c r="K62" s="385">
        <f t="shared" si="40"/>
        <v>95</v>
      </c>
      <c r="L62" s="393" t="str">
        <f t="shared" si="1"/>
        <v>Moderado</v>
      </c>
      <c r="M62" s="399"/>
      <c r="N62" s="400"/>
      <c r="O62" s="401"/>
      <c r="P62" s="395" t="s">
        <v>343</v>
      </c>
      <c r="Q62" s="368" t="str">
        <f t="shared" si="2"/>
        <v/>
      </c>
      <c r="R62" s="368" t="str">
        <f t="shared" si="3"/>
        <v>Moderada</v>
      </c>
      <c r="S62" s="368" t="str">
        <f t="shared" si="4"/>
        <v/>
      </c>
      <c r="T62" s="369" t="str">
        <f t="shared" si="5"/>
        <v>Requiere plan de acción para fortalecer los controles</v>
      </c>
      <c r="U62" s="402">
        <f t="shared" si="6"/>
        <v>1</v>
      </c>
      <c r="V62" s="348"/>
      <c r="W62" s="399"/>
      <c r="X62" s="355" t="str">
        <f t="shared" si="7"/>
        <v/>
      </c>
      <c r="Y62" s="376"/>
      <c r="Z62" s="400"/>
      <c r="AA62" s="386"/>
      <c r="AB62" s="386"/>
      <c r="AC62" s="386"/>
      <c r="AD62" s="386"/>
      <c r="AE62" s="386"/>
      <c r="AF62" s="386"/>
      <c r="AG62" s="386"/>
      <c r="AH62" s="386"/>
      <c r="AI62" s="386"/>
      <c r="AJ62" s="386"/>
      <c r="AK62" s="386"/>
      <c r="AL62" s="386"/>
      <c r="AM62" s="386"/>
      <c r="AN62" s="386"/>
      <c r="AO62" s="386"/>
    </row>
    <row r="63" spans="1:41" ht="38.25" x14ac:dyDescent="0.2">
      <c r="A63" s="297"/>
      <c r="B63" s="346" t="s">
        <v>463</v>
      </c>
      <c r="C63" s="407" t="s">
        <v>64</v>
      </c>
      <c r="D63" s="384">
        <v>15</v>
      </c>
      <c r="E63" s="384">
        <v>15</v>
      </c>
      <c r="F63" s="384">
        <v>15</v>
      </c>
      <c r="G63" s="384">
        <v>15</v>
      </c>
      <c r="H63" s="384">
        <v>15</v>
      </c>
      <c r="I63" s="384">
        <v>15</v>
      </c>
      <c r="J63" s="384">
        <v>10</v>
      </c>
      <c r="K63" s="385">
        <f t="shared" ref="K63" si="41">SUM(D63:J63)</f>
        <v>100</v>
      </c>
      <c r="L63" s="393" t="str">
        <f t="shared" ref="L63" si="42">IF(K63&gt;=96,"Fuerte",(IF(K63&lt;=85,"Débil","Moderado")))</f>
        <v>Fuerte</v>
      </c>
      <c r="M63" s="399"/>
      <c r="N63" s="400"/>
      <c r="O63" s="401"/>
      <c r="P63" s="395" t="s">
        <v>343</v>
      </c>
      <c r="Q63" s="368" t="str">
        <f t="shared" si="2"/>
        <v/>
      </c>
      <c r="R63" s="368" t="str">
        <f t="shared" si="3"/>
        <v>Moderada</v>
      </c>
      <c r="S63" s="368" t="str">
        <f t="shared" si="4"/>
        <v/>
      </c>
      <c r="T63" s="369" t="str">
        <f t="shared" si="5"/>
        <v>Control fuerte pero si el riesgo residual lo requiere, en cada proceso involucrado se deben emprender acciones adicionales</v>
      </c>
      <c r="U63" s="402">
        <f t="shared" si="6"/>
        <v>2</v>
      </c>
      <c r="V63" s="348"/>
      <c r="W63" s="399"/>
      <c r="X63" s="355" t="str">
        <f t="shared" si="7"/>
        <v/>
      </c>
      <c r="Y63" s="376"/>
      <c r="Z63" s="400"/>
      <c r="AA63" s="386"/>
      <c r="AB63" s="386"/>
      <c r="AC63" s="386"/>
      <c r="AD63" s="386"/>
      <c r="AE63" s="386"/>
      <c r="AF63" s="386"/>
      <c r="AG63" s="386"/>
      <c r="AH63" s="386"/>
      <c r="AI63" s="386"/>
      <c r="AJ63" s="386"/>
      <c r="AK63" s="386"/>
      <c r="AL63" s="386"/>
      <c r="AM63" s="386"/>
      <c r="AN63" s="386"/>
      <c r="AO63" s="386"/>
    </row>
    <row r="64" spans="1:41" ht="38.25" x14ac:dyDescent="0.2">
      <c r="A64" s="406"/>
      <c r="B64" s="347" t="s">
        <v>461</v>
      </c>
      <c r="C64" s="407" t="s">
        <v>64</v>
      </c>
      <c r="D64" s="384">
        <v>15</v>
      </c>
      <c r="E64" s="384">
        <v>15</v>
      </c>
      <c r="F64" s="384">
        <v>15</v>
      </c>
      <c r="G64" s="384">
        <v>15</v>
      </c>
      <c r="H64" s="384">
        <v>15</v>
      </c>
      <c r="I64" s="384">
        <v>15</v>
      </c>
      <c r="J64" s="384">
        <v>10</v>
      </c>
      <c r="K64" s="385">
        <f t="shared" si="40"/>
        <v>100</v>
      </c>
      <c r="L64" s="393" t="str">
        <f t="shared" si="1"/>
        <v>Fuerte</v>
      </c>
      <c r="M64" s="399"/>
      <c r="N64" s="400"/>
      <c r="O64" s="401"/>
      <c r="P64" s="395" t="s">
        <v>343</v>
      </c>
      <c r="Q64" s="368" t="str">
        <f t="shared" si="2"/>
        <v/>
      </c>
      <c r="R64" s="368" t="str">
        <f t="shared" si="3"/>
        <v>Moderada</v>
      </c>
      <c r="S64" s="368" t="str">
        <f t="shared" si="4"/>
        <v/>
      </c>
      <c r="T64" s="369" t="str">
        <f t="shared" si="5"/>
        <v>Control fuerte pero si el riesgo residual lo requiere, en cada proceso involucrado se deben emprender acciones adicionales</v>
      </c>
      <c r="U64" s="402">
        <f t="shared" si="6"/>
        <v>2</v>
      </c>
      <c r="V64" s="348"/>
      <c r="W64" s="399"/>
      <c r="X64" s="355" t="str">
        <f t="shared" si="7"/>
        <v/>
      </c>
      <c r="Y64" s="376"/>
      <c r="Z64" s="400"/>
      <c r="AA64" s="386"/>
      <c r="AB64" s="386"/>
      <c r="AC64" s="386"/>
      <c r="AD64" s="386"/>
      <c r="AE64" s="386"/>
      <c r="AF64" s="386"/>
      <c r="AG64" s="386"/>
      <c r="AH64" s="386"/>
      <c r="AI64" s="386"/>
      <c r="AJ64" s="386"/>
      <c r="AK64" s="386"/>
      <c r="AL64" s="386"/>
      <c r="AM64" s="386"/>
      <c r="AN64" s="386"/>
      <c r="AO64" s="386"/>
    </row>
    <row r="65" spans="1:41" ht="38.25" x14ac:dyDescent="0.2">
      <c r="A65" s="310"/>
      <c r="B65" s="313" t="s">
        <v>460</v>
      </c>
      <c r="C65" s="407" t="s">
        <v>64</v>
      </c>
      <c r="D65" s="341">
        <v>15</v>
      </c>
      <c r="E65" s="341">
        <v>15</v>
      </c>
      <c r="F65" s="341">
        <v>15</v>
      </c>
      <c r="G65" s="341">
        <v>15</v>
      </c>
      <c r="H65" s="341">
        <v>15</v>
      </c>
      <c r="I65" s="341">
        <v>15</v>
      </c>
      <c r="J65" s="341">
        <v>10</v>
      </c>
      <c r="K65" s="311">
        <f t="shared" si="40"/>
        <v>100</v>
      </c>
      <c r="L65" s="329" t="str">
        <f t="shared" si="1"/>
        <v>Fuerte</v>
      </c>
      <c r="M65" s="319"/>
      <c r="N65" s="318"/>
      <c r="O65" s="317"/>
      <c r="P65" s="330" t="s">
        <v>343</v>
      </c>
      <c r="Q65" s="368" t="str">
        <f t="shared" si="2"/>
        <v/>
      </c>
      <c r="R65" s="368" t="str">
        <f t="shared" si="3"/>
        <v>Moderada</v>
      </c>
      <c r="S65" s="368" t="str">
        <f t="shared" si="4"/>
        <v/>
      </c>
      <c r="T65" s="369" t="str">
        <f t="shared" si="5"/>
        <v>Control fuerte pero si el riesgo residual lo requiere, en cada proceso involucrado se deben emprender acciones adicionales</v>
      </c>
      <c r="U65" s="402">
        <f t="shared" si="6"/>
        <v>2</v>
      </c>
      <c r="V65" s="348"/>
      <c r="W65" s="399"/>
      <c r="X65" s="355" t="str">
        <f t="shared" si="7"/>
        <v/>
      </c>
      <c r="Y65" s="376"/>
      <c r="Z65" s="400"/>
      <c r="AA65" s="340"/>
      <c r="AB65" s="340"/>
      <c r="AC65" s="340"/>
      <c r="AD65" s="340"/>
      <c r="AE65" s="340"/>
      <c r="AF65" s="340"/>
      <c r="AG65" s="340"/>
      <c r="AJ65" s="340"/>
      <c r="AK65" s="340"/>
      <c r="AL65" s="340"/>
      <c r="AM65" s="340"/>
      <c r="AN65" s="340"/>
    </row>
    <row r="66" spans="1:41" s="340" customFormat="1" ht="51" x14ac:dyDescent="0.2">
      <c r="A66" s="310"/>
      <c r="B66" s="313" t="s">
        <v>459</v>
      </c>
      <c r="C66" s="407" t="s">
        <v>157</v>
      </c>
      <c r="D66" s="341">
        <v>15</v>
      </c>
      <c r="E66" s="341">
        <v>15</v>
      </c>
      <c r="F66" s="341">
        <v>15</v>
      </c>
      <c r="G66" s="341">
        <v>15</v>
      </c>
      <c r="H66" s="341">
        <v>15</v>
      </c>
      <c r="I66" s="341">
        <v>15</v>
      </c>
      <c r="J66" s="341">
        <v>10</v>
      </c>
      <c r="K66" s="311">
        <f t="shared" si="40"/>
        <v>100</v>
      </c>
      <c r="L66" s="329" t="str">
        <f t="shared" si="1"/>
        <v>Fuerte</v>
      </c>
      <c r="M66" s="319"/>
      <c r="N66" s="318"/>
      <c r="O66" s="317"/>
      <c r="P66" s="330" t="s">
        <v>343</v>
      </c>
      <c r="Q66" s="368" t="str">
        <f t="shared" si="2"/>
        <v/>
      </c>
      <c r="R66" s="368" t="str">
        <f t="shared" si="3"/>
        <v>Moderada</v>
      </c>
      <c r="S66" s="368" t="str">
        <f t="shared" si="4"/>
        <v/>
      </c>
      <c r="T66" s="369" t="str">
        <f t="shared" si="5"/>
        <v>Control fuerte pero si el riesgo residual lo requiere, en cada proceso involucrado se deben emprender acciones adicionales</v>
      </c>
      <c r="U66" s="402" t="str">
        <f t="shared" si="6"/>
        <v/>
      </c>
      <c r="V66" s="348"/>
      <c r="W66" s="399"/>
      <c r="X66" s="355">
        <f t="shared" si="7"/>
        <v>2</v>
      </c>
      <c r="Y66" s="376"/>
      <c r="Z66" s="400"/>
    </row>
    <row r="67" spans="1:41" s="340" customFormat="1" ht="38.25" x14ac:dyDescent="0.2">
      <c r="A67" s="310"/>
      <c r="B67" s="313" t="s">
        <v>458</v>
      </c>
      <c r="C67" s="407" t="s">
        <v>64</v>
      </c>
      <c r="D67" s="341">
        <v>15</v>
      </c>
      <c r="E67" s="341">
        <v>15</v>
      </c>
      <c r="F67" s="341">
        <v>15</v>
      </c>
      <c r="G67" s="341">
        <v>15</v>
      </c>
      <c r="H67" s="341">
        <v>15</v>
      </c>
      <c r="I67" s="341">
        <v>15</v>
      </c>
      <c r="J67" s="341">
        <v>10</v>
      </c>
      <c r="K67" s="311">
        <f t="shared" ref="K67:K71" si="43">SUM(D67:J67)</f>
        <v>100</v>
      </c>
      <c r="L67" s="329" t="str">
        <f t="shared" ref="L67:L71" si="44">IF(K67&gt;=96,"Fuerte",(IF(K67&lt;=85,"Débil","Moderado")))</f>
        <v>Fuerte</v>
      </c>
      <c r="M67" s="319"/>
      <c r="N67" s="318"/>
      <c r="O67" s="317"/>
      <c r="P67" s="330" t="s">
        <v>343</v>
      </c>
      <c r="Q67" s="368" t="str">
        <f t="shared" si="2"/>
        <v/>
      </c>
      <c r="R67" s="368" t="str">
        <f t="shared" si="3"/>
        <v>Moderada</v>
      </c>
      <c r="S67" s="368" t="str">
        <f t="shared" si="4"/>
        <v/>
      </c>
      <c r="T67" s="369" t="str">
        <f t="shared" si="5"/>
        <v>Control fuerte pero si el riesgo residual lo requiere, en cada proceso involucrado se deben emprender acciones adicionales</v>
      </c>
      <c r="U67" s="402">
        <f t="shared" si="6"/>
        <v>2</v>
      </c>
      <c r="V67" s="348"/>
      <c r="W67" s="399"/>
      <c r="X67" s="355" t="str">
        <f t="shared" si="7"/>
        <v/>
      </c>
      <c r="Y67" s="376"/>
      <c r="Z67" s="400"/>
    </row>
    <row r="68" spans="1:41" s="340" customFormat="1" ht="25.5" x14ac:dyDescent="0.2">
      <c r="A68" s="310"/>
      <c r="B68" s="313" t="s">
        <v>480</v>
      </c>
      <c r="C68" s="407" t="s">
        <v>157</v>
      </c>
      <c r="D68" s="341">
        <v>15</v>
      </c>
      <c r="E68" s="341">
        <v>15</v>
      </c>
      <c r="F68" s="341">
        <v>15</v>
      </c>
      <c r="G68" s="341">
        <v>10</v>
      </c>
      <c r="H68" s="341">
        <v>15</v>
      </c>
      <c r="I68" s="341">
        <v>15</v>
      </c>
      <c r="J68" s="341">
        <v>10</v>
      </c>
      <c r="K68" s="311">
        <f t="shared" si="43"/>
        <v>95</v>
      </c>
      <c r="L68" s="329" t="str">
        <f t="shared" si="44"/>
        <v>Moderado</v>
      </c>
      <c r="M68" s="319"/>
      <c r="N68" s="318"/>
      <c r="O68" s="334"/>
      <c r="P68" s="330" t="s">
        <v>509</v>
      </c>
      <c r="Q68" s="368" t="str">
        <f t="shared" si="2"/>
        <v/>
      </c>
      <c r="R68" s="368" t="str">
        <f t="shared" si="3"/>
        <v>Moderada</v>
      </c>
      <c r="S68" s="368" t="str">
        <f t="shared" si="4"/>
        <v/>
      </c>
      <c r="T68" s="369" t="str">
        <f t="shared" si="5"/>
        <v>Requiere plan de acción para fortalecer los controles</v>
      </c>
      <c r="U68" s="402" t="str">
        <f t="shared" si="6"/>
        <v/>
      </c>
      <c r="V68" s="361"/>
      <c r="W68" s="362"/>
      <c r="X68" s="355">
        <f t="shared" si="7"/>
        <v>1</v>
      </c>
      <c r="Y68" s="355"/>
      <c r="Z68" s="356"/>
    </row>
    <row r="69" spans="1:41" s="340" customFormat="1" ht="15.75" x14ac:dyDescent="0.25">
      <c r="A69" s="513" t="s">
        <v>864</v>
      </c>
      <c r="B69" s="493"/>
      <c r="C69" s="407"/>
      <c r="D69" s="341"/>
      <c r="E69" s="341"/>
      <c r="F69" s="341"/>
      <c r="G69" s="341"/>
      <c r="H69" s="341"/>
      <c r="I69" s="341"/>
      <c r="J69" s="341"/>
      <c r="K69" s="311">
        <f t="shared" si="43"/>
        <v>0</v>
      </c>
      <c r="L69" s="329" t="str">
        <f t="shared" si="44"/>
        <v>Débil</v>
      </c>
      <c r="M69" s="319"/>
      <c r="N69" s="318"/>
      <c r="O69" s="317"/>
      <c r="P69" s="330"/>
      <c r="Q69" s="368"/>
      <c r="R69" s="368"/>
      <c r="S69" s="368"/>
      <c r="T69" s="369"/>
      <c r="U69" s="402" t="str">
        <f t="shared" si="6"/>
        <v/>
      </c>
      <c r="V69" s="360">
        <f>IFERROR(ROUND(AVERAGE(U69:U72),0),0)</f>
        <v>2</v>
      </c>
      <c r="W69" s="337">
        <f>IF(OR(S69="Débil",V69=0),0,IF(V69=1,1,IF(AND(Q69="Fuerte",V69=2),2,1)))</f>
        <v>1</v>
      </c>
      <c r="X69" s="355" t="str">
        <f t="shared" si="7"/>
        <v/>
      </c>
      <c r="Y69" s="360">
        <f>IFERROR(ROUND(AVERAGE(X69:X72),0),0)</f>
        <v>0</v>
      </c>
      <c r="Z69" s="337">
        <f>IF(OR(S69="Débil",Y69=0),0,IF(Y69=1,1,IF(AND(Q69="Fuerte",Y69=2),2,1)))</f>
        <v>0</v>
      </c>
      <c r="AB69" s="309"/>
      <c r="AC69" s="288"/>
      <c r="AD69" s="288"/>
      <c r="AE69" s="288"/>
      <c r="AF69" s="289"/>
      <c r="AG69" s="339"/>
      <c r="AH69" s="339"/>
      <c r="AI69" s="339"/>
      <c r="AJ69" s="288"/>
      <c r="AK69" s="288"/>
      <c r="AL69" s="288"/>
      <c r="AM69" s="289"/>
      <c r="AN69" s="339"/>
      <c r="AO69" s="516"/>
    </row>
    <row r="70" spans="1:41" s="340" customFormat="1" ht="15.75" x14ac:dyDescent="0.2">
      <c r="A70" s="310"/>
      <c r="B70" s="493"/>
      <c r="C70" s="407"/>
      <c r="D70" s="341"/>
      <c r="E70" s="341"/>
      <c r="F70" s="341"/>
      <c r="G70" s="341"/>
      <c r="H70" s="341"/>
      <c r="I70" s="341"/>
      <c r="J70" s="341"/>
      <c r="K70" s="311">
        <f t="shared" si="43"/>
        <v>0</v>
      </c>
      <c r="L70" s="329" t="str">
        <f t="shared" si="44"/>
        <v>Débil</v>
      </c>
      <c r="M70" s="319"/>
      <c r="N70" s="318"/>
      <c r="O70" s="317"/>
      <c r="P70" s="330"/>
      <c r="Q70" s="368"/>
      <c r="R70" s="368"/>
      <c r="S70" s="368"/>
      <c r="T70" s="369"/>
      <c r="U70" s="402" t="str">
        <f t="shared" si="6"/>
        <v/>
      </c>
      <c r="V70" s="348"/>
      <c r="W70" s="399"/>
      <c r="X70" s="355" t="str">
        <f t="shared" si="7"/>
        <v/>
      </c>
      <c r="Y70" s="376"/>
      <c r="Z70" s="400"/>
      <c r="AB70" s="309"/>
      <c r="AC70" s="288"/>
      <c r="AD70" s="288"/>
      <c r="AE70" s="288"/>
      <c r="AF70" s="289"/>
      <c r="AG70" s="339"/>
      <c r="AH70" s="339"/>
      <c r="AI70" s="339"/>
      <c r="AJ70" s="288"/>
      <c r="AK70" s="288"/>
      <c r="AL70" s="288"/>
      <c r="AM70" s="289"/>
      <c r="AN70" s="339"/>
      <c r="AO70" s="516"/>
    </row>
    <row r="71" spans="1:41" s="340" customFormat="1" ht="15.75" x14ac:dyDescent="0.2">
      <c r="A71" s="310"/>
      <c r="B71" s="493"/>
      <c r="C71" s="407"/>
      <c r="D71" s="341"/>
      <c r="E71" s="341"/>
      <c r="F71" s="341"/>
      <c r="G71" s="341"/>
      <c r="H71" s="341"/>
      <c r="I71" s="341"/>
      <c r="J71" s="341"/>
      <c r="K71" s="311">
        <f t="shared" si="43"/>
        <v>0</v>
      </c>
      <c r="L71" s="329" t="str">
        <f t="shared" si="44"/>
        <v>Débil</v>
      </c>
      <c r="M71" s="319"/>
      <c r="N71" s="318"/>
      <c r="O71" s="317"/>
      <c r="P71" s="330"/>
      <c r="Q71" s="368"/>
      <c r="R71" s="368"/>
      <c r="S71" s="368"/>
      <c r="T71" s="369"/>
      <c r="U71" s="402" t="str">
        <f t="shared" si="6"/>
        <v/>
      </c>
      <c r="V71" s="348"/>
      <c r="W71" s="399"/>
      <c r="X71" s="355" t="str">
        <f t="shared" si="7"/>
        <v/>
      </c>
      <c r="Y71" s="376"/>
      <c r="Z71" s="400"/>
      <c r="AB71" s="309"/>
      <c r="AC71" s="288"/>
      <c r="AD71" s="288"/>
      <c r="AE71" s="288"/>
      <c r="AF71" s="289"/>
      <c r="AG71" s="339"/>
      <c r="AH71" s="339"/>
      <c r="AI71" s="339"/>
      <c r="AJ71" s="288"/>
      <c r="AK71" s="288"/>
      <c r="AL71" s="288"/>
      <c r="AM71" s="289"/>
      <c r="AN71" s="339"/>
      <c r="AO71" s="516"/>
    </row>
    <row r="72" spans="1:41" s="340" customFormat="1" ht="89.25" x14ac:dyDescent="0.2">
      <c r="A72" s="378" t="str">
        <f>'[1]2. MAPA DE RIESGOS '!C20</f>
        <v>8: Pérdida de información pública que favorezca el beneficio propio o de terceros</v>
      </c>
      <c r="B72" s="377" t="s">
        <v>426</v>
      </c>
      <c r="C72" s="409" t="s">
        <v>64</v>
      </c>
      <c r="D72" s="410">
        <v>15</v>
      </c>
      <c r="E72" s="410">
        <v>15</v>
      </c>
      <c r="F72" s="410">
        <v>15</v>
      </c>
      <c r="G72" s="410">
        <v>15</v>
      </c>
      <c r="H72" s="410">
        <v>15</v>
      </c>
      <c r="I72" s="410">
        <v>15</v>
      </c>
      <c r="J72" s="410">
        <v>10</v>
      </c>
      <c r="K72" s="411">
        <f t="shared" si="28"/>
        <v>100</v>
      </c>
      <c r="L72" s="392" t="str">
        <f t="shared" si="1"/>
        <v>Fuerte</v>
      </c>
      <c r="M72" s="381">
        <f>ROUNDUP(AVERAGEIF(K72:K82,"&gt;0"),1)</f>
        <v>97.5</v>
      </c>
      <c r="N72" s="380" t="str">
        <f>IF(M72=100,"Fuerte",IF(M72&lt;50,"Débil","Moderada"))</f>
        <v>Moderada</v>
      </c>
      <c r="O72" s="382" t="str">
        <f>IF(M72&lt;96,"Se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2" s="394" t="s">
        <v>343</v>
      </c>
      <c r="Q72" s="370" t="str">
        <f t="shared" si="2"/>
        <v/>
      </c>
      <c r="R72" s="370" t="str">
        <f t="shared" si="3"/>
        <v>Moderada</v>
      </c>
      <c r="S72" s="370" t="str">
        <f t="shared" si="4"/>
        <v/>
      </c>
      <c r="T72" s="371" t="str">
        <f t="shared" si="5"/>
        <v>Control fuerte pero si el riesgo residual lo requiere, en cada proceso involucrado se deben emprender acciones adicionales</v>
      </c>
      <c r="U72" s="388">
        <f t="shared" si="6"/>
        <v>2</v>
      </c>
      <c r="V72" s="357">
        <f>IFERROR(ROUND(AVERAGE(U72:U79),0),0)</f>
        <v>2</v>
      </c>
      <c r="W72" s="380">
        <f>IF(OR(S72="Débil",V72=0),0,IF(V72=1,1,IF(AND(Q72="Fuerte",V72=2),2,1)))</f>
        <v>1</v>
      </c>
      <c r="X72" s="355" t="str">
        <f t="shared" si="7"/>
        <v/>
      </c>
      <c r="Y72" s="357">
        <f>IFERROR(ROUND(AVERAGE(X72:X79),0),0)</f>
        <v>2</v>
      </c>
      <c r="Z72" s="380">
        <f>IF(OR(S72="Débil",Y72=0),0,IF(Y72=1,1,IF(AND(Q72="Fuerte",Y72=2),2,1)))</f>
        <v>1</v>
      </c>
      <c r="AA72" s="386"/>
      <c r="AB72" s="386"/>
      <c r="AC72" s="386"/>
      <c r="AD72" s="386"/>
      <c r="AE72" s="386"/>
      <c r="AF72" s="386"/>
      <c r="AG72" s="386"/>
      <c r="AH72" s="386"/>
      <c r="AI72" s="386"/>
      <c r="AJ72" s="386"/>
      <c r="AK72" s="386"/>
      <c r="AL72" s="386"/>
      <c r="AM72" s="386"/>
      <c r="AN72" s="386"/>
      <c r="AO72" s="386"/>
    </row>
    <row r="73" spans="1:41" ht="38.25" x14ac:dyDescent="0.2">
      <c r="A73" s="408"/>
      <c r="B73" s="412" t="s">
        <v>494</v>
      </c>
      <c r="C73" s="409" t="s">
        <v>64</v>
      </c>
      <c r="D73" s="410">
        <v>15</v>
      </c>
      <c r="E73" s="410">
        <v>15</v>
      </c>
      <c r="F73" s="410">
        <v>15</v>
      </c>
      <c r="G73" s="410">
        <v>15</v>
      </c>
      <c r="H73" s="410">
        <v>15</v>
      </c>
      <c r="I73" s="410">
        <v>15</v>
      </c>
      <c r="J73" s="410">
        <v>10</v>
      </c>
      <c r="K73" s="411">
        <f t="shared" ref="K73:K82" si="45">SUM(D73:J73)</f>
        <v>100</v>
      </c>
      <c r="L73" s="392" t="str">
        <f t="shared" ref="L73:L82" si="46">IF(K73&gt;=96,"Fuerte",(IF(K73&lt;=85,"Débil","Moderado")))</f>
        <v>Fuerte</v>
      </c>
      <c r="M73" s="396"/>
      <c r="N73" s="391"/>
      <c r="O73" s="397"/>
      <c r="P73" s="394" t="s">
        <v>343</v>
      </c>
      <c r="Q73" s="370" t="str">
        <f t="shared" si="2"/>
        <v/>
      </c>
      <c r="R73" s="370" t="str">
        <f t="shared" si="3"/>
        <v>Moderada</v>
      </c>
      <c r="S73" s="370" t="str">
        <f t="shared" si="4"/>
        <v/>
      </c>
      <c r="T73" s="371" t="str">
        <f t="shared" si="5"/>
        <v>Control fuerte pero si el riesgo residual lo requiere, en cada proceso involucrado se deben emprender acciones adicionales</v>
      </c>
      <c r="U73" s="388">
        <f t="shared" si="6"/>
        <v>2</v>
      </c>
      <c r="V73" s="349"/>
      <c r="W73" s="396"/>
      <c r="X73" s="355" t="str">
        <f t="shared" si="7"/>
        <v/>
      </c>
      <c r="Y73" s="389"/>
      <c r="Z73" s="391"/>
      <c r="AA73" s="386"/>
      <c r="AB73" s="386"/>
      <c r="AC73" s="386"/>
      <c r="AD73" s="386"/>
      <c r="AE73" s="386"/>
      <c r="AF73" s="386"/>
      <c r="AG73" s="386"/>
      <c r="AH73" s="386"/>
      <c r="AI73" s="386"/>
      <c r="AJ73" s="386"/>
      <c r="AK73" s="386"/>
      <c r="AL73" s="386"/>
      <c r="AM73" s="386"/>
      <c r="AN73" s="386"/>
      <c r="AO73" s="386"/>
    </row>
    <row r="74" spans="1:41" s="316" customFormat="1" ht="38.25" x14ac:dyDescent="0.2">
      <c r="A74" s="408"/>
      <c r="B74" s="412" t="s">
        <v>495</v>
      </c>
      <c r="C74" s="409" t="s">
        <v>64</v>
      </c>
      <c r="D74" s="410">
        <v>15</v>
      </c>
      <c r="E74" s="410">
        <v>15</v>
      </c>
      <c r="F74" s="410">
        <v>15</v>
      </c>
      <c r="G74" s="410">
        <v>15</v>
      </c>
      <c r="H74" s="410">
        <v>15</v>
      </c>
      <c r="I74" s="410">
        <v>15</v>
      </c>
      <c r="J74" s="410">
        <v>10</v>
      </c>
      <c r="K74" s="411">
        <f t="shared" si="45"/>
        <v>100</v>
      </c>
      <c r="L74" s="392" t="str">
        <f t="shared" si="46"/>
        <v>Fuerte</v>
      </c>
      <c r="M74" s="396"/>
      <c r="N74" s="391"/>
      <c r="O74" s="397"/>
      <c r="P74" s="394" t="s">
        <v>343</v>
      </c>
      <c r="Q74" s="370" t="str">
        <f t="shared" si="2"/>
        <v/>
      </c>
      <c r="R74" s="370" t="str">
        <f t="shared" si="3"/>
        <v>Moderada</v>
      </c>
      <c r="S74" s="370" t="str">
        <f t="shared" si="4"/>
        <v/>
      </c>
      <c r="T74" s="371" t="str">
        <f t="shared" si="5"/>
        <v>Control fuerte pero si el riesgo residual lo requiere, en cada proceso involucrado se deben emprender acciones adicionales</v>
      </c>
      <c r="U74" s="388">
        <f t="shared" si="6"/>
        <v>2</v>
      </c>
      <c r="V74" s="349"/>
      <c r="W74" s="396"/>
      <c r="X74" s="355" t="str">
        <f t="shared" si="7"/>
        <v/>
      </c>
      <c r="Y74" s="389"/>
      <c r="Z74" s="391"/>
      <c r="AA74" s="340"/>
      <c r="AB74" s="340"/>
      <c r="AC74" s="340"/>
      <c r="AD74" s="340"/>
      <c r="AE74" s="340"/>
      <c r="AF74" s="340"/>
      <c r="AG74" s="340"/>
      <c r="AH74" s="340"/>
      <c r="AI74" s="340"/>
      <c r="AJ74" s="340"/>
      <c r="AK74" s="340"/>
      <c r="AL74" s="340"/>
      <c r="AM74" s="340"/>
      <c r="AN74" s="340"/>
      <c r="AO74" s="340"/>
    </row>
    <row r="75" spans="1:41" s="316" customFormat="1" ht="38.25" x14ac:dyDescent="0.2">
      <c r="A75" s="408"/>
      <c r="B75" s="412" t="s">
        <v>496</v>
      </c>
      <c r="C75" s="409" t="s">
        <v>64</v>
      </c>
      <c r="D75" s="410">
        <v>15</v>
      </c>
      <c r="E75" s="410">
        <v>15</v>
      </c>
      <c r="F75" s="410">
        <v>15</v>
      </c>
      <c r="G75" s="410">
        <v>15</v>
      </c>
      <c r="H75" s="410">
        <v>15</v>
      </c>
      <c r="I75" s="410">
        <v>15</v>
      </c>
      <c r="J75" s="410">
        <v>10</v>
      </c>
      <c r="K75" s="411">
        <f t="shared" si="45"/>
        <v>100</v>
      </c>
      <c r="L75" s="392" t="str">
        <f t="shared" si="46"/>
        <v>Fuerte</v>
      </c>
      <c r="M75" s="396"/>
      <c r="N75" s="391"/>
      <c r="O75" s="397"/>
      <c r="P75" s="394" t="s">
        <v>343</v>
      </c>
      <c r="Q75" s="370" t="str">
        <f t="shared" si="2"/>
        <v/>
      </c>
      <c r="R75" s="370" t="str">
        <f t="shared" si="3"/>
        <v>Moderada</v>
      </c>
      <c r="S75" s="370" t="str">
        <f t="shared" si="4"/>
        <v/>
      </c>
      <c r="T75" s="371" t="str">
        <f t="shared" si="5"/>
        <v>Control fuerte pero si el riesgo residual lo requiere, en cada proceso involucrado se deben emprender acciones adicionales</v>
      </c>
      <c r="U75" s="388">
        <f t="shared" si="6"/>
        <v>2</v>
      </c>
      <c r="V75" s="349"/>
      <c r="W75" s="396"/>
      <c r="X75" s="355" t="str">
        <f t="shared" si="7"/>
        <v/>
      </c>
      <c r="Y75" s="389"/>
      <c r="Z75" s="391"/>
      <c r="AA75" s="386"/>
      <c r="AB75" s="386"/>
      <c r="AC75" s="386"/>
      <c r="AD75" s="386"/>
      <c r="AE75" s="386"/>
      <c r="AF75" s="386"/>
      <c r="AG75" s="386"/>
      <c r="AH75" s="386"/>
      <c r="AI75" s="386"/>
      <c r="AJ75" s="386"/>
      <c r="AK75" s="386"/>
      <c r="AL75" s="386"/>
      <c r="AM75" s="386"/>
      <c r="AN75" s="386"/>
      <c r="AO75" s="386"/>
    </row>
    <row r="76" spans="1:41" s="316" customFormat="1" ht="38.25" x14ac:dyDescent="0.2">
      <c r="A76" s="408"/>
      <c r="B76" s="412" t="s">
        <v>398</v>
      </c>
      <c r="C76" s="409" t="s">
        <v>157</v>
      </c>
      <c r="D76" s="410">
        <v>15</v>
      </c>
      <c r="E76" s="410">
        <v>15</v>
      </c>
      <c r="F76" s="410">
        <v>15</v>
      </c>
      <c r="G76" s="410">
        <v>15</v>
      </c>
      <c r="H76" s="410">
        <v>15</v>
      </c>
      <c r="I76" s="410">
        <v>15</v>
      </c>
      <c r="J76" s="410">
        <v>10</v>
      </c>
      <c r="K76" s="411">
        <f t="shared" si="45"/>
        <v>100</v>
      </c>
      <c r="L76" s="392" t="str">
        <f t="shared" si="46"/>
        <v>Fuerte</v>
      </c>
      <c r="M76" s="396"/>
      <c r="N76" s="391"/>
      <c r="O76" s="397"/>
      <c r="P76" s="394" t="s">
        <v>343</v>
      </c>
      <c r="Q76" s="370" t="str">
        <f t="shared" si="2"/>
        <v/>
      </c>
      <c r="R76" s="370" t="str">
        <f t="shared" si="3"/>
        <v>Moderada</v>
      </c>
      <c r="S76" s="370" t="str">
        <f t="shared" si="4"/>
        <v/>
      </c>
      <c r="T76" s="371" t="str">
        <f t="shared" si="5"/>
        <v>Control fuerte pero si el riesgo residual lo requiere, en cada proceso involucrado se deben emprender acciones adicionales</v>
      </c>
      <c r="U76" s="388" t="str">
        <f t="shared" si="6"/>
        <v/>
      </c>
      <c r="V76" s="349"/>
      <c r="W76" s="396"/>
      <c r="X76" s="355">
        <f t="shared" si="7"/>
        <v>2</v>
      </c>
      <c r="Y76" s="389"/>
      <c r="Z76" s="391"/>
      <c r="AA76" s="340"/>
      <c r="AB76" s="340"/>
      <c r="AC76" s="340"/>
      <c r="AD76" s="340"/>
      <c r="AE76" s="340"/>
      <c r="AF76" s="340"/>
      <c r="AG76" s="340"/>
      <c r="AH76" s="340"/>
      <c r="AI76" s="340"/>
      <c r="AJ76" s="340"/>
      <c r="AK76" s="340"/>
      <c r="AL76" s="340"/>
      <c r="AM76" s="340"/>
      <c r="AN76" s="340"/>
      <c r="AO76" s="340"/>
    </row>
    <row r="77" spans="1:41" s="316" customFormat="1" ht="38.25" x14ac:dyDescent="0.2">
      <c r="A77" s="408"/>
      <c r="B77" s="412" t="s">
        <v>497</v>
      </c>
      <c r="C77" s="409" t="s">
        <v>157</v>
      </c>
      <c r="D77" s="410">
        <v>15</v>
      </c>
      <c r="E77" s="410">
        <v>15</v>
      </c>
      <c r="F77" s="410">
        <v>15</v>
      </c>
      <c r="G77" s="410">
        <v>15</v>
      </c>
      <c r="H77" s="410">
        <v>15</v>
      </c>
      <c r="I77" s="410">
        <v>15</v>
      </c>
      <c r="J77" s="410">
        <v>10</v>
      </c>
      <c r="K77" s="411">
        <f t="shared" si="45"/>
        <v>100</v>
      </c>
      <c r="L77" s="392" t="str">
        <f t="shared" si="46"/>
        <v>Fuerte</v>
      </c>
      <c r="M77" s="396"/>
      <c r="N77" s="391"/>
      <c r="O77" s="397"/>
      <c r="P77" s="394" t="s">
        <v>343</v>
      </c>
      <c r="Q77" s="370" t="str">
        <f t="shared" si="2"/>
        <v/>
      </c>
      <c r="R77" s="370" t="str">
        <f t="shared" si="3"/>
        <v>Moderada</v>
      </c>
      <c r="S77" s="370" t="str">
        <f t="shared" si="4"/>
        <v/>
      </c>
      <c r="T77" s="371" t="str">
        <f t="shared" si="5"/>
        <v>Control fuerte pero si el riesgo residual lo requiere, en cada proceso involucrado se deben emprender acciones adicionales</v>
      </c>
      <c r="U77" s="388" t="str">
        <f t="shared" si="6"/>
        <v/>
      </c>
      <c r="V77" s="349"/>
      <c r="W77" s="396"/>
      <c r="X77" s="355">
        <f t="shared" si="7"/>
        <v>2</v>
      </c>
      <c r="Y77" s="389"/>
      <c r="Z77" s="391"/>
      <c r="AA77" s="386"/>
      <c r="AB77" s="386"/>
      <c r="AC77" s="386"/>
      <c r="AD77" s="386"/>
      <c r="AE77" s="386"/>
      <c r="AF77" s="386"/>
      <c r="AG77" s="386"/>
      <c r="AH77" s="386"/>
      <c r="AI77" s="386"/>
      <c r="AJ77" s="386"/>
      <c r="AK77" s="386"/>
      <c r="AL77" s="386"/>
      <c r="AM77" s="386"/>
      <c r="AN77" s="386"/>
      <c r="AO77" s="386"/>
    </row>
    <row r="78" spans="1:41" ht="51" x14ac:dyDescent="0.2">
      <c r="A78" s="408"/>
      <c r="B78" s="412" t="s">
        <v>498</v>
      </c>
      <c r="C78" s="409" t="s">
        <v>64</v>
      </c>
      <c r="D78" s="410">
        <v>15</v>
      </c>
      <c r="E78" s="410">
        <v>15</v>
      </c>
      <c r="F78" s="410">
        <v>15</v>
      </c>
      <c r="G78" s="410">
        <v>10</v>
      </c>
      <c r="H78" s="410">
        <v>15</v>
      </c>
      <c r="I78" s="410">
        <v>15</v>
      </c>
      <c r="J78" s="410">
        <v>10</v>
      </c>
      <c r="K78" s="411">
        <f t="shared" si="45"/>
        <v>95</v>
      </c>
      <c r="L78" s="392" t="str">
        <f t="shared" si="46"/>
        <v>Moderado</v>
      </c>
      <c r="M78" s="396"/>
      <c r="N78" s="391"/>
      <c r="O78" s="397"/>
      <c r="P78" s="394" t="s">
        <v>509</v>
      </c>
      <c r="Q78" s="370" t="str">
        <f t="shared" si="2"/>
        <v/>
      </c>
      <c r="R78" s="370" t="str">
        <f t="shared" si="3"/>
        <v>Moderada</v>
      </c>
      <c r="S78" s="370" t="str">
        <f t="shared" si="4"/>
        <v/>
      </c>
      <c r="T78" s="371" t="str">
        <f t="shared" si="5"/>
        <v>Requiere plan de acción para fortalecer los controles</v>
      </c>
      <c r="U78" s="388">
        <f t="shared" si="6"/>
        <v>1</v>
      </c>
      <c r="V78" s="349"/>
      <c r="W78" s="396"/>
      <c r="X78" s="355" t="str">
        <f t="shared" si="7"/>
        <v/>
      </c>
      <c r="Y78" s="389"/>
      <c r="Z78" s="391"/>
      <c r="AA78" s="340"/>
      <c r="AB78" s="340"/>
      <c r="AC78" s="340"/>
      <c r="AD78" s="340"/>
      <c r="AE78" s="340"/>
      <c r="AF78" s="340"/>
      <c r="AG78" s="340"/>
      <c r="AJ78" s="340"/>
      <c r="AK78" s="340"/>
      <c r="AL78" s="340"/>
      <c r="AM78" s="340"/>
      <c r="AN78" s="340"/>
    </row>
    <row r="79" spans="1:41" ht="25.5" x14ac:dyDescent="0.2">
      <c r="A79" s="408"/>
      <c r="B79" s="412" t="s">
        <v>499</v>
      </c>
      <c r="C79" s="409" t="s">
        <v>64</v>
      </c>
      <c r="D79" s="410">
        <v>15</v>
      </c>
      <c r="E79" s="410">
        <v>15</v>
      </c>
      <c r="F79" s="410">
        <v>15</v>
      </c>
      <c r="G79" s="410">
        <v>15</v>
      </c>
      <c r="H79" s="410">
        <v>15</v>
      </c>
      <c r="I79" s="410">
        <v>0</v>
      </c>
      <c r="J79" s="410">
        <v>10</v>
      </c>
      <c r="K79" s="411">
        <f t="shared" si="45"/>
        <v>85</v>
      </c>
      <c r="L79" s="392" t="str">
        <f t="shared" si="46"/>
        <v>Débil</v>
      </c>
      <c r="M79" s="396"/>
      <c r="N79" s="391"/>
      <c r="O79" s="398"/>
      <c r="P79" s="394" t="s">
        <v>345</v>
      </c>
      <c r="Q79" s="370" t="str">
        <f t="shared" si="2"/>
        <v/>
      </c>
      <c r="R79" s="370" t="str">
        <f t="shared" si="3"/>
        <v/>
      </c>
      <c r="S79" s="370" t="str">
        <f t="shared" si="4"/>
        <v>Débil</v>
      </c>
      <c r="T79" s="371" t="str">
        <f t="shared" si="5"/>
        <v>Requiere plan de acción para fortalecer los controles</v>
      </c>
      <c r="U79" s="388" t="str">
        <f t="shared" si="6"/>
        <v/>
      </c>
      <c r="V79" s="390"/>
      <c r="W79" s="358"/>
      <c r="X79" s="355" t="str">
        <f t="shared" si="7"/>
        <v/>
      </c>
      <c r="Y79" s="387"/>
      <c r="Z79" s="359"/>
      <c r="AA79" s="340"/>
      <c r="AB79" s="340"/>
      <c r="AC79" s="340"/>
      <c r="AD79" s="340"/>
      <c r="AE79" s="340"/>
      <c r="AF79" s="340"/>
      <c r="AG79" s="340"/>
      <c r="AJ79" s="340"/>
      <c r="AK79" s="340"/>
      <c r="AL79" s="340"/>
      <c r="AM79" s="340"/>
      <c r="AN79" s="340"/>
    </row>
    <row r="80" spans="1:41" s="499" customFormat="1" ht="15.75" x14ac:dyDescent="0.25">
      <c r="A80" s="513" t="s">
        <v>864</v>
      </c>
      <c r="B80" s="498"/>
      <c r="C80" s="409"/>
      <c r="D80" s="410"/>
      <c r="E80" s="410"/>
      <c r="F80" s="410"/>
      <c r="G80" s="410"/>
      <c r="H80" s="410"/>
      <c r="I80" s="410"/>
      <c r="J80" s="410"/>
      <c r="K80" s="411">
        <f t="shared" si="45"/>
        <v>0</v>
      </c>
      <c r="L80" s="392" t="str">
        <f t="shared" si="46"/>
        <v>Débil</v>
      </c>
      <c r="M80" s="396"/>
      <c r="N80" s="391"/>
      <c r="O80" s="397"/>
      <c r="P80" s="394"/>
      <c r="Q80" s="370"/>
      <c r="R80" s="370"/>
      <c r="S80" s="370"/>
      <c r="T80" s="371"/>
      <c r="U80" s="388" t="str">
        <f t="shared" si="6"/>
        <v/>
      </c>
      <c r="V80" s="360">
        <f>IFERROR(ROUND(AVERAGE(U80:U83),0),0)</f>
        <v>2</v>
      </c>
      <c r="W80" s="337">
        <f>IF(OR(S80="Débil",V80=0),0,IF(V80=1,1,IF(AND(Q80="Fuerte",V80=2),2,1)))</f>
        <v>1</v>
      </c>
      <c r="X80" s="355" t="str">
        <f t="shared" si="7"/>
        <v/>
      </c>
      <c r="Y80" s="360">
        <f>IFERROR(ROUND(AVERAGE(X80:X83),0),0)</f>
        <v>0</v>
      </c>
      <c r="Z80" s="337">
        <f>IF(OR(S80="Débil",Y80=0),0,IF(Y80=1,1,IF(AND(Q80="Fuerte",Y80=2),2,1)))</f>
        <v>0</v>
      </c>
      <c r="AB80" s="500"/>
      <c r="AC80" s="501"/>
      <c r="AD80" s="501"/>
      <c r="AE80" s="501"/>
      <c r="AF80" s="502"/>
      <c r="AG80" s="455"/>
      <c r="AH80" s="455"/>
      <c r="AI80" s="455"/>
      <c r="AJ80" s="501"/>
      <c r="AK80" s="501"/>
      <c r="AL80" s="501"/>
      <c r="AM80" s="502"/>
      <c r="AN80" s="455"/>
      <c r="AO80" s="517"/>
    </row>
    <row r="81" spans="1:41" s="499" customFormat="1" ht="15.75" x14ac:dyDescent="0.2">
      <c r="A81" s="408"/>
      <c r="B81" s="498"/>
      <c r="C81" s="409"/>
      <c r="D81" s="410"/>
      <c r="E81" s="410"/>
      <c r="F81" s="410"/>
      <c r="G81" s="410"/>
      <c r="H81" s="410"/>
      <c r="I81" s="410"/>
      <c r="J81" s="410"/>
      <c r="K81" s="411">
        <f t="shared" si="45"/>
        <v>0</v>
      </c>
      <c r="L81" s="392" t="str">
        <f t="shared" si="46"/>
        <v>Débil</v>
      </c>
      <c r="M81" s="396"/>
      <c r="N81" s="391"/>
      <c r="O81" s="397"/>
      <c r="P81" s="394"/>
      <c r="Q81" s="370"/>
      <c r="R81" s="370"/>
      <c r="S81" s="370"/>
      <c r="T81" s="371"/>
      <c r="U81" s="388" t="str">
        <f t="shared" si="6"/>
        <v/>
      </c>
      <c r="V81" s="349"/>
      <c r="W81" s="396"/>
      <c r="X81" s="355" t="str">
        <f t="shared" si="7"/>
        <v/>
      </c>
      <c r="Y81" s="389"/>
      <c r="Z81" s="391"/>
      <c r="AB81" s="500"/>
      <c r="AC81" s="501"/>
      <c r="AD81" s="501"/>
      <c r="AE81" s="501"/>
      <c r="AF81" s="502"/>
      <c r="AG81" s="455"/>
      <c r="AH81" s="455"/>
      <c r="AI81" s="455"/>
      <c r="AJ81" s="501"/>
      <c r="AK81" s="501"/>
      <c r="AL81" s="501"/>
      <c r="AM81" s="502"/>
      <c r="AN81" s="455"/>
      <c r="AO81" s="517"/>
    </row>
    <row r="82" spans="1:41" s="499" customFormat="1" ht="15.75" x14ac:dyDescent="0.2">
      <c r="A82" s="408"/>
      <c r="B82" s="498"/>
      <c r="C82" s="409"/>
      <c r="D82" s="410"/>
      <c r="E82" s="410"/>
      <c r="F82" s="410"/>
      <c r="G82" s="410"/>
      <c r="H82" s="410"/>
      <c r="I82" s="410"/>
      <c r="J82" s="410"/>
      <c r="K82" s="411">
        <f t="shared" si="45"/>
        <v>0</v>
      </c>
      <c r="L82" s="392" t="str">
        <f t="shared" si="46"/>
        <v>Débil</v>
      </c>
      <c r="M82" s="396"/>
      <c r="N82" s="391"/>
      <c r="O82" s="397"/>
      <c r="P82" s="394"/>
      <c r="Q82" s="370"/>
      <c r="R82" s="370"/>
      <c r="S82" s="370"/>
      <c r="T82" s="371"/>
      <c r="U82" s="388" t="str">
        <f t="shared" si="6"/>
        <v/>
      </c>
      <c r="V82" s="349"/>
      <c r="W82" s="396"/>
      <c r="X82" s="355" t="str">
        <f t="shared" si="7"/>
        <v/>
      </c>
      <c r="Y82" s="389"/>
      <c r="Z82" s="391"/>
      <c r="AB82" s="500"/>
      <c r="AC82" s="501"/>
      <c r="AD82" s="501"/>
      <c r="AE82" s="501"/>
      <c r="AF82" s="502"/>
      <c r="AG82" s="455"/>
      <c r="AH82" s="455"/>
      <c r="AI82" s="455"/>
      <c r="AJ82" s="501"/>
      <c r="AK82" s="501"/>
      <c r="AL82" s="501"/>
      <c r="AM82" s="502"/>
      <c r="AN82" s="455"/>
      <c r="AO82" s="517"/>
    </row>
    <row r="83" spans="1:41" ht="51" x14ac:dyDescent="0.2">
      <c r="A83" s="293" t="str">
        <f>'[1]2. MAPA DE RIESGOS '!C21</f>
        <v>9: Celebración indebida de contratos para favorecimiento propio o de terceros</v>
      </c>
      <c r="B83" s="313" t="s">
        <v>804</v>
      </c>
      <c r="C83" s="407" t="s">
        <v>64</v>
      </c>
      <c r="D83" s="341">
        <v>15</v>
      </c>
      <c r="E83" s="341">
        <v>15</v>
      </c>
      <c r="F83" s="341">
        <v>15</v>
      </c>
      <c r="G83" s="341">
        <v>15</v>
      </c>
      <c r="H83" s="341">
        <v>15</v>
      </c>
      <c r="I83" s="341">
        <v>15</v>
      </c>
      <c r="J83" s="341">
        <v>10</v>
      </c>
      <c r="K83" s="311">
        <f t="shared" si="28"/>
        <v>100</v>
      </c>
      <c r="L83" s="329" t="str">
        <f t="shared" si="1"/>
        <v>Fuerte</v>
      </c>
      <c r="M83" s="524">
        <f>ROUNDUP(AVERAGEIF(K83:K89,"&gt;0"),1)</f>
        <v>97.899999999999991</v>
      </c>
      <c r="N83" s="337" t="str">
        <f>IF(M83=100,"Fuerte",IF(M83&lt;50,"Débil","Moderada"))</f>
        <v>Moderada</v>
      </c>
      <c r="O83" s="335" t="str">
        <f>IF(M83&lt;96,"Se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3" s="330" t="s">
        <v>343</v>
      </c>
      <c r="Q83" s="368" t="str">
        <f t="shared" si="2"/>
        <v/>
      </c>
      <c r="R83" s="368" t="str">
        <f>IF(Q83="Fuerte","",IF(OR(N83="Débil",P83="Débil"),"","Moderada"))</f>
        <v>Moderada</v>
      </c>
      <c r="S83" s="368" t="str">
        <f t="shared" si="4"/>
        <v/>
      </c>
      <c r="T83" s="369" t="str">
        <f t="shared" si="5"/>
        <v>Control fuerte pero si el riesgo residual lo requiere, en cada proceso involucrado se deben emprender acciones adicionales</v>
      </c>
      <c r="U83" s="402">
        <f t="shared" si="6"/>
        <v>2</v>
      </c>
      <c r="V83" s="360">
        <f>IFERROR(ROUND(AVERAGE(U83:U89),0),0)</f>
        <v>2</v>
      </c>
      <c r="W83" s="337">
        <f>IF(OR(S83="Débil",V83=0),0,IF(V83=1,1,IF(AND(Q83="Fuerte",V83=2),2,1)))</f>
        <v>1</v>
      </c>
      <c r="X83" s="355" t="str">
        <f t="shared" si="7"/>
        <v/>
      </c>
      <c r="Y83" s="360">
        <f>IFERROR(ROUND(AVERAGE(X83:X89),0),0)</f>
        <v>2</v>
      </c>
      <c r="Z83" s="337">
        <f>IF(OR(S83="Débil",Y83=0),0,IF(Y83=1,1,IF(AND(Q83="Fuerte",Y83=2),2,1)))</f>
        <v>1</v>
      </c>
      <c r="AA83" s="340"/>
      <c r="AB83" s="340"/>
      <c r="AC83" s="340"/>
      <c r="AD83" s="340"/>
      <c r="AE83" s="340"/>
      <c r="AF83" s="340"/>
      <c r="AG83" s="340"/>
      <c r="AJ83" s="340"/>
      <c r="AK83" s="340"/>
      <c r="AL83" s="340"/>
      <c r="AM83" s="340"/>
      <c r="AN83" s="340"/>
    </row>
    <row r="84" spans="1:41" s="340" customFormat="1" ht="38.25" x14ac:dyDescent="0.2">
      <c r="A84" s="406"/>
      <c r="B84" s="404" t="s">
        <v>805</v>
      </c>
      <c r="C84" s="407" t="s">
        <v>64</v>
      </c>
      <c r="D84" s="384">
        <v>15</v>
      </c>
      <c r="E84" s="384">
        <v>15</v>
      </c>
      <c r="F84" s="384">
        <v>15</v>
      </c>
      <c r="G84" s="384">
        <v>15</v>
      </c>
      <c r="H84" s="384">
        <v>15</v>
      </c>
      <c r="I84" s="384">
        <v>15</v>
      </c>
      <c r="J84" s="384">
        <v>10</v>
      </c>
      <c r="K84" s="385">
        <f t="shared" si="28"/>
        <v>100</v>
      </c>
      <c r="L84" s="393" t="str">
        <f t="shared" si="1"/>
        <v>Fuerte</v>
      </c>
      <c r="M84" s="399"/>
      <c r="N84" s="400"/>
      <c r="O84" s="401"/>
      <c r="P84" s="395" t="s">
        <v>343</v>
      </c>
      <c r="Q84" s="368" t="str">
        <f t="shared" si="2"/>
        <v/>
      </c>
      <c r="R84" s="368" t="str">
        <f t="shared" si="3"/>
        <v>Moderada</v>
      </c>
      <c r="S84" s="368" t="str">
        <f t="shared" si="4"/>
        <v/>
      </c>
      <c r="T84" s="369" t="str">
        <f t="shared" si="5"/>
        <v>Control fuerte pero si el riesgo residual lo requiere, en cada proceso involucrado se deben emprender acciones adicionales</v>
      </c>
      <c r="U84" s="402">
        <f t="shared" si="6"/>
        <v>2</v>
      </c>
      <c r="V84" s="348"/>
      <c r="W84" s="399"/>
      <c r="X84" s="355" t="str">
        <f t="shared" si="7"/>
        <v/>
      </c>
      <c r="Y84" s="376"/>
      <c r="Z84" s="400"/>
      <c r="AA84" s="386"/>
      <c r="AB84" s="386"/>
      <c r="AC84" s="386"/>
      <c r="AD84" s="386"/>
      <c r="AE84" s="386"/>
      <c r="AF84" s="386"/>
      <c r="AG84" s="386"/>
      <c r="AH84" s="386"/>
      <c r="AI84" s="386"/>
      <c r="AJ84" s="386"/>
      <c r="AK84" s="386"/>
      <c r="AL84" s="386"/>
      <c r="AM84" s="386"/>
      <c r="AN84" s="386"/>
      <c r="AO84" s="386"/>
    </row>
    <row r="85" spans="1:41" s="340" customFormat="1" ht="38.25" x14ac:dyDescent="0.2">
      <c r="A85" s="310"/>
      <c r="B85" s="313" t="s">
        <v>806</v>
      </c>
      <c r="C85" s="407" t="s">
        <v>64</v>
      </c>
      <c r="D85" s="341">
        <v>15</v>
      </c>
      <c r="E85" s="341">
        <v>15</v>
      </c>
      <c r="F85" s="341">
        <v>15</v>
      </c>
      <c r="G85" s="341">
        <v>15</v>
      </c>
      <c r="H85" s="341">
        <v>15</v>
      </c>
      <c r="I85" s="341">
        <v>15</v>
      </c>
      <c r="J85" s="341">
        <v>10</v>
      </c>
      <c r="K85" s="311">
        <f t="shared" ref="K85:K190" si="47">SUM(D85:J85)</f>
        <v>100</v>
      </c>
      <c r="L85" s="329" t="str">
        <f t="shared" si="1"/>
        <v>Fuerte</v>
      </c>
      <c r="M85" s="319"/>
      <c r="N85" s="318"/>
      <c r="O85" s="317"/>
      <c r="P85" s="330" t="s">
        <v>343</v>
      </c>
      <c r="Q85" s="368" t="str">
        <f t="shared" si="2"/>
        <v/>
      </c>
      <c r="R85" s="368" t="str">
        <f t="shared" si="3"/>
        <v>Moderada</v>
      </c>
      <c r="S85" s="368" t="str">
        <f t="shared" si="4"/>
        <v/>
      </c>
      <c r="T85" s="369" t="str">
        <f t="shared" si="5"/>
        <v>Control fuerte pero si el riesgo residual lo requiere, en cada proceso involucrado se deben emprender acciones adicionales</v>
      </c>
      <c r="U85" s="402">
        <f>IF(C85="Preventivo",IF(L85="Fuerte",2,IF(L85="Moderado",1,"")),"")</f>
        <v>2</v>
      </c>
      <c r="V85" s="348"/>
      <c r="W85" s="399"/>
      <c r="X85" s="355" t="str">
        <f t="shared" si="7"/>
        <v/>
      </c>
      <c r="Y85" s="376"/>
      <c r="Z85" s="400"/>
    </row>
    <row r="86" spans="1:41" s="340" customFormat="1" ht="51" x14ac:dyDescent="0.2">
      <c r="A86" s="406"/>
      <c r="B86" s="404" t="s">
        <v>807</v>
      </c>
      <c r="C86" s="407" t="s">
        <v>64</v>
      </c>
      <c r="D86" s="414">
        <v>15</v>
      </c>
      <c r="E86" s="414">
        <v>15</v>
      </c>
      <c r="F86" s="414">
        <v>15</v>
      </c>
      <c r="G86" s="414">
        <v>15</v>
      </c>
      <c r="H86" s="414">
        <v>15</v>
      </c>
      <c r="I86" s="414">
        <v>15</v>
      </c>
      <c r="J86" s="414">
        <v>10</v>
      </c>
      <c r="K86" s="385">
        <f t="shared" si="47"/>
        <v>100</v>
      </c>
      <c r="L86" s="393" t="str">
        <f t="shared" si="1"/>
        <v>Fuerte</v>
      </c>
      <c r="M86" s="399"/>
      <c r="N86" s="400"/>
      <c r="O86" s="401"/>
      <c r="P86" s="395" t="s">
        <v>343</v>
      </c>
      <c r="Q86" s="368" t="str">
        <f t="shared" si="2"/>
        <v/>
      </c>
      <c r="R86" s="368" t="str">
        <f t="shared" si="3"/>
        <v>Moderada</v>
      </c>
      <c r="S86" s="368" t="str">
        <f t="shared" si="4"/>
        <v/>
      </c>
      <c r="T86" s="369" t="str">
        <f t="shared" si="5"/>
        <v>Control fuerte pero si el riesgo residual lo requiere, en cada proceso involucrado se deben emprender acciones adicionales</v>
      </c>
      <c r="U86" s="402">
        <f t="shared" si="6"/>
        <v>2</v>
      </c>
      <c r="V86" s="348"/>
      <c r="W86" s="399"/>
      <c r="X86" s="355" t="str">
        <f t="shared" si="7"/>
        <v/>
      </c>
      <c r="Y86" s="376"/>
      <c r="Z86" s="400"/>
      <c r="AA86" s="386"/>
      <c r="AB86" s="386"/>
      <c r="AC86" s="386"/>
      <c r="AD86" s="386"/>
      <c r="AE86" s="386"/>
      <c r="AF86" s="386"/>
      <c r="AG86" s="386"/>
      <c r="AH86" s="386"/>
      <c r="AI86" s="386"/>
      <c r="AJ86" s="386"/>
      <c r="AK86" s="386"/>
      <c r="AL86" s="386"/>
      <c r="AM86" s="386"/>
      <c r="AN86" s="386"/>
      <c r="AO86" s="386"/>
    </row>
    <row r="87" spans="1:41" s="340" customFormat="1" ht="38.25" x14ac:dyDescent="0.2">
      <c r="A87" s="310"/>
      <c r="B87" s="313" t="s">
        <v>398</v>
      </c>
      <c r="C87" s="407" t="s">
        <v>157</v>
      </c>
      <c r="D87" s="341">
        <v>15</v>
      </c>
      <c r="E87" s="341">
        <v>15</v>
      </c>
      <c r="F87" s="341">
        <v>15</v>
      </c>
      <c r="G87" s="341">
        <v>15</v>
      </c>
      <c r="H87" s="341">
        <v>15</v>
      </c>
      <c r="I87" s="341">
        <v>15</v>
      </c>
      <c r="J87" s="341">
        <v>10</v>
      </c>
      <c r="K87" s="311">
        <f t="shared" si="47"/>
        <v>100</v>
      </c>
      <c r="L87" s="329" t="str">
        <f t="shared" si="1"/>
        <v>Fuerte</v>
      </c>
      <c r="M87" s="319"/>
      <c r="N87" s="318"/>
      <c r="O87" s="317"/>
      <c r="P87" s="330" t="s">
        <v>343</v>
      </c>
      <c r="Q87" s="368" t="str">
        <f t="shared" si="2"/>
        <v/>
      </c>
      <c r="R87" s="368" t="str">
        <f t="shared" si="3"/>
        <v>Moderada</v>
      </c>
      <c r="S87" s="368" t="str">
        <f t="shared" si="4"/>
        <v/>
      </c>
      <c r="T87" s="369" t="str">
        <f t="shared" si="5"/>
        <v>Control fuerte pero si el riesgo residual lo requiere, en cada proceso involucrado se deben emprender acciones adicionales</v>
      </c>
      <c r="U87" s="402" t="str">
        <f t="shared" si="6"/>
        <v/>
      </c>
      <c r="V87" s="348"/>
      <c r="W87" s="399"/>
      <c r="X87" s="355">
        <f t="shared" si="7"/>
        <v>2</v>
      </c>
      <c r="Y87" s="376"/>
      <c r="Z87" s="400"/>
    </row>
    <row r="88" spans="1:41" ht="25.5" x14ac:dyDescent="0.2">
      <c r="A88" s="406"/>
      <c r="B88" s="403" t="s">
        <v>431</v>
      </c>
      <c r="C88" s="407" t="s">
        <v>157</v>
      </c>
      <c r="D88" s="384">
        <v>15</v>
      </c>
      <c r="E88" s="384">
        <v>15</v>
      </c>
      <c r="F88" s="384">
        <v>15</v>
      </c>
      <c r="G88" s="384">
        <v>0</v>
      </c>
      <c r="H88" s="384">
        <v>15</v>
      </c>
      <c r="I88" s="384">
        <v>15</v>
      </c>
      <c r="J88" s="384">
        <v>10</v>
      </c>
      <c r="K88" s="385">
        <f t="shared" ref="K88" si="48">SUM(D88:J88)</f>
        <v>85</v>
      </c>
      <c r="L88" s="393" t="str">
        <f t="shared" si="1"/>
        <v>Débil</v>
      </c>
      <c r="M88" s="399"/>
      <c r="N88" s="400"/>
      <c r="O88" s="401"/>
      <c r="P88" s="395" t="s">
        <v>343</v>
      </c>
      <c r="Q88" s="368" t="str">
        <f t="shared" si="2"/>
        <v/>
      </c>
      <c r="R88" s="368" t="str">
        <f t="shared" si="3"/>
        <v>Moderada</v>
      </c>
      <c r="S88" s="368" t="str">
        <f t="shared" si="4"/>
        <v/>
      </c>
      <c r="T88" s="525" t="str">
        <f t="shared" si="5"/>
        <v>Requiere plan de acción para fortalecer los controles</v>
      </c>
      <c r="U88" s="402" t="str">
        <f t="shared" si="6"/>
        <v/>
      </c>
      <c r="V88" s="361"/>
      <c r="W88" s="362"/>
      <c r="X88" s="355" t="str">
        <f t="shared" si="7"/>
        <v/>
      </c>
      <c r="Y88" s="355"/>
      <c r="Z88" s="356"/>
      <c r="AA88" s="386"/>
      <c r="AB88" s="386"/>
      <c r="AC88" s="386"/>
      <c r="AD88" s="386"/>
      <c r="AE88" s="386"/>
      <c r="AF88" s="386"/>
      <c r="AG88" s="386"/>
      <c r="AH88" s="386"/>
      <c r="AI88" s="386"/>
      <c r="AJ88" s="386"/>
      <c r="AK88" s="386"/>
      <c r="AL88" s="386"/>
      <c r="AM88" s="386"/>
      <c r="AN88" s="386"/>
      <c r="AO88" s="386"/>
    </row>
    <row r="89" spans="1:41" s="340" customFormat="1" ht="38.25" x14ac:dyDescent="0.2">
      <c r="A89" s="310"/>
      <c r="B89" s="523" t="s">
        <v>832</v>
      </c>
      <c r="C89" s="407" t="s">
        <v>64</v>
      </c>
      <c r="D89" s="341">
        <v>15</v>
      </c>
      <c r="E89" s="341">
        <v>15</v>
      </c>
      <c r="F89" s="341">
        <v>15</v>
      </c>
      <c r="G89" s="341">
        <v>15</v>
      </c>
      <c r="H89" s="341">
        <v>15</v>
      </c>
      <c r="I89" s="341">
        <v>15</v>
      </c>
      <c r="J89" s="341">
        <v>10</v>
      </c>
      <c r="K89" s="385">
        <f t="shared" ref="K89:K91" si="49">SUM(D89:J89)</f>
        <v>100</v>
      </c>
      <c r="L89" s="393" t="str">
        <f t="shared" ref="L89:L91" si="50">IF(K89&gt;=96,"Fuerte",(IF(K89&lt;=85,"Débil","Moderado")))</f>
        <v>Fuerte</v>
      </c>
      <c r="M89" s="319"/>
      <c r="N89" s="318"/>
      <c r="O89" s="317"/>
      <c r="P89" s="330" t="s">
        <v>343</v>
      </c>
      <c r="Q89" s="368"/>
      <c r="R89" s="368" t="str">
        <f t="shared" si="3"/>
        <v>Moderada</v>
      </c>
      <c r="S89" s="368"/>
      <c r="T89" s="369" t="str">
        <f t="shared" si="5"/>
        <v>Control fuerte pero si el riesgo residual lo requiere, en cada proceso involucrado se deben emprender acciones adicionales</v>
      </c>
      <c r="U89" s="402">
        <f t="shared" si="6"/>
        <v>2</v>
      </c>
      <c r="V89" s="348"/>
      <c r="W89" s="399"/>
      <c r="X89" s="355" t="str">
        <f t="shared" si="7"/>
        <v/>
      </c>
      <c r="Y89" s="376"/>
      <c r="Z89" s="400"/>
      <c r="AB89" s="309"/>
      <c r="AC89" s="288"/>
      <c r="AD89" s="288"/>
      <c r="AE89" s="288"/>
      <c r="AF89" s="289"/>
      <c r="AG89" s="339"/>
      <c r="AH89" s="339"/>
      <c r="AI89" s="339"/>
      <c r="AJ89" s="288"/>
      <c r="AK89" s="288"/>
      <c r="AL89" s="288"/>
      <c r="AM89" s="289"/>
      <c r="AN89" s="339"/>
      <c r="AO89" s="516"/>
    </row>
    <row r="90" spans="1:41" s="340" customFormat="1" ht="15.75" x14ac:dyDescent="0.25">
      <c r="A90" s="513" t="s">
        <v>864</v>
      </c>
      <c r="B90" s="493"/>
      <c r="C90" s="407"/>
      <c r="D90" s="341"/>
      <c r="E90" s="341"/>
      <c r="F90" s="341"/>
      <c r="G90" s="341"/>
      <c r="H90" s="341"/>
      <c r="I90" s="341"/>
      <c r="J90" s="341"/>
      <c r="K90" s="385">
        <f t="shared" si="49"/>
        <v>0</v>
      </c>
      <c r="L90" s="393" t="str">
        <f t="shared" si="50"/>
        <v>Débil</v>
      </c>
      <c r="M90" s="319"/>
      <c r="N90" s="318"/>
      <c r="O90" s="317"/>
      <c r="P90" s="330"/>
      <c r="Q90" s="368"/>
      <c r="R90" s="368"/>
      <c r="S90" s="368"/>
      <c r="T90" s="369"/>
      <c r="U90" s="402" t="str">
        <f t="shared" si="6"/>
        <v/>
      </c>
      <c r="V90" s="360">
        <f>IFERROR(ROUND(AVERAGE(U90:U93),0),0)</f>
        <v>2</v>
      </c>
      <c r="W90" s="337">
        <f>IF(OR(S90="Débil",V90=0),0,IF(V90=1,1,IF(AND(Q90="Fuerte",V90=2),2,1)))</f>
        <v>1</v>
      </c>
      <c r="X90" s="355" t="str">
        <f t="shared" si="7"/>
        <v/>
      </c>
      <c r="Y90" s="360">
        <f>IFERROR(ROUND(AVERAGE(X90:X93),0),0)</f>
        <v>0</v>
      </c>
      <c r="Z90" s="337">
        <f>IF(OR(S90="Débil",Y90=0),0,IF(Y90=1,1,IF(AND(Q90="Fuerte",Y90=2),2,1)))</f>
        <v>0</v>
      </c>
      <c r="AB90" s="309"/>
      <c r="AC90" s="288"/>
      <c r="AD90" s="288"/>
      <c r="AE90" s="288"/>
      <c r="AF90" s="289"/>
      <c r="AG90" s="339"/>
      <c r="AH90" s="339"/>
      <c r="AI90" s="339"/>
      <c r="AJ90" s="288"/>
      <c r="AK90" s="288"/>
      <c r="AL90" s="288"/>
      <c r="AM90" s="289"/>
      <c r="AN90" s="339"/>
      <c r="AO90" s="516"/>
    </row>
    <row r="91" spans="1:41" s="340" customFormat="1" ht="15.75" x14ac:dyDescent="0.2">
      <c r="A91" s="310"/>
      <c r="B91" s="493"/>
      <c r="C91" s="407"/>
      <c r="D91" s="341"/>
      <c r="E91" s="341"/>
      <c r="F91" s="341"/>
      <c r="G91" s="341"/>
      <c r="H91" s="341"/>
      <c r="I91" s="341"/>
      <c r="J91" s="341"/>
      <c r="K91" s="385">
        <f t="shared" si="49"/>
        <v>0</v>
      </c>
      <c r="L91" s="393" t="str">
        <f t="shared" si="50"/>
        <v>Débil</v>
      </c>
      <c r="M91" s="319"/>
      <c r="N91" s="318"/>
      <c r="O91" s="317"/>
      <c r="P91" s="330"/>
      <c r="Q91" s="368"/>
      <c r="R91" s="368"/>
      <c r="S91" s="368"/>
      <c r="T91" s="369"/>
      <c r="U91" s="402" t="str">
        <f t="shared" si="6"/>
        <v/>
      </c>
      <c r="V91" s="348"/>
      <c r="W91" s="399"/>
      <c r="X91" s="355" t="str">
        <f t="shared" si="7"/>
        <v/>
      </c>
      <c r="Y91" s="376"/>
      <c r="Z91" s="400"/>
      <c r="AB91" s="309"/>
      <c r="AC91" s="288"/>
      <c r="AD91" s="288"/>
      <c r="AE91" s="288"/>
      <c r="AF91" s="289"/>
      <c r="AG91" s="339"/>
      <c r="AH91" s="339"/>
      <c r="AI91" s="339"/>
      <c r="AJ91" s="288"/>
      <c r="AK91" s="288"/>
      <c r="AL91" s="288"/>
      <c r="AM91" s="289"/>
      <c r="AN91" s="339"/>
      <c r="AO91" s="516"/>
    </row>
    <row r="92" spans="1:41" s="316" customFormat="1" ht="38.25" x14ac:dyDescent="0.2">
      <c r="A92" s="378" t="str">
        <f>'[1]2. MAPA DE RIESGOS '!C22</f>
        <v>10: Cohecho (Dar o recibir dádivas)</v>
      </c>
      <c r="B92" s="405" t="s">
        <v>808</v>
      </c>
      <c r="C92" s="409" t="s">
        <v>64</v>
      </c>
      <c r="D92" s="410">
        <v>15</v>
      </c>
      <c r="E92" s="410">
        <v>15</v>
      </c>
      <c r="F92" s="410">
        <v>15</v>
      </c>
      <c r="G92" s="410">
        <v>15</v>
      </c>
      <c r="H92" s="410">
        <v>15</v>
      </c>
      <c r="I92" s="410">
        <v>15</v>
      </c>
      <c r="J92" s="410">
        <v>10</v>
      </c>
      <c r="K92" s="411">
        <f t="shared" si="47"/>
        <v>100</v>
      </c>
      <c r="L92" s="392" t="str">
        <f t="shared" si="1"/>
        <v>Fuerte</v>
      </c>
      <c r="M92" s="381">
        <f>ROUNDUP(AVERAGEIF(K92:K100,"&gt;0"),1)</f>
        <v>95</v>
      </c>
      <c r="N92" s="380" t="str">
        <f>IF(M92=100,"Fuerte",IF(M92&lt;50,"Débil","Moderada"))</f>
        <v>Moderada</v>
      </c>
      <c r="O92" s="382" t="str">
        <f>IF(M92&lt;96,"Se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2" s="394" t="s">
        <v>343</v>
      </c>
      <c r="Q92" s="370" t="str">
        <f t="shared" si="2"/>
        <v/>
      </c>
      <c r="R92" s="370" t="str">
        <f t="shared" si="3"/>
        <v>Moderada</v>
      </c>
      <c r="S92" s="370" t="str">
        <f t="shared" si="4"/>
        <v/>
      </c>
      <c r="T92" s="371" t="str">
        <f t="shared" si="5"/>
        <v>Control fuerte pero si el riesgo residual lo requiere, en cada proceso involucrado se deben emprender acciones adicionales</v>
      </c>
      <c r="U92" s="388">
        <f t="shared" si="6"/>
        <v>2</v>
      </c>
      <c r="V92" s="357">
        <f>IFERROR(ROUND(AVERAGE(U92:U97),0),0)</f>
        <v>2</v>
      </c>
      <c r="W92" s="380">
        <f>IF(OR(S92="Débil",V92=0),0,IF(V92=1,1,IF(AND(Q92="Fuerte",V92=2),2,1)))</f>
        <v>1</v>
      </c>
      <c r="X92" s="355" t="str">
        <f t="shared" si="7"/>
        <v/>
      </c>
      <c r="Y92" s="357">
        <f>IFERROR(ROUND(AVERAGE(X92:X97),0),0)</f>
        <v>2</v>
      </c>
      <c r="Z92" s="380">
        <f>IF(OR(S92="Débil",Y92=0),0,IF(Y92=1,1,IF(AND(Q92="Fuerte",Y92=2),2,1)))</f>
        <v>1</v>
      </c>
      <c r="AA92" s="340"/>
      <c r="AB92" s="340"/>
      <c r="AC92" s="340"/>
      <c r="AD92" s="340"/>
      <c r="AE92" s="340"/>
      <c r="AF92" s="340"/>
      <c r="AG92" s="340"/>
      <c r="AH92" s="340"/>
      <c r="AI92" s="340"/>
      <c r="AJ92" s="340"/>
      <c r="AK92" s="340"/>
      <c r="AL92" s="340"/>
      <c r="AM92" s="340"/>
      <c r="AN92" s="340"/>
      <c r="AO92" s="340"/>
    </row>
    <row r="93" spans="1:41" s="316" customFormat="1" ht="38.25" x14ac:dyDescent="0.2">
      <c r="A93" s="296"/>
      <c r="B93" s="377" t="s">
        <v>435</v>
      </c>
      <c r="C93" s="409" t="s">
        <v>64</v>
      </c>
      <c r="D93" s="410">
        <v>15</v>
      </c>
      <c r="E93" s="410">
        <v>15</v>
      </c>
      <c r="F93" s="410">
        <v>15</v>
      </c>
      <c r="G93" s="410">
        <v>15</v>
      </c>
      <c r="H93" s="410">
        <v>15</v>
      </c>
      <c r="I93" s="410">
        <v>15</v>
      </c>
      <c r="J93" s="410">
        <v>10</v>
      </c>
      <c r="K93" s="411">
        <f t="shared" si="47"/>
        <v>100</v>
      </c>
      <c r="L93" s="392" t="str">
        <f t="shared" si="1"/>
        <v>Fuerte</v>
      </c>
      <c r="M93" s="396"/>
      <c r="N93" s="391"/>
      <c r="O93" s="397"/>
      <c r="P93" s="394" t="s">
        <v>343</v>
      </c>
      <c r="Q93" s="370" t="str">
        <f t="shared" si="2"/>
        <v/>
      </c>
      <c r="R93" s="370" t="str">
        <f t="shared" si="3"/>
        <v>Moderada</v>
      </c>
      <c r="S93" s="370" t="str">
        <f t="shared" si="4"/>
        <v/>
      </c>
      <c r="T93" s="371" t="str">
        <f t="shared" si="5"/>
        <v>Control fuerte pero si el riesgo residual lo requiere, en cada proceso involucrado se deben emprender acciones adicionales</v>
      </c>
      <c r="U93" s="388">
        <f t="shared" si="6"/>
        <v>2</v>
      </c>
      <c r="V93" s="349"/>
      <c r="W93" s="396"/>
      <c r="X93" s="355" t="str">
        <f t="shared" si="7"/>
        <v/>
      </c>
      <c r="Y93" s="389"/>
      <c r="Z93" s="391"/>
      <c r="AA93" s="386"/>
      <c r="AB93" s="386"/>
      <c r="AC93" s="386"/>
      <c r="AD93" s="386"/>
      <c r="AE93" s="386"/>
      <c r="AF93" s="386"/>
      <c r="AG93" s="386"/>
      <c r="AH93" s="386"/>
      <c r="AI93" s="386"/>
      <c r="AJ93" s="386"/>
      <c r="AK93" s="386"/>
      <c r="AL93" s="386"/>
      <c r="AM93" s="386"/>
      <c r="AN93" s="386"/>
      <c r="AO93" s="386"/>
    </row>
    <row r="94" spans="1:41" ht="38.25" x14ac:dyDescent="0.2">
      <c r="A94" s="296"/>
      <c r="B94" s="377" t="s">
        <v>809</v>
      </c>
      <c r="C94" s="409" t="s">
        <v>64</v>
      </c>
      <c r="D94" s="410">
        <v>15</v>
      </c>
      <c r="E94" s="410">
        <v>15</v>
      </c>
      <c r="F94" s="410">
        <v>15</v>
      </c>
      <c r="G94" s="410">
        <v>15</v>
      </c>
      <c r="H94" s="410">
        <v>15</v>
      </c>
      <c r="I94" s="410">
        <v>15</v>
      </c>
      <c r="J94" s="410">
        <v>10</v>
      </c>
      <c r="K94" s="411">
        <f t="shared" si="47"/>
        <v>100</v>
      </c>
      <c r="L94" s="392" t="str">
        <f t="shared" si="1"/>
        <v>Fuerte</v>
      </c>
      <c r="M94" s="396"/>
      <c r="N94" s="391"/>
      <c r="O94" s="397"/>
      <c r="P94" s="394" t="s">
        <v>343</v>
      </c>
      <c r="Q94" s="370" t="str">
        <f t="shared" si="2"/>
        <v/>
      </c>
      <c r="R94" s="370" t="str">
        <f t="shared" si="3"/>
        <v>Moderada</v>
      </c>
      <c r="S94" s="370" t="str">
        <f t="shared" si="4"/>
        <v/>
      </c>
      <c r="T94" s="371" t="str">
        <f t="shared" si="5"/>
        <v>Control fuerte pero si el riesgo residual lo requiere, en cada proceso involucrado se deben emprender acciones adicionales</v>
      </c>
      <c r="U94" s="388">
        <f t="shared" si="6"/>
        <v>2</v>
      </c>
      <c r="V94" s="349"/>
      <c r="W94" s="396"/>
      <c r="X94" s="355" t="str">
        <f t="shared" si="7"/>
        <v/>
      </c>
      <c r="Y94" s="389"/>
      <c r="Z94" s="391"/>
      <c r="AA94" s="340"/>
      <c r="AB94" s="340"/>
      <c r="AC94" s="340"/>
      <c r="AD94" s="340"/>
      <c r="AE94" s="340"/>
      <c r="AF94" s="340"/>
      <c r="AG94" s="340"/>
      <c r="AJ94" s="340"/>
      <c r="AK94" s="340"/>
      <c r="AL94" s="340"/>
      <c r="AM94" s="340"/>
      <c r="AN94" s="340"/>
    </row>
    <row r="95" spans="1:41" s="316" customFormat="1" ht="43.5" customHeight="1" x14ac:dyDescent="0.2">
      <c r="A95" s="296"/>
      <c r="B95" s="405" t="s">
        <v>810</v>
      </c>
      <c r="C95" s="409" t="s">
        <v>64</v>
      </c>
      <c r="D95" s="413">
        <v>15</v>
      </c>
      <c r="E95" s="413">
        <v>15</v>
      </c>
      <c r="F95" s="413">
        <v>15</v>
      </c>
      <c r="G95" s="413">
        <v>15</v>
      </c>
      <c r="H95" s="413">
        <v>15</v>
      </c>
      <c r="I95" s="413">
        <v>15</v>
      </c>
      <c r="J95" s="413">
        <v>10</v>
      </c>
      <c r="K95" s="411">
        <f t="shared" si="47"/>
        <v>100</v>
      </c>
      <c r="L95" s="392" t="str">
        <f t="shared" si="1"/>
        <v>Fuerte</v>
      </c>
      <c r="M95" s="396"/>
      <c r="N95" s="391"/>
      <c r="O95" s="397"/>
      <c r="P95" s="394" t="s">
        <v>343</v>
      </c>
      <c r="Q95" s="370" t="str">
        <f t="shared" si="2"/>
        <v/>
      </c>
      <c r="R95" s="370" t="str">
        <f t="shared" si="3"/>
        <v>Moderada</v>
      </c>
      <c r="S95" s="370" t="str">
        <f t="shared" si="4"/>
        <v/>
      </c>
      <c r="T95" s="371" t="str">
        <f t="shared" si="5"/>
        <v>Control fuerte pero si el riesgo residual lo requiere, en cada proceso involucrado se deben emprender acciones adicionales</v>
      </c>
      <c r="U95" s="388">
        <f t="shared" si="6"/>
        <v>2</v>
      </c>
      <c r="V95" s="349"/>
      <c r="W95" s="396"/>
      <c r="X95" s="355" t="str">
        <f t="shared" si="7"/>
        <v/>
      </c>
      <c r="Y95" s="389"/>
      <c r="Z95" s="391"/>
      <c r="AA95" s="386"/>
      <c r="AB95" s="386"/>
      <c r="AC95" s="386"/>
      <c r="AD95" s="386"/>
      <c r="AE95" s="386"/>
      <c r="AF95" s="386"/>
      <c r="AG95" s="386"/>
      <c r="AH95" s="386"/>
      <c r="AI95" s="386"/>
      <c r="AJ95" s="386"/>
      <c r="AK95" s="386"/>
      <c r="AL95" s="386"/>
      <c r="AM95" s="386"/>
      <c r="AN95" s="386"/>
      <c r="AO95" s="386"/>
    </row>
    <row r="96" spans="1:41" s="316" customFormat="1" ht="51" x14ac:dyDescent="0.2">
      <c r="A96" s="408"/>
      <c r="B96" s="405" t="s">
        <v>811</v>
      </c>
      <c r="C96" s="409" t="s">
        <v>157</v>
      </c>
      <c r="D96" s="410">
        <v>15</v>
      </c>
      <c r="E96" s="410">
        <v>15</v>
      </c>
      <c r="F96" s="410">
        <v>15</v>
      </c>
      <c r="G96" s="410">
        <v>15</v>
      </c>
      <c r="H96" s="410">
        <v>15</v>
      </c>
      <c r="I96" s="410">
        <v>15</v>
      </c>
      <c r="J96" s="410">
        <v>10</v>
      </c>
      <c r="K96" s="411">
        <f t="shared" si="47"/>
        <v>100</v>
      </c>
      <c r="L96" s="392" t="str">
        <f t="shared" si="1"/>
        <v>Fuerte</v>
      </c>
      <c r="M96" s="396"/>
      <c r="N96" s="391"/>
      <c r="O96" s="397"/>
      <c r="P96" s="394" t="s">
        <v>343</v>
      </c>
      <c r="Q96" s="370" t="str">
        <f t="shared" si="2"/>
        <v/>
      </c>
      <c r="R96" s="370" t="str">
        <f t="shared" si="3"/>
        <v>Moderada</v>
      </c>
      <c r="S96" s="370" t="str">
        <f t="shared" si="4"/>
        <v/>
      </c>
      <c r="T96" s="371" t="str">
        <f t="shared" si="5"/>
        <v>Control fuerte pero si el riesgo residual lo requiere, en cada proceso involucrado se deben emprender acciones adicionales</v>
      </c>
      <c r="U96" s="388" t="str">
        <f t="shared" si="6"/>
        <v/>
      </c>
      <c r="V96" s="349"/>
      <c r="W96" s="396"/>
      <c r="X96" s="355">
        <f t="shared" si="7"/>
        <v>2</v>
      </c>
      <c r="Y96" s="389"/>
      <c r="Z96" s="391"/>
      <c r="AA96" s="340"/>
      <c r="AB96" s="340"/>
      <c r="AC96" s="340"/>
      <c r="AD96" s="340"/>
      <c r="AE96" s="340"/>
      <c r="AF96" s="340"/>
      <c r="AG96" s="340"/>
      <c r="AH96" s="340"/>
      <c r="AI96" s="340"/>
      <c r="AJ96" s="340"/>
      <c r="AK96" s="340"/>
      <c r="AL96" s="340"/>
      <c r="AM96" s="340"/>
      <c r="AN96" s="340"/>
      <c r="AO96" s="340"/>
    </row>
    <row r="97" spans="1:41" s="316" customFormat="1" ht="25.5" x14ac:dyDescent="0.2">
      <c r="A97" s="408"/>
      <c r="B97" s="405" t="s">
        <v>431</v>
      </c>
      <c r="C97" s="409" t="s">
        <v>157</v>
      </c>
      <c r="D97" s="410">
        <v>15</v>
      </c>
      <c r="E97" s="410">
        <v>15</v>
      </c>
      <c r="F97" s="410">
        <v>0</v>
      </c>
      <c r="G97" s="410">
        <v>0</v>
      </c>
      <c r="H97" s="410">
        <v>15</v>
      </c>
      <c r="I97" s="410">
        <v>15</v>
      </c>
      <c r="J97" s="410">
        <v>10</v>
      </c>
      <c r="K97" s="411">
        <f t="shared" si="47"/>
        <v>70</v>
      </c>
      <c r="L97" s="392" t="str">
        <f t="shared" ref="L97:L190" si="51">IF(K97&gt;=96,"Fuerte",(IF(K97&lt;=85,"Débil","Moderado")))</f>
        <v>Débil</v>
      </c>
      <c r="M97" s="396"/>
      <c r="N97" s="391"/>
      <c r="O97" s="397"/>
      <c r="P97" s="394" t="s">
        <v>345</v>
      </c>
      <c r="Q97" s="370" t="str">
        <f t="shared" si="2"/>
        <v/>
      </c>
      <c r="R97" s="370" t="str">
        <f t="shared" si="3"/>
        <v/>
      </c>
      <c r="S97" s="370" t="str">
        <f t="shared" si="4"/>
        <v>Débil</v>
      </c>
      <c r="T97" s="371" t="str">
        <f t="shared" si="5"/>
        <v>Requiere plan de acción para fortalecer los controles</v>
      </c>
      <c r="U97" s="388" t="str">
        <f t="shared" si="6"/>
        <v/>
      </c>
      <c r="V97" s="390"/>
      <c r="W97" s="358"/>
      <c r="X97" s="355" t="str">
        <f t="shared" si="7"/>
        <v/>
      </c>
      <c r="Y97" s="387"/>
      <c r="Z97" s="359"/>
      <c r="AA97" s="386"/>
      <c r="AB97" s="386"/>
      <c r="AC97" s="386"/>
      <c r="AD97" s="386"/>
      <c r="AE97" s="386"/>
      <c r="AF97" s="386"/>
      <c r="AG97" s="386"/>
      <c r="AH97" s="386"/>
      <c r="AI97" s="386"/>
      <c r="AJ97" s="386"/>
      <c r="AK97" s="386"/>
      <c r="AL97" s="386"/>
      <c r="AM97" s="386"/>
      <c r="AN97" s="386"/>
      <c r="AO97" s="386"/>
    </row>
    <row r="98" spans="1:41" s="499" customFormat="1" ht="25.5" x14ac:dyDescent="0.25">
      <c r="A98" s="513" t="s">
        <v>864</v>
      </c>
      <c r="B98" s="498" t="s">
        <v>914</v>
      </c>
      <c r="C98" s="409" t="s">
        <v>157</v>
      </c>
      <c r="D98" s="410">
        <v>15</v>
      </c>
      <c r="E98" s="410">
        <v>15</v>
      </c>
      <c r="F98" s="410">
        <v>15</v>
      </c>
      <c r="G98" s="410">
        <v>10</v>
      </c>
      <c r="H98" s="410">
        <v>15</v>
      </c>
      <c r="I98" s="410">
        <v>15</v>
      </c>
      <c r="J98" s="410">
        <v>10</v>
      </c>
      <c r="K98" s="411">
        <f t="shared" ref="K98" si="52">SUM(D98:J98)</f>
        <v>95</v>
      </c>
      <c r="L98" s="392" t="str">
        <f t="shared" si="51"/>
        <v>Moderado</v>
      </c>
      <c r="M98" s="396"/>
      <c r="N98" s="391"/>
      <c r="O98" s="397"/>
      <c r="P98" s="394" t="s">
        <v>343</v>
      </c>
      <c r="Q98" s="370" t="str">
        <f t="shared" ref="Q98:Q99" si="53">IF(AND(N98="Fuerte",P98="Fuerte"),"Fuerte","")</f>
        <v/>
      </c>
      <c r="R98" s="370" t="str">
        <f t="shared" ref="R98" si="54">IF(Q98="Fuerte","",IF(OR(N98="Débil",P98="Débil"),"","Moderada"))</f>
        <v>Moderada</v>
      </c>
      <c r="S98" s="370" t="str">
        <f t="shared" ref="S98" si="55">IF(OR(Q98="Fuerte",R98="Moderada"),"","Débil")</f>
        <v/>
      </c>
      <c r="T98" s="371" t="str">
        <f t="shared" si="5"/>
        <v>Requiere plan de acción para fortalecer los controles</v>
      </c>
      <c r="U98" s="388" t="str">
        <f t="shared" si="6"/>
        <v/>
      </c>
      <c r="V98" s="390"/>
      <c r="W98" s="358"/>
      <c r="X98" s="355">
        <f t="shared" si="7"/>
        <v>1</v>
      </c>
      <c r="Y98" s="357">
        <f>IFERROR(ROUND(AVERAGE(X98:X103),0),0)</f>
        <v>1</v>
      </c>
      <c r="Z98" s="380">
        <f>IF(OR(S98="Débil",Y98=0),0,IF(Y98=1,1,IF(AND(Q98="Fuerte",Y98=2),2,1)))</f>
        <v>1</v>
      </c>
      <c r="AB98" s="500"/>
      <c r="AC98" s="501"/>
      <c r="AD98" s="501"/>
      <c r="AE98" s="501"/>
      <c r="AF98" s="502"/>
      <c r="AG98" s="455"/>
      <c r="AH98" s="455"/>
      <c r="AI98" s="455"/>
      <c r="AJ98" s="501"/>
      <c r="AK98" s="501"/>
      <c r="AL98" s="501"/>
      <c r="AM98" s="502"/>
      <c r="AN98" s="455"/>
      <c r="AO98" s="517"/>
    </row>
    <row r="99" spans="1:41" s="499" customFormat="1" ht="15.75" x14ac:dyDescent="0.2">
      <c r="A99" s="408"/>
      <c r="B99" s="498"/>
      <c r="C99" s="409"/>
      <c r="D99" s="410"/>
      <c r="E99" s="410"/>
      <c r="F99" s="410"/>
      <c r="G99" s="410"/>
      <c r="H99" s="410"/>
      <c r="I99" s="410"/>
      <c r="J99" s="410"/>
      <c r="K99" s="411">
        <f t="shared" ref="K99:K100" si="56">SUM(D99:J99)</f>
        <v>0</v>
      </c>
      <c r="L99" s="392" t="str">
        <f t="shared" ref="L99:L100" si="57">IF(K99&gt;=96,"Fuerte",(IF(K99&lt;=85,"Débil","Moderado")))</f>
        <v>Débil</v>
      </c>
      <c r="M99" s="396"/>
      <c r="N99" s="391"/>
      <c r="O99" s="397"/>
      <c r="P99" s="394"/>
      <c r="Q99" s="370" t="str">
        <f t="shared" si="53"/>
        <v/>
      </c>
      <c r="R99" s="370"/>
      <c r="S99" s="370"/>
      <c r="T99" s="371"/>
      <c r="U99" s="388" t="str">
        <f t="shared" ref="U99:U100" si="58">IF(C99="Preventivo",IF(L99="Fuerte",2,IF(L99="Moderado",1,"")),"")</f>
        <v/>
      </c>
      <c r="V99" s="349"/>
      <c r="W99" s="396"/>
      <c r="X99" s="355" t="str">
        <f t="shared" ref="X99:X161" si="59">IF(C99="Detectivo",IF(L99="Fuerte",2,IF(L99="Moderado",1,"")),"")</f>
        <v/>
      </c>
      <c r="Y99" s="389"/>
      <c r="Z99" s="391"/>
      <c r="AB99" s="500"/>
      <c r="AC99" s="501"/>
      <c r="AD99" s="501"/>
      <c r="AE99" s="501"/>
      <c r="AF99" s="502"/>
      <c r="AG99" s="455"/>
      <c r="AH99" s="455"/>
      <c r="AI99" s="455"/>
      <c r="AJ99" s="501"/>
      <c r="AK99" s="501"/>
      <c r="AL99" s="501"/>
      <c r="AM99" s="502"/>
      <c r="AN99" s="455"/>
      <c r="AO99" s="517"/>
    </row>
    <row r="100" spans="1:41" s="499" customFormat="1" ht="15.75" x14ac:dyDescent="0.2">
      <c r="A100" s="408"/>
      <c r="B100" s="498"/>
      <c r="C100" s="409"/>
      <c r="D100" s="410"/>
      <c r="E100" s="410"/>
      <c r="F100" s="410"/>
      <c r="G100" s="410"/>
      <c r="H100" s="410"/>
      <c r="I100" s="410"/>
      <c r="J100" s="410"/>
      <c r="K100" s="411">
        <f t="shared" si="56"/>
        <v>0</v>
      </c>
      <c r="L100" s="392" t="str">
        <f t="shared" si="57"/>
        <v>Débil</v>
      </c>
      <c r="M100" s="396"/>
      <c r="N100" s="391"/>
      <c r="O100" s="397"/>
      <c r="P100" s="394"/>
      <c r="Q100" s="370"/>
      <c r="R100" s="370"/>
      <c r="S100" s="370"/>
      <c r="T100" s="371"/>
      <c r="U100" s="388" t="str">
        <f t="shared" si="58"/>
        <v/>
      </c>
      <c r="V100" s="349"/>
      <c r="W100" s="396"/>
      <c r="X100" s="355" t="str">
        <f t="shared" si="59"/>
        <v/>
      </c>
      <c r="Y100" s="389"/>
      <c r="Z100" s="391"/>
      <c r="AB100" s="500"/>
      <c r="AC100" s="501"/>
      <c r="AD100" s="501"/>
      <c r="AE100" s="501"/>
      <c r="AF100" s="502"/>
      <c r="AG100" s="455"/>
      <c r="AH100" s="455"/>
      <c r="AI100" s="455"/>
      <c r="AJ100" s="501"/>
      <c r="AK100" s="501"/>
      <c r="AL100" s="501"/>
      <c r="AM100" s="502"/>
      <c r="AN100" s="455"/>
      <c r="AO100" s="517"/>
    </row>
    <row r="101" spans="1:41" ht="51" x14ac:dyDescent="0.2">
      <c r="A101" s="293" t="str">
        <f>'[1]2. MAPA DE RIESGOS '!C23</f>
        <v>11. Discriminación hacia los ciudadanos que requieren atención y respuesta por parte de la SDM.</v>
      </c>
      <c r="B101" s="286" t="s">
        <v>427</v>
      </c>
      <c r="C101" s="407" t="s">
        <v>64</v>
      </c>
      <c r="D101" s="341">
        <v>15</v>
      </c>
      <c r="E101" s="341">
        <v>15</v>
      </c>
      <c r="F101" s="341">
        <v>15</v>
      </c>
      <c r="G101" s="341">
        <v>15</v>
      </c>
      <c r="H101" s="341">
        <v>15</v>
      </c>
      <c r="I101" s="341">
        <v>15</v>
      </c>
      <c r="J101" s="341">
        <v>10</v>
      </c>
      <c r="K101" s="311">
        <f t="shared" si="47"/>
        <v>100</v>
      </c>
      <c r="L101" s="329" t="str">
        <f t="shared" si="51"/>
        <v>Fuerte</v>
      </c>
      <c r="M101" s="333">
        <f>ROUNDUP(AVERAGEIF(K101:K109,"&gt;0"),1)</f>
        <v>98.399999999999991</v>
      </c>
      <c r="N101" s="337" t="str">
        <f>IF(M101=100,"Fuerte",IF(M101&lt;50,"Débil","Moderada"))</f>
        <v>Moderada</v>
      </c>
      <c r="O101" s="335" t="str">
        <f>IF(M101&lt;96,"Se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1" s="330" t="s">
        <v>343</v>
      </c>
      <c r="Q101" s="368" t="str">
        <f t="shared" ref="Q101:Q190" si="60">IF(AND(N101="Fuerte",P101="Fuerte"),"Fuerte","")</f>
        <v/>
      </c>
      <c r="R101" s="368" t="str">
        <f t="shared" ref="R101:R190" si="61">IF(Q101="Fuerte","",IF(OR(N101="Débil",P101="Débil"),"","Moderada"))</f>
        <v>Moderada</v>
      </c>
      <c r="S101" s="368" t="str">
        <f t="shared" ref="S101:S190" si="62">IF(OR(Q101="Fuerte",R101="Moderada"),"","Débil")</f>
        <v/>
      </c>
      <c r="T101" s="369" t="str">
        <f t="shared" ref="T101:T134" si="63">IF(AND(L101="Fuerte",P101="Fuerte"),"Control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1" s="402">
        <f t="shared" ref="U101:U191" si="64">IF(C101="Preventivo",IF(L101="Fuerte",2,IF(L101="Moderado",1,"")),"")</f>
        <v>2</v>
      </c>
      <c r="V101" s="360">
        <f>IFERROR(ROUND(AVERAGE(U101:U105),0),0)</f>
        <v>2</v>
      </c>
      <c r="W101" s="337">
        <f>IF(OR(S101="Débil",V101=0),0,IF(V101=1,1,IF(AND(Q101="Fuerte",V101=2),2,1)))</f>
        <v>1</v>
      </c>
      <c r="X101" s="355" t="str">
        <f t="shared" si="59"/>
        <v/>
      </c>
      <c r="Y101" s="360">
        <f>IFERROR(ROUND(AVERAGE(X101:X106),0),0)</f>
        <v>2</v>
      </c>
      <c r="Z101" s="337">
        <f>IF(OR(S101="Débil",Y101=0),0,IF(Y101=1,1,IF(AND(Q101="Fuerte",Y101=2),2,1)))</f>
        <v>1</v>
      </c>
      <c r="AA101" s="340"/>
      <c r="AB101" s="340"/>
      <c r="AC101" s="340"/>
      <c r="AD101" s="340"/>
      <c r="AE101" s="340"/>
      <c r="AF101" s="340"/>
      <c r="AG101" s="340"/>
      <c r="AJ101" s="340"/>
      <c r="AK101" s="340"/>
      <c r="AL101" s="340"/>
      <c r="AM101" s="340"/>
      <c r="AN101" s="340"/>
    </row>
    <row r="102" spans="1:41" ht="38.25" x14ac:dyDescent="0.2">
      <c r="A102" s="406"/>
      <c r="B102" s="404" t="s">
        <v>501</v>
      </c>
      <c r="C102" s="407" t="s">
        <v>64</v>
      </c>
      <c r="D102" s="384">
        <v>15</v>
      </c>
      <c r="E102" s="384">
        <v>15</v>
      </c>
      <c r="F102" s="384">
        <v>15</v>
      </c>
      <c r="G102" s="384">
        <v>15</v>
      </c>
      <c r="H102" s="384">
        <v>15</v>
      </c>
      <c r="I102" s="384">
        <v>15</v>
      </c>
      <c r="J102" s="384">
        <v>10</v>
      </c>
      <c r="K102" s="385">
        <f t="shared" si="47"/>
        <v>100</v>
      </c>
      <c r="L102" s="393" t="str">
        <f t="shared" si="51"/>
        <v>Fuerte</v>
      </c>
      <c r="M102" s="399"/>
      <c r="N102" s="400"/>
      <c r="O102" s="401"/>
      <c r="P102" s="395" t="s">
        <v>343</v>
      </c>
      <c r="Q102" s="368" t="str">
        <f t="shared" si="60"/>
        <v/>
      </c>
      <c r="R102" s="368" t="str">
        <f t="shared" si="61"/>
        <v>Moderada</v>
      </c>
      <c r="S102" s="368" t="str">
        <f t="shared" si="62"/>
        <v/>
      </c>
      <c r="T102" s="369" t="str">
        <f t="shared" si="63"/>
        <v>Control fuerte pero si el riesgo residual lo requiere, en cada proceso involucrado se deben emprender acciones adicionales</v>
      </c>
      <c r="U102" s="402">
        <f t="shared" si="64"/>
        <v>2</v>
      </c>
      <c r="V102" s="348"/>
      <c r="W102" s="399"/>
      <c r="X102" s="355" t="str">
        <f t="shared" si="59"/>
        <v/>
      </c>
      <c r="Y102" s="376"/>
      <c r="Z102" s="400"/>
      <c r="AA102" s="386"/>
      <c r="AB102" s="386"/>
      <c r="AC102" s="386"/>
      <c r="AD102" s="386"/>
      <c r="AE102" s="386"/>
      <c r="AF102" s="386"/>
      <c r="AG102" s="386"/>
      <c r="AH102" s="386"/>
      <c r="AI102" s="386"/>
      <c r="AJ102" s="386"/>
      <c r="AK102" s="386"/>
      <c r="AL102" s="386"/>
      <c r="AM102" s="386"/>
      <c r="AN102" s="386"/>
      <c r="AO102" s="386"/>
    </row>
    <row r="103" spans="1:41" ht="38.25" x14ac:dyDescent="0.2">
      <c r="A103" s="406"/>
      <c r="B103" s="404" t="s">
        <v>428</v>
      </c>
      <c r="C103" s="407" t="s">
        <v>64</v>
      </c>
      <c r="D103" s="384">
        <v>15</v>
      </c>
      <c r="E103" s="384">
        <v>15</v>
      </c>
      <c r="F103" s="384">
        <v>15</v>
      </c>
      <c r="G103" s="384">
        <v>15</v>
      </c>
      <c r="H103" s="384">
        <v>15</v>
      </c>
      <c r="I103" s="384">
        <v>15</v>
      </c>
      <c r="J103" s="384">
        <v>10</v>
      </c>
      <c r="K103" s="385">
        <f t="shared" si="47"/>
        <v>100</v>
      </c>
      <c r="L103" s="393" t="str">
        <f t="shared" si="51"/>
        <v>Fuerte</v>
      </c>
      <c r="M103" s="399"/>
      <c r="N103" s="400"/>
      <c r="O103" s="401"/>
      <c r="P103" s="395" t="s">
        <v>343</v>
      </c>
      <c r="Q103" s="368" t="str">
        <f t="shared" si="60"/>
        <v/>
      </c>
      <c r="R103" s="368" t="str">
        <f t="shared" si="61"/>
        <v>Moderada</v>
      </c>
      <c r="S103" s="368" t="str">
        <f t="shared" si="62"/>
        <v/>
      </c>
      <c r="T103" s="369" t="str">
        <f t="shared" si="63"/>
        <v>Control fuerte pero si el riesgo residual lo requiere, en cada proceso involucrado se deben emprender acciones adicionales</v>
      </c>
      <c r="U103" s="402">
        <f t="shared" si="64"/>
        <v>2</v>
      </c>
      <c r="V103" s="348"/>
      <c r="W103" s="399"/>
      <c r="X103" s="355" t="str">
        <f t="shared" si="59"/>
        <v/>
      </c>
      <c r="Y103" s="376"/>
      <c r="Z103" s="400"/>
      <c r="AA103" s="386"/>
      <c r="AB103" s="386"/>
      <c r="AC103" s="386"/>
      <c r="AD103" s="386"/>
      <c r="AE103" s="386"/>
      <c r="AF103" s="386"/>
      <c r="AG103" s="386"/>
      <c r="AH103" s="386"/>
      <c r="AI103" s="386"/>
      <c r="AJ103" s="386"/>
      <c r="AK103" s="386"/>
      <c r="AL103" s="386"/>
      <c r="AM103" s="386"/>
      <c r="AN103" s="386"/>
      <c r="AO103" s="386"/>
    </row>
    <row r="104" spans="1:41" x14ac:dyDescent="0.2">
      <c r="A104" s="310"/>
      <c r="B104" s="313" t="s">
        <v>429</v>
      </c>
      <c r="C104" s="407" t="s">
        <v>64</v>
      </c>
      <c r="D104" s="341">
        <v>15</v>
      </c>
      <c r="E104" s="341">
        <v>15</v>
      </c>
      <c r="F104" s="341">
        <v>15</v>
      </c>
      <c r="G104" s="341">
        <v>10</v>
      </c>
      <c r="H104" s="341">
        <v>15</v>
      </c>
      <c r="I104" s="341">
        <v>15</v>
      </c>
      <c r="J104" s="341">
        <v>10</v>
      </c>
      <c r="K104" s="311">
        <f t="shared" si="47"/>
        <v>95</v>
      </c>
      <c r="L104" s="329" t="str">
        <f t="shared" si="51"/>
        <v>Moderado</v>
      </c>
      <c r="M104" s="319"/>
      <c r="N104" s="318"/>
      <c r="O104" s="317"/>
      <c r="P104" s="330" t="s">
        <v>509</v>
      </c>
      <c r="Q104" s="368" t="str">
        <f t="shared" si="60"/>
        <v/>
      </c>
      <c r="R104" s="368" t="str">
        <f t="shared" si="61"/>
        <v>Moderada</v>
      </c>
      <c r="S104" s="368" t="str">
        <f t="shared" si="62"/>
        <v/>
      </c>
      <c r="T104" s="369" t="str">
        <f t="shared" si="63"/>
        <v>Requiere plan de acción para fortalecer los controles</v>
      </c>
      <c r="U104" s="402">
        <f t="shared" si="64"/>
        <v>1</v>
      </c>
      <c r="V104" s="348"/>
      <c r="W104" s="399"/>
      <c r="X104" s="355" t="str">
        <f t="shared" si="59"/>
        <v/>
      </c>
      <c r="Y104" s="376"/>
      <c r="Z104" s="400"/>
      <c r="AA104" s="340"/>
      <c r="AB104" s="340"/>
      <c r="AC104" s="340"/>
      <c r="AD104" s="340"/>
      <c r="AE104" s="340"/>
      <c r="AF104" s="340"/>
      <c r="AG104" s="340"/>
      <c r="AJ104" s="340"/>
      <c r="AK104" s="340"/>
      <c r="AL104" s="340"/>
      <c r="AM104" s="340"/>
      <c r="AN104" s="340"/>
    </row>
    <row r="105" spans="1:41" s="340" customFormat="1" x14ac:dyDescent="0.2">
      <c r="A105" s="310"/>
      <c r="B105" s="313" t="s">
        <v>430</v>
      </c>
      <c r="C105" s="407" t="s">
        <v>157</v>
      </c>
      <c r="D105" s="341">
        <v>15</v>
      </c>
      <c r="E105" s="341">
        <v>15</v>
      </c>
      <c r="F105" s="341">
        <v>15</v>
      </c>
      <c r="G105" s="341">
        <v>10</v>
      </c>
      <c r="H105" s="341">
        <v>15</v>
      </c>
      <c r="I105" s="341">
        <v>15</v>
      </c>
      <c r="J105" s="341">
        <v>10</v>
      </c>
      <c r="K105" s="311">
        <f t="shared" si="47"/>
        <v>95</v>
      </c>
      <c r="L105" s="329" t="str">
        <f t="shared" si="51"/>
        <v>Moderado</v>
      </c>
      <c r="M105" s="319"/>
      <c r="N105" s="318"/>
      <c r="O105" s="317"/>
      <c r="P105" s="330" t="s">
        <v>509</v>
      </c>
      <c r="Q105" s="368" t="str">
        <f t="shared" si="60"/>
        <v/>
      </c>
      <c r="R105" s="368" t="str">
        <f t="shared" si="61"/>
        <v>Moderada</v>
      </c>
      <c r="S105" s="368" t="str">
        <f t="shared" si="62"/>
        <v/>
      </c>
      <c r="T105" s="369" t="str">
        <f t="shared" si="63"/>
        <v>Requiere plan de acción para fortalecer los controles</v>
      </c>
      <c r="U105" s="402" t="str">
        <f t="shared" si="64"/>
        <v/>
      </c>
      <c r="V105" s="348"/>
      <c r="W105" s="399"/>
      <c r="X105" s="355">
        <f t="shared" si="59"/>
        <v>1</v>
      </c>
      <c r="Y105" s="376"/>
      <c r="Z105" s="400"/>
    </row>
    <row r="106" spans="1:41" s="340" customFormat="1" ht="38.25" x14ac:dyDescent="0.2">
      <c r="A106" s="406"/>
      <c r="B106" s="404" t="s">
        <v>431</v>
      </c>
      <c r="C106" s="407" t="s">
        <v>157</v>
      </c>
      <c r="D106" s="384">
        <v>15</v>
      </c>
      <c r="E106" s="384">
        <v>15</v>
      </c>
      <c r="F106" s="384">
        <v>15</v>
      </c>
      <c r="G106" s="384">
        <v>15</v>
      </c>
      <c r="H106" s="384">
        <v>15</v>
      </c>
      <c r="I106" s="384">
        <v>15</v>
      </c>
      <c r="J106" s="384">
        <v>10</v>
      </c>
      <c r="K106" s="385">
        <f t="shared" si="47"/>
        <v>100</v>
      </c>
      <c r="L106" s="393" t="str">
        <f t="shared" si="51"/>
        <v>Fuerte</v>
      </c>
      <c r="M106" s="399"/>
      <c r="N106" s="400"/>
      <c r="O106" s="383"/>
      <c r="P106" s="395" t="s">
        <v>343</v>
      </c>
      <c r="Q106" s="368" t="str">
        <f t="shared" si="60"/>
        <v/>
      </c>
      <c r="R106" s="368" t="str">
        <f t="shared" si="61"/>
        <v>Moderada</v>
      </c>
      <c r="S106" s="368" t="str">
        <f t="shared" si="62"/>
        <v/>
      </c>
      <c r="T106" s="369" t="str">
        <f t="shared" si="63"/>
        <v>Control fuerte pero si el riesgo residual lo requiere, en cada proceso involucrado se deben emprender acciones adicionales</v>
      </c>
      <c r="U106" s="402" t="str">
        <f t="shared" si="64"/>
        <v/>
      </c>
      <c r="V106" s="361"/>
      <c r="W106" s="362"/>
      <c r="X106" s="355">
        <f t="shared" si="59"/>
        <v>2</v>
      </c>
      <c r="Y106" s="355"/>
      <c r="Z106" s="356"/>
      <c r="AA106" s="386"/>
      <c r="AB106" s="386"/>
      <c r="AC106" s="386"/>
      <c r="AD106" s="386"/>
      <c r="AE106" s="386"/>
      <c r="AF106" s="386"/>
      <c r="AG106" s="386"/>
      <c r="AH106" s="386"/>
      <c r="AI106" s="386"/>
      <c r="AJ106" s="386"/>
      <c r="AK106" s="386"/>
      <c r="AL106" s="386"/>
      <c r="AM106" s="386"/>
      <c r="AN106" s="386"/>
      <c r="AO106" s="386"/>
    </row>
    <row r="107" spans="1:41" s="340" customFormat="1" ht="15.75" x14ac:dyDescent="0.25">
      <c r="A107" s="513" t="s">
        <v>864</v>
      </c>
      <c r="B107" s="493"/>
      <c r="C107" s="407"/>
      <c r="D107" s="341"/>
      <c r="E107" s="341"/>
      <c r="F107" s="341"/>
      <c r="G107" s="341"/>
      <c r="H107" s="341"/>
      <c r="I107" s="341"/>
      <c r="J107" s="341"/>
      <c r="K107" s="385">
        <f t="shared" ref="K107:K109" si="65">SUM(D107:J107)</f>
        <v>0</v>
      </c>
      <c r="L107" s="393" t="str">
        <f t="shared" ref="L107:L109" si="66">IF(K107&gt;=96,"Fuerte",(IF(K107&lt;=85,"Débil","Moderado")))</f>
        <v>Débil</v>
      </c>
      <c r="M107" s="319"/>
      <c r="N107" s="318"/>
      <c r="O107" s="317"/>
      <c r="P107" s="330"/>
      <c r="Q107" s="368"/>
      <c r="R107" s="368"/>
      <c r="S107" s="368"/>
      <c r="T107" s="369"/>
      <c r="U107" s="402" t="str">
        <f t="shared" si="64"/>
        <v/>
      </c>
      <c r="V107" s="360">
        <f>IFERROR(ROUND(AVERAGE(U107:U110),0),0)</f>
        <v>2</v>
      </c>
      <c r="W107" s="337">
        <f>IF(OR(S107="Débil",V107=0),0,IF(V107=1,1,IF(AND(Q107="Fuerte",V107=2),2,1)))</f>
        <v>1</v>
      </c>
      <c r="X107" s="355" t="str">
        <f t="shared" si="59"/>
        <v/>
      </c>
      <c r="Y107" s="360">
        <f>IFERROR(ROUND(AVERAGE(X107:X110),0),0)</f>
        <v>0</v>
      </c>
      <c r="Z107" s="337">
        <f>IF(OR(S107="Débil",Y107=0),0,IF(Y107=1,1,IF(AND(Q107="Fuerte",Y107=2),2,1)))</f>
        <v>0</v>
      </c>
      <c r="AB107" s="309"/>
      <c r="AC107" s="288"/>
      <c r="AD107" s="288"/>
      <c r="AE107" s="288"/>
      <c r="AF107" s="289"/>
      <c r="AG107" s="339"/>
      <c r="AH107" s="339"/>
      <c r="AI107" s="339"/>
      <c r="AJ107" s="288"/>
      <c r="AK107" s="288"/>
      <c r="AL107" s="288"/>
      <c r="AM107" s="289"/>
      <c r="AN107" s="339"/>
      <c r="AO107" s="516"/>
    </row>
    <row r="108" spans="1:41" s="340" customFormat="1" ht="15.75" x14ac:dyDescent="0.2">
      <c r="A108" s="310"/>
      <c r="B108" s="493"/>
      <c r="C108" s="407"/>
      <c r="D108" s="341"/>
      <c r="E108" s="341"/>
      <c r="F108" s="341"/>
      <c r="G108" s="341"/>
      <c r="H108" s="341"/>
      <c r="I108" s="341"/>
      <c r="J108" s="341"/>
      <c r="K108" s="385">
        <f t="shared" si="65"/>
        <v>0</v>
      </c>
      <c r="L108" s="393" t="str">
        <f t="shared" si="66"/>
        <v>Débil</v>
      </c>
      <c r="M108" s="319"/>
      <c r="N108" s="318"/>
      <c r="O108" s="317"/>
      <c r="P108" s="330"/>
      <c r="Q108" s="368"/>
      <c r="R108" s="368"/>
      <c r="S108" s="368"/>
      <c r="T108" s="369"/>
      <c r="U108" s="402" t="str">
        <f t="shared" si="64"/>
        <v/>
      </c>
      <c r="V108" s="348"/>
      <c r="W108" s="399"/>
      <c r="X108" s="355" t="str">
        <f t="shared" si="59"/>
        <v/>
      </c>
      <c r="Y108" s="376"/>
      <c r="Z108" s="400"/>
      <c r="AB108" s="309"/>
      <c r="AC108" s="288"/>
      <c r="AD108" s="288"/>
      <c r="AE108" s="288"/>
      <c r="AF108" s="289"/>
      <c r="AG108" s="339"/>
      <c r="AH108" s="339"/>
      <c r="AI108" s="339"/>
      <c r="AJ108" s="288"/>
      <c r="AK108" s="288"/>
      <c r="AL108" s="288"/>
      <c r="AM108" s="289"/>
      <c r="AN108" s="339"/>
      <c r="AO108" s="516"/>
    </row>
    <row r="109" spans="1:41" s="340" customFormat="1" ht="15.75" x14ac:dyDescent="0.2">
      <c r="A109" s="310"/>
      <c r="B109" s="493"/>
      <c r="C109" s="407"/>
      <c r="D109" s="341"/>
      <c r="E109" s="341"/>
      <c r="F109" s="341"/>
      <c r="G109" s="341"/>
      <c r="H109" s="341"/>
      <c r="I109" s="341"/>
      <c r="J109" s="341"/>
      <c r="K109" s="385">
        <f t="shared" si="65"/>
        <v>0</v>
      </c>
      <c r="L109" s="393" t="str">
        <f t="shared" si="66"/>
        <v>Débil</v>
      </c>
      <c r="M109" s="319"/>
      <c r="N109" s="318"/>
      <c r="O109" s="317"/>
      <c r="P109" s="330"/>
      <c r="Q109" s="368"/>
      <c r="R109" s="368"/>
      <c r="S109" s="368"/>
      <c r="T109" s="369"/>
      <c r="U109" s="402" t="str">
        <f t="shared" si="64"/>
        <v/>
      </c>
      <c r="V109" s="348"/>
      <c r="W109" s="399"/>
      <c r="X109" s="355" t="str">
        <f t="shared" si="59"/>
        <v/>
      </c>
      <c r="Y109" s="376"/>
      <c r="Z109" s="400"/>
      <c r="AB109" s="309"/>
      <c r="AC109" s="288"/>
      <c r="AD109" s="288"/>
      <c r="AE109" s="288"/>
      <c r="AF109" s="289"/>
      <c r="AG109" s="339"/>
      <c r="AH109" s="339"/>
      <c r="AI109" s="339"/>
      <c r="AJ109" s="288"/>
      <c r="AK109" s="288"/>
      <c r="AL109" s="288"/>
      <c r="AM109" s="289"/>
      <c r="AN109" s="339"/>
      <c r="AO109" s="516"/>
    </row>
    <row r="110" spans="1:41" s="340" customFormat="1" ht="51" x14ac:dyDescent="0.2">
      <c r="A110" s="378" t="str">
        <f>'[1]2. MAPA DE RIESGOS '!C24</f>
        <v>12. Actuación de la SDM que impida la participación ciudadana</v>
      </c>
      <c r="B110" s="377" t="s">
        <v>502</v>
      </c>
      <c r="C110" s="409" t="s">
        <v>64</v>
      </c>
      <c r="D110" s="410">
        <v>15</v>
      </c>
      <c r="E110" s="410">
        <v>15</v>
      </c>
      <c r="F110" s="410">
        <v>15</v>
      </c>
      <c r="G110" s="410">
        <v>15</v>
      </c>
      <c r="H110" s="410">
        <v>15</v>
      </c>
      <c r="I110" s="410">
        <v>15</v>
      </c>
      <c r="J110" s="410">
        <v>10</v>
      </c>
      <c r="K110" s="411">
        <f t="shared" si="47"/>
        <v>100</v>
      </c>
      <c r="L110" s="392" t="str">
        <f t="shared" si="51"/>
        <v>Fuerte</v>
      </c>
      <c r="M110" s="381">
        <f>ROUNDUP(AVERAGEIF(K110:K116,"&gt;0"),1)</f>
        <v>98</v>
      </c>
      <c r="N110" s="380" t="str">
        <f>IF(M110=100,"Fuerte",IF(M110&lt;50,"Débil","Moderada"))</f>
        <v>Moderada</v>
      </c>
      <c r="O110" s="382" t="str">
        <f>IF(M110&lt;96,"Se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0" s="394" t="s">
        <v>509</v>
      </c>
      <c r="Q110" s="370" t="str">
        <f t="shared" si="60"/>
        <v/>
      </c>
      <c r="R110" s="370" t="str">
        <f t="shared" si="61"/>
        <v>Moderada</v>
      </c>
      <c r="S110" s="370" t="str">
        <f t="shared" si="62"/>
        <v/>
      </c>
      <c r="T110" s="371" t="str">
        <f t="shared" si="63"/>
        <v>Requiere plan de acción para fortalecer los controles</v>
      </c>
      <c r="U110" s="388">
        <f t="shared" si="64"/>
        <v>2</v>
      </c>
      <c r="V110" s="357">
        <f>IFERROR(ROUND(AVERAGE(U110:U113),0),0)</f>
        <v>2</v>
      </c>
      <c r="W110" s="380">
        <f>IF(OR(S110="Débil",V110=0),0,IF(V110=1,1,IF(AND(Q110="Fuerte",V110=2),2,1)))</f>
        <v>1</v>
      </c>
      <c r="X110" s="355" t="str">
        <f t="shared" si="59"/>
        <v/>
      </c>
      <c r="Y110" s="357">
        <f>IFERROR(ROUND(AVERAGE(X110:X113),0),0)</f>
        <v>1</v>
      </c>
      <c r="Z110" s="380">
        <f>IF(OR(S110="Débil",Y110=0),0,IF(Y110=1,1,IF(AND(Q110="Fuerte",Y110=2),2,1)))</f>
        <v>1</v>
      </c>
      <c r="AA110" s="386"/>
      <c r="AB110" s="386"/>
      <c r="AC110" s="386"/>
      <c r="AD110" s="386"/>
      <c r="AE110" s="386"/>
      <c r="AF110" s="386"/>
      <c r="AG110" s="386"/>
      <c r="AH110" s="386"/>
      <c r="AI110" s="386"/>
      <c r="AJ110" s="386"/>
      <c r="AK110" s="386"/>
      <c r="AL110" s="386"/>
      <c r="AM110" s="386"/>
      <c r="AN110" s="386"/>
      <c r="AO110" s="386"/>
    </row>
    <row r="111" spans="1:41" s="340" customFormat="1" ht="38.25" x14ac:dyDescent="0.2">
      <c r="A111" s="408"/>
      <c r="B111" s="405" t="s">
        <v>432</v>
      </c>
      <c r="C111" s="409" t="s">
        <v>64</v>
      </c>
      <c r="D111" s="410">
        <v>15</v>
      </c>
      <c r="E111" s="410">
        <v>15</v>
      </c>
      <c r="F111" s="410">
        <v>15</v>
      </c>
      <c r="G111" s="410">
        <v>15</v>
      </c>
      <c r="H111" s="410">
        <v>15</v>
      </c>
      <c r="I111" s="410">
        <v>15</v>
      </c>
      <c r="J111" s="410">
        <v>10</v>
      </c>
      <c r="K111" s="411">
        <f t="shared" si="47"/>
        <v>100</v>
      </c>
      <c r="L111" s="392" t="str">
        <f t="shared" si="51"/>
        <v>Fuerte</v>
      </c>
      <c r="M111" s="396"/>
      <c r="N111" s="391"/>
      <c r="O111" s="397"/>
      <c r="P111" s="394" t="s">
        <v>343</v>
      </c>
      <c r="Q111" s="370" t="str">
        <f t="shared" si="60"/>
        <v/>
      </c>
      <c r="R111" s="370" t="str">
        <f t="shared" si="61"/>
        <v>Moderada</v>
      </c>
      <c r="S111" s="370" t="str">
        <f t="shared" si="62"/>
        <v/>
      </c>
      <c r="T111" s="371" t="str">
        <f t="shared" si="63"/>
        <v>Control fuerte pero si el riesgo residual lo requiere, en cada proceso involucrado se deben emprender acciones adicionales</v>
      </c>
      <c r="U111" s="388">
        <f t="shared" si="64"/>
        <v>2</v>
      </c>
      <c r="V111" s="349"/>
      <c r="W111" s="396"/>
      <c r="X111" s="355" t="str">
        <f t="shared" si="59"/>
        <v/>
      </c>
      <c r="Y111" s="389"/>
      <c r="Z111" s="391"/>
      <c r="AA111" s="386"/>
      <c r="AB111" s="386"/>
      <c r="AC111" s="386"/>
      <c r="AD111" s="386"/>
      <c r="AE111" s="386"/>
      <c r="AF111" s="386"/>
      <c r="AG111" s="386"/>
      <c r="AH111" s="386"/>
      <c r="AI111" s="386"/>
      <c r="AJ111" s="386"/>
      <c r="AK111" s="386"/>
      <c r="AL111" s="386"/>
      <c r="AM111" s="386"/>
      <c r="AN111" s="386"/>
      <c r="AO111" s="386"/>
    </row>
    <row r="112" spans="1:41" s="316" customFormat="1" ht="63" customHeight="1" x14ac:dyDescent="0.2">
      <c r="A112" s="408"/>
      <c r="B112" s="405" t="s">
        <v>434</v>
      </c>
      <c r="C112" s="409" t="s">
        <v>64</v>
      </c>
      <c r="D112" s="410">
        <v>15</v>
      </c>
      <c r="E112" s="410">
        <v>15</v>
      </c>
      <c r="F112" s="410">
        <v>15</v>
      </c>
      <c r="G112" s="410">
        <v>10</v>
      </c>
      <c r="H112" s="410">
        <v>15</v>
      </c>
      <c r="I112" s="410">
        <v>15</v>
      </c>
      <c r="J112" s="410">
        <v>10</v>
      </c>
      <c r="K112" s="411">
        <f t="shared" si="47"/>
        <v>95</v>
      </c>
      <c r="L112" s="392" t="str">
        <f t="shared" si="51"/>
        <v>Moderado</v>
      </c>
      <c r="M112" s="396"/>
      <c r="N112" s="391"/>
      <c r="O112" s="397"/>
      <c r="P112" s="394" t="s">
        <v>509</v>
      </c>
      <c r="Q112" s="370" t="str">
        <f t="shared" si="60"/>
        <v/>
      </c>
      <c r="R112" s="370" t="str">
        <f t="shared" si="61"/>
        <v>Moderada</v>
      </c>
      <c r="S112" s="370" t="str">
        <f t="shared" si="62"/>
        <v/>
      </c>
      <c r="T112" s="371" t="str">
        <f t="shared" si="63"/>
        <v>Requiere plan de acción para fortalecer los controles</v>
      </c>
      <c r="U112" s="388">
        <f t="shared" si="64"/>
        <v>1</v>
      </c>
      <c r="V112" s="349"/>
      <c r="W112" s="396"/>
      <c r="X112" s="355" t="str">
        <f t="shared" si="59"/>
        <v/>
      </c>
      <c r="Y112" s="389"/>
      <c r="Z112" s="391"/>
      <c r="AA112" s="340"/>
      <c r="AB112" s="340"/>
      <c r="AC112" s="340"/>
      <c r="AD112" s="340"/>
      <c r="AE112" s="340"/>
      <c r="AF112" s="340"/>
      <c r="AG112" s="340"/>
      <c r="AH112" s="340"/>
      <c r="AI112" s="340"/>
      <c r="AJ112" s="340"/>
      <c r="AK112" s="340"/>
      <c r="AL112" s="340"/>
      <c r="AM112" s="340"/>
      <c r="AN112" s="340"/>
      <c r="AO112" s="340"/>
    </row>
    <row r="113" spans="1:41" s="386" customFormat="1" x14ac:dyDescent="0.2">
      <c r="A113" s="408"/>
      <c r="B113" s="412" t="s">
        <v>433</v>
      </c>
      <c r="C113" s="409" t="s">
        <v>157</v>
      </c>
      <c r="D113" s="410">
        <v>15</v>
      </c>
      <c r="E113" s="410">
        <v>15</v>
      </c>
      <c r="F113" s="410">
        <v>15</v>
      </c>
      <c r="G113" s="410">
        <v>10</v>
      </c>
      <c r="H113" s="410">
        <v>15</v>
      </c>
      <c r="I113" s="410">
        <v>15</v>
      </c>
      <c r="J113" s="410">
        <v>10</v>
      </c>
      <c r="K113" s="411">
        <f t="shared" si="47"/>
        <v>95</v>
      </c>
      <c r="L113" s="392" t="str">
        <f t="shared" si="51"/>
        <v>Moderado</v>
      </c>
      <c r="M113" s="396"/>
      <c r="N113" s="391"/>
      <c r="O113" s="397"/>
      <c r="P113" s="394" t="s">
        <v>509</v>
      </c>
      <c r="Q113" s="370" t="str">
        <f t="shared" si="60"/>
        <v/>
      </c>
      <c r="R113" s="370" t="str">
        <f t="shared" si="61"/>
        <v>Moderada</v>
      </c>
      <c r="S113" s="370" t="str">
        <f t="shared" si="62"/>
        <v/>
      </c>
      <c r="T113" s="371" t="str">
        <f t="shared" si="63"/>
        <v>Requiere plan de acción para fortalecer los controles</v>
      </c>
      <c r="U113" s="388" t="str">
        <f t="shared" si="64"/>
        <v/>
      </c>
      <c r="V113" s="390"/>
      <c r="W113" s="358"/>
      <c r="X113" s="355">
        <f t="shared" si="59"/>
        <v>1</v>
      </c>
      <c r="Y113" s="387"/>
      <c r="Z113" s="359"/>
      <c r="AA113" s="340"/>
      <c r="AB113" s="340"/>
      <c r="AC113" s="340"/>
      <c r="AD113" s="340"/>
      <c r="AE113" s="340"/>
      <c r="AF113" s="340"/>
      <c r="AG113" s="340"/>
      <c r="AH113" s="340"/>
      <c r="AI113" s="340"/>
      <c r="AJ113" s="340"/>
      <c r="AK113" s="340"/>
      <c r="AL113" s="340"/>
      <c r="AM113" s="340"/>
      <c r="AN113" s="340"/>
      <c r="AO113" s="340"/>
    </row>
    <row r="114" spans="1:41" s="499" customFormat="1" ht="51" x14ac:dyDescent="0.2">
      <c r="A114" s="408"/>
      <c r="B114" s="498" t="s">
        <v>859</v>
      </c>
      <c r="C114" s="409" t="s">
        <v>64</v>
      </c>
      <c r="D114" s="410">
        <v>15</v>
      </c>
      <c r="E114" s="410">
        <v>15</v>
      </c>
      <c r="F114" s="410">
        <v>15</v>
      </c>
      <c r="G114" s="410">
        <v>15</v>
      </c>
      <c r="H114" s="410">
        <v>15</v>
      </c>
      <c r="I114" s="410">
        <v>15</v>
      </c>
      <c r="J114" s="410">
        <v>10</v>
      </c>
      <c r="K114" s="411">
        <f t="shared" ref="K114:K116" si="67">SUM(D114:J114)</f>
        <v>100</v>
      </c>
      <c r="L114" s="392" t="str">
        <f t="shared" ref="L114:L116" si="68">IF(K114&gt;=96,"Fuerte",(IF(K114&lt;=85,"Débil","Moderado")))</f>
        <v>Fuerte</v>
      </c>
      <c r="M114" s="396"/>
      <c r="N114" s="391"/>
      <c r="O114" s="397"/>
      <c r="P114" s="394" t="s">
        <v>343</v>
      </c>
      <c r="Q114" s="370"/>
      <c r="R114" s="370" t="str">
        <f t="shared" si="61"/>
        <v>Moderada</v>
      </c>
      <c r="S114" s="370"/>
      <c r="T114" s="371" t="str">
        <f t="shared" si="63"/>
        <v>Control fuerte pero si el riesgo residual lo requiere, en cada proceso involucrado se deben emprender acciones adicionales</v>
      </c>
      <c r="U114" s="388">
        <f t="shared" si="64"/>
        <v>2</v>
      </c>
      <c r="V114" s="349"/>
      <c r="W114" s="396"/>
      <c r="X114" s="355" t="str">
        <f t="shared" si="59"/>
        <v/>
      </c>
      <c r="Y114" s="389"/>
      <c r="Z114" s="391"/>
      <c r="AB114" s="500"/>
      <c r="AC114" s="501"/>
      <c r="AD114" s="501"/>
      <c r="AE114" s="501"/>
      <c r="AF114" s="502"/>
      <c r="AG114" s="455"/>
      <c r="AH114" s="455"/>
      <c r="AI114" s="455"/>
      <c r="AJ114" s="501"/>
      <c r="AK114" s="501"/>
      <c r="AL114" s="501"/>
      <c r="AM114" s="502"/>
      <c r="AN114" s="455"/>
      <c r="AO114" s="517"/>
    </row>
    <row r="115" spans="1:41" s="499" customFormat="1" ht="15.75" x14ac:dyDescent="0.25">
      <c r="A115" s="513" t="s">
        <v>864</v>
      </c>
      <c r="B115" s="498"/>
      <c r="C115" s="409"/>
      <c r="D115" s="410"/>
      <c r="E115" s="410"/>
      <c r="F115" s="410"/>
      <c r="G115" s="410"/>
      <c r="H115" s="410"/>
      <c r="I115" s="410"/>
      <c r="J115" s="410"/>
      <c r="K115" s="411">
        <f t="shared" si="67"/>
        <v>0</v>
      </c>
      <c r="L115" s="392" t="str">
        <f t="shared" si="68"/>
        <v>Débil</v>
      </c>
      <c r="M115" s="396"/>
      <c r="N115" s="391"/>
      <c r="O115" s="397"/>
      <c r="P115" s="394"/>
      <c r="Q115" s="370"/>
      <c r="R115" s="370"/>
      <c r="S115" s="370"/>
      <c r="T115" s="371"/>
      <c r="U115" s="388" t="str">
        <f t="shared" si="64"/>
        <v/>
      </c>
      <c r="V115" s="360">
        <f>IFERROR(ROUND(AVERAGE(U115:U118),0),0)</f>
        <v>2</v>
      </c>
      <c r="W115" s="337">
        <f>IF(OR(S115="Débil",V115=0),0,IF(V115=1,1,IF(AND(Q115="Fuerte",V115=2),2,1)))</f>
        <v>1</v>
      </c>
      <c r="X115" s="355" t="str">
        <f t="shared" si="59"/>
        <v/>
      </c>
      <c r="Y115" s="360">
        <f>IFERROR(ROUND(AVERAGE(X115:X118),0),0)</f>
        <v>0</v>
      </c>
      <c r="Z115" s="337">
        <f>IF(OR(S115="Débil",Y115=0),0,IF(Y115=1,1,IF(AND(Q115="Fuerte",Y115=2),2,1)))</f>
        <v>0</v>
      </c>
      <c r="AB115" s="500"/>
      <c r="AC115" s="501"/>
      <c r="AD115" s="501"/>
      <c r="AE115" s="501"/>
      <c r="AF115" s="502"/>
      <c r="AG115" s="455"/>
      <c r="AH115" s="455"/>
      <c r="AI115" s="455"/>
      <c r="AJ115" s="501"/>
      <c r="AK115" s="501"/>
      <c r="AL115" s="501"/>
      <c r="AM115" s="502"/>
      <c r="AN115" s="455"/>
      <c r="AO115" s="517"/>
    </row>
    <row r="116" spans="1:41" s="499" customFormat="1" ht="15.75" x14ac:dyDescent="0.2">
      <c r="A116" s="408"/>
      <c r="B116" s="498"/>
      <c r="C116" s="409"/>
      <c r="D116" s="410"/>
      <c r="E116" s="410"/>
      <c r="F116" s="410"/>
      <c r="G116" s="410"/>
      <c r="H116" s="410"/>
      <c r="I116" s="410"/>
      <c r="J116" s="410"/>
      <c r="K116" s="411">
        <f t="shared" si="67"/>
        <v>0</v>
      </c>
      <c r="L116" s="392" t="str">
        <f t="shared" si="68"/>
        <v>Débil</v>
      </c>
      <c r="M116" s="396"/>
      <c r="N116" s="391"/>
      <c r="O116" s="397"/>
      <c r="P116" s="394"/>
      <c r="Q116" s="370"/>
      <c r="R116" s="370"/>
      <c r="S116" s="370"/>
      <c r="T116" s="371"/>
      <c r="U116" s="388" t="str">
        <f t="shared" si="64"/>
        <v/>
      </c>
      <c r="V116" s="349"/>
      <c r="W116" s="396"/>
      <c r="X116" s="355" t="str">
        <f t="shared" si="59"/>
        <v/>
      </c>
      <c r="Y116" s="389"/>
      <c r="Z116" s="391"/>
      <c r="AB116" s="500"/>
      <c r="AC116" s="501"/>
      <c r="AD116" s="501"/>
      <c r="AE116" s="501"/>
      <c r="AF116" s="502"/>
      <c r="AG116" s="455"/>
      <c r="AH116" s="455"/>
      <c r="AI116" s="455"/>
      <c r="AJ116" s="501"/>
      <c r="AK116" s="501"/>
      <c r="AL116" s="501"/>
      <c r="AM116" s="502"/>
      <c r="AN116" s="455"/>
      <c r="AO116" s="517"/>
    </row>
    <row r="117" spans="1:41" ht="63.75" x14ac:dyDescent="0.2">
      <c r="A117" s="343" t="str">
        <f>'[1]2. MAPA DE RIESGOS '!C25</f>
        <v>13. Adopción de tecnologías obsoletas, inadecuadas o incompatibles para las necesidades de la movilidad de la ciudad.</v>
      </c>
      <c r="B117" s="315" t="s">
        <v>812</v>
      </c>
      <c r="C117" s="407" t="s">
        <v>64</v>
      </c>
      <c r="D117" s="384">
        <v>15</v>
      </c>
      <c r="E117" s="384">
        <v>15</v>
      </c>
      <c r="F117" s="384">
        <v>15</v>
      </c>
      <c r="G117" s="384">
        <v>15</v>
      </c>
      <c r="H117" s="384">
        <v>15</v>
      </c>
      <c r="I117" s="384">
        <v>15</v>
      </c>
      <c r="J117" s="384">
        <v>10</v>
      </c>
      <c r="K117" s="385">
        <f t="shared" si="47"/>
        <v>100</v>
      </c>
      <c r="L117" s="393" t="str">
        <f t="shared" si="51"/>
        <v>Fuerte</v>
      </c>
      <c r="M117" s="336">
        <f>ROUNDUP(AVERAGEIF(K117:K124,"&gt;0"),1)</f>
        <v>90</v>
      </c>
      <c r="N117" s="337" t="str">
        <f>IF(M117=100,"Fuerte",IF(M117&lt;50,"Débil","Moderada"))</f>
        <v>Moderada</v>
      </c>
      <c r="O117" s="335" t="str">
        <f>IF(M117&lt;96,"Se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17" s="395" t="s">
        <v>343</v>
      </c>
      <c r="Q117" s="368" t="str">
        <f t="shared" si="60"/>
        <v/>
      </c>
      <c r="R117" s="368" t="str">
        <f t="shared" si="61"/>
        <v>Moderada</v>
      </c>
      <c r="S117" s="368" t="str">
        <f t="shared" si="62"/>
        <v/>
      </c>
      <c r="T117" s="369" t="str">
        <f t="shared" si="63"/>
        <v>Control fuerte pero si el riesgo residual lo requiere, en cada proceso involucrado se deben emprender acciones adicionales</v>
      </c>
      <c r="U117" s="402">
        <f t="shared" si="64"/>
        <v>2</v>
      </c>
      <c r="V117" s="360">
        <f>IFERROR(ROUND(AVERAGE(U117:U121),0),0)</f>
        <v>2</v>
      </c>
      <c r="W117" s="337">
        <f>IF(OR(S117="Débil",V117=0),0,IF(V117=1,1,IF(AND(Q117="Fuerte",V117=2),2,1)))</f>
        <v>1</v>
      </c>
      <c r="X117" s="355" t="str">
        <f t="shared" si="59"/>
        <v/>
      </c>
      <c r="Y117" s="360">
        <f>IFERROR(ROUND(AVERAGE(X117:X121),0),0)</f>
        <v>2</v>
      </c>
      <c r="Z117" s="337">
        <f>IF(OR(S117="Débil",Y117=0),0,IF(Y117=1,1,IF(AND(Q117="Fuerte",Y117=2),2,1)))</f>
        <v>1</v>
      </c>
      <c r="AA117" s="386"/>
      <c r="AB117" s="386"/>
      <c r="AC117" s="386"/>
      <c r="AD117" s="386"/>
      <c r="AE117" s="386"/>
      <c r="AF117" s="386"/>
      <c r="AG117" s="386"/>
      <c r="AH117" s="386"/>
      <c r="AI117" s="386"/>
      <c r="AJ117" s="386"/>
      <c r="AK117" s="386"/>
      <c r="AL117" s="386"/>
      <c r="AM117" s="386"/>
      <c r="AN117" s="386"/>
      <c r="AO117" s="386"/>
    </row>
    <row r="118" spans="1:41" s="386" customFormat="1" x14ac:dyDescent="0.2">
      <c r="A118" s="406"/>
      <c r="B118" s="312" t="s">
        <v>813</v>
      </c>
      <c r="C118" s="407" t="s">
        <v>64</v>
      </c>
      <c r="D118" s="341">
        <v>15</v>
      </c>
      <c r="E118" s="341">
        <v>15</v>
      </c>
      <c r="F118" s="341">
        <v>15</v>
      </c>
      <c r="G118" s="341">
        <v>15</v>
      </c>
      <c r="H118" s="341">
        <v>15</v>
      </c>
      <c r="I118" s="341">
        <v>0</v>
      </c>
      <c r="J118" s="341">
        <v>5</v>
      </c>
      <c r="K118" s="311">
        <f t="shared" si="47"/>
        <v>80</v>
      </c>
      <c r="L118" s="329" t="str">
        <f t="shared" si="51"/>
        <v>Débil</v>
      </c>
      <c r="M118" s="319"/>
      <c r="N118" s="318"/>
      <c r="O118" s="317"/>
      <c r="P118" s="330" t="s">
        <v>509</v>
      </c>
      <c r="Q118" s="368" t="str">
        <f t="shared" si="60"/>
        <v/>
      </c>
      <c r="R118" s="368" t="str">
        <f t="shared" si="61"/>
        <v>Moderada</v>
      </c>
      <c r="S118" s="368" t="str">
        <f t="shared" si="62"/>
        <v/>
      </c>
      <c r="T118" s="369" t="str">
        <f t="shared" si="63"/>
        <v>Requiere plan de acción para fortalecer los controles</v>
      </c>
      <c r="U118" s="402" t="str">
        <f t="shared" si="64"/>
        <v/>
      </c>
      <c r="V118" s="348"/>
      <c r="W118" s="399"/>
      <c r="X118" s="355" t="str">
        <f t="shared" si="59"/>
        <v/>
      </c>
      <c r="Y118" s="376"/>
      <c r="Z118" s="400"/>
      <c r="AA118" s="340"/>
      <c r="AB118" s="340"/>
      <c r="AC118" s="340"/>
      <c r="AD118" s="340"/>
      <c r="AE118" s="340"/>
      <c r="AF118" s="340"/>
      <c r="AG118" s="340"/>
      <c r="AH118" s="340"/>
      <c r="AI118" s="340"/>
      <c r="AJ118" s="340"/>
      <c r="AK118" s="340"/>
      <c r="AL118" s="340"/>
      <c r="AM118" s="340"/>
      <c r="AN118" s="340"/>
      <c r="AO118" s="340"/>
    </row>
    <row r="119" spans="1:41" ht="42.75" customHeight="1" x14ac:dyDescent="0.2">
      <c r="A119" s="406"/>
      <c r="B119" s="403" t="s">
        <v>814</v>
      </c>
      <c r="C119" s="407" t="s">
        <v>64</v>
      </c>
      <c r="D119" s="384">
        <v>15</v>
      </c>
      <c r="E119" s="384">
        <v>15</v>
      </c>
      <c r="F119" s="384">
        <v>15</v>
      </c>
      <c r="G119" s="384">
        <v>10</v>
      </c>
      <c r="H119" s="384">
        <v>15</v>
      </c>
      <c r="I119" s="384">
        <v>0</v>
      </c>
      <c r="J119" s="384">
        <v>5</v>
      </c>
      <c r="K119" s="385">
        <f t="shared" si="47"/>
        <v>75</v>
      </c>
      <c r="L119" s="393" t="str">
        <f t="shared" si="51"/>
        <v>Débil</v>
      </c>
      <c r="M119" s="399"/>
      <c r="N119" s="400"/>
      <c r="O119" s="401"/>
      <c r="P119" s="395" t="s">
        <v>509</v>
      </c>
      <c r="Q119" s="368" t="str">
        <f t="shared" si="60"/>
        <v/>
      </c>
      <c r="R119" s="368" t="str">
        <f t="shared" si="61"/>
        <v>Moderada</v>
      </c>
      <c r="S119" s="368" t="str">
        <f t="shared" si="62"/>
        <v/>
      </c>
      <c r="T119" s="369" t="str">
        <f t="shared" si="63"/>
        <v>Requiere plan de acción para fortalecer los controles</v>
      </c>
      <c r="U119" s="402" t="str">
        <f t="shared" si="64"/>
        <v/>
      </c>
      <c r="V119" s="348"/>
      <c r="W119" s="399"/>
      <c r="X119" s="355" t="str">
        <f t="shared" si="59"/>
        <v/>
      </c>
      <c r="Y119" s="376"/>
      <c r="Z119" s="400"/>
      <c r="AA119" s="386"/>
      <c r="AB119" s="386"/>
      <c r="AC119" s="386"/>
      <c r="AD119" s="386"/>
      <c r="AE119" s="386"/>
      <c r="AF119" s="386"/>
      <c r="AG119" s="386"/>
      <c r="AH119" s="386"/>
      <c r="AI119" s="386"/>
      <c r="AJ119" s="386"/>
      <c r="AK119" s="386"/>
      <c r="AL119" s="386"/>
      <c r="AM119" s="386"/>
      <c r="AN119" s="386"/>
      <c r="AO119" s="386"/>
    </row>
    <row r="120" spans="1:41" s="386" customFormat="1" ht="37.5" customHeight="1" x14ac:dyDescent="0.2">
      <c r="A120" s="406"/>
      <c r="B120" s="312" t="s">
        <v>815</v>
      </c>
      <c r="C120" s="407" t="s">
        <v>64</v>
      </c>
      <c r="D120" s="341">
        <v>15</v>
      </c>
      <c r="E120" s="341">
        <v>15</v>
      </c>
      <c r="F120" s="341">
        <v>15</v>
      </c>
      <c r="G120" s="341">
        <v>10</v>
      </c>
      <c r="H120" s="341">
        <v>15</v>
      </c>
      <c r="I120" s="341">
        <v>15</v>
      </c>
      <c r="J120" s="341">
        <v>10</v>
      </c>
      <c r="K120" s="311">
        <f t="shared" si="47"/>
        <v>95</v>
      </c>
      <c r="L120" s="329" t="str">
        <f t="shared" si="51"/>
        <v>Moderado</v>
      </c>
      <c r="M120" s="319"/>
      <c r="N120" s="318"/>
      <c r="O120" s="317"/>
      <c r="P120" s="395" t="s">
        <v>509</v>
      </c>
      <c r="Q120" s="368" t="str">
        <f t="shared" si="60"/>
        <v/>
      </c>
      <c r="R120" s="368" t="str">
        <f t="shared" si="61"/>
        <v>Moderada</v>
      </c>
      <c r="S120" s="368" t="str">
        <f t="shared" si="62"/>
        <v/>
      </c>
      <c r="T120" s="369" t="str">
        <f t="shared" si="63"/>
        <v>Requiere plan de acción para fortalecer los controles</v>
      </c>
      <c r="U120" s="402">
        <f t="shared" si="64"/>
        <v>1</v>
      </c>
      <c r="V120" s="348"/>
      <c r="W120" s="399"/>
      <c r="X120" s="355" t="str">
        <f t="shared" si="59"/>
        <v/>
      </c>
      <c r="Y120" s="376"/>
      <c r="Z120" s="400"/>
      <c r="AA120" s="340"/>
      <c r="AB120" s="340"/>
      <c r="AC120" s="340"/>
      <c r="AD120" s="340"/>
      <c r="AE120" s="340"/>
      <c r="AF120" s="340"/>
      <c r="AG120" s="340"/>
      <c r="AH120" s="340"/>
      <c r="AI120" s="340"/>
      <c r="AJ120" s="340"/>
      <c r="AK120" s="340"/>
      <c r="AL120" s="340"/>
      <c r="AM120" s="340"/>
      <c r="AN120" s="340"/>
      <c r="AO120" s="340"/>
    </row>
    <row r="121" spans="1:41" ht="59.25" customHeight="1" x14ac:dyDescent="0.2">
      <c r="A121" s="406"/>
      <c r="B121" s="313" t="s">
        <v>398</v>
      </c>
      <c r="C121" s="407" t="s">
        <v>157</v>
      </c>
      <c r="D121" s="341">
        <v>15</v>
      </c>
      <c r="E121" s="341">
        <v>15</v>
      </c>
      <c r="F121" s="341">
        <v>15</v>
      </c>
      <c r="G121" s="341">
        <v>15</v>
      </c>
      <c r="H121" s="341">
        <v>15</v>
      </c>
      <c r="I121" s="341">
        <v>15</v>
      </c>
      <c r="J121" s="341">
        <v>10</v>
      </c>
      <c r="K121" s="311">
        <f t="shared" si="47"/>
        <v>100</v>
      </c>
      <c r="L121" s="329" t="str">
        <f t="shared" si="51"/>
        <v>Fuerte</v>
      </c>
      <c r="M121" s="319"/>
      <c r="N121" s="318"/>
      <c r="O121" s="334"/>
      <c r="P121" s="330" t="s">
        <v>343</v>
      </c>
      <c r="Q121" s="368" t="str">
        <f t="shared" si="60"/>
        <v/>
      </c>
      <c r="R121" s="368" t="str">
        <f t="shared" si="61"/>
        <v>Moderada</v>
      </c>
      <c r="S121" s="368" t="str">
        <f t="shared" si="62"/>
        <v/>
      </c>
      <c r="T121" s="369" t="str">
        <f t="shared" si="63"/>
        <v>Control fuerte pero si el riesgo residual lo requiere, en cada proceso involucrado se deben emprender acciones adicionales</v>
      </c>
      <c r="U121" s="402" t="str">
        <f t="shared" si="64"/>
        <v/>
      </c>
      <c r="V121" s="361"/>
      <c r="W121" s="362"/>
      <c r="X121" s="355">
        <f t="shared" si="59"/>
        <v>2</v>
      </c>
      <c r="Y121" s="355"/>
      <c r="Z121" s="356"/>
      <c r="AA121" s="340"/>
      <c r="AB121" s="340"/>
      <c r="AC121" s="340"/>
      <c r="AD121" s="340"/>
      <c r="AE121" s="340"/>
      <c r="AF121" s="340"/>
      <c r="AG121" s="340"/>
      <c r="AJ121" s="340"/>
      <c r="AK121" s="340"/>
      <c r="AL121" s="340"/>
      <c r="AM121" s="340"/>
      <c r="AN121" s="340"/>
    </row>
    <row r="122" spans="1:41" s="340" customFormat="1" ht="15.75" x14ac:dyDescent="0.25">
      <c r="A122" s="513" t="s">
        <v>864</v>
      </c>
      <c r="B122" s="493"/>
      <c r="C122" s="407"/>
      <c r="D122" s="341"/>
      <c r="E122" s="341"/>
      <c r="F122" s="341"/>
      <c r="G122" s="341"/>
      <c r="H122" s="341"/>
      <c r="I122" s="341"/>
      <c r="J122" s="341"/>
      <c r="K122" s="311">
        <f t="shared" ref="K122:K124" si="69">SUM(D122:J122)</f>
        <v>0</v>
      </c>
      <c r="L122" s="329" t="str">
        <f t="shared" ref="L122:L124" si="70">IF(K122&gt;=96,"Fuerte",(IF(K122&lt;=85,"Débil","Moderado")))</f>
        <v>Débil</v>
      </c>
      <c r="M122" s="319"/>
      <c r="N122" s="318"/>
      <c r="O122" s="317"/>
      <c r="P122" s="330"/>
      <c r="Q122" s="368"/>
      <c r="R122" s="368"/>
      <c r="S122" s="368"/>
      <c r="T122" s="369"/>
      <c r="U122" s="402" t="str">
        <f t="shared" si="64"/>
        <v/>
      </c>
      <c r="V122" s="360">
        <f>IFERROR(ROUND(AVERAGE(U122:U125),0),0)</f>
        <v>2</v>
      </c>
      <c r="W122" s="337">
        <f>IF(OR(S122="Débil",V122=0),0,IF(V122=1,1,IF(AND(Q122="Fuerte",V122=2),2,1)))</f>
        <v>1</v>
      </c>
      <c r="X122" s="355" t="str">
        <f t="shared" si="59"/>
        <v/>
      </c>
      <c r="Y122" s="360">
        <f>IFERROR(ROUND(AVERAGE(X122:X125),0),0)</f>
        <v>0</v>
      </c>
      <c r="Z122" s="337">
        <f>IF(OR(S122="Débil",Y122=0),0,IF(Y122=1,1,IF(AND(Q122="Fuerte",Y122=2),2,1)))</f>
        <v>0</v>
      </c>
      <c r="AB122" s="309"/>
      <c r="AC122" s="288"/>
      <c r="AD122" s="288"/>
      <c r="AE122" s="288"/>
      <c r="AF122" s="289"/>
      <c r="AG122" s="339"/>
      <c r="AH122" s="339"/>
      <c r="AI122" s="339"/>
      <c r="AJ122" s="288"/>
      <c r="AK122" s="288"/>
      <c r="AL122" s="288"/>
      <c r="AM122" s="289"/>
      <c r="AN122" s="339"/>
      <c r="AO122" s="516"/>
    </row>
    <row r="123" spans="1:41" s="340" customFormat="1" ht="15.75" x14ac:dyDescent="0.2">
      <c r="A123" s="310"/>
      <c r="B123" s="493"/>
      <c r="C123" s="407"/>
      <c r="D123" s="341"/>
      <c r="E123" s="341"/>
      <c r="F123" s="341"/>
      <c r="G123" s="341"/>
      <c r="H123" s="341"/>
      <c r="I123" s="341"/>
      <c r="J123" s="341"/>
      <c r="K123" s="311">
        <f t="shared" si="69"/>
        <v>0</v>
      </c>
      <c r="L123" s="329" t="str">
        <f t="shared" si="70"/>
        <v>Débil</v>
      </c>
      <c r="M123" s="319"/>
      <c r="N123" s="318"/>
      <c r="O123" s="317"/>
      <c r="P123" s="330"/>
      <c r="Q123" s="368"/>
      <c r="R123" s="368"/>
      <c r="S123" s="368"/>
      <c r="T123" s="369"/>
      <c r="U123" s="402" t="str">
        <f t="shared" si="64"/>
        <v/>
      </c>
      <c r="V123" s="348"/>
      <c r="W123" s="399"/>
      <c r="X123" s="355" t="str">
        <f t="shared" si="59"/>
        <v/>
      </c>
      <c r="Y123" s="376"/>
      <c r="Z123" s="400"/>
      <c r="AB123" s="309"/>
      <c r="AC123" s="288"/>
      <c r="AD123" s="288"/>
      <c r="AE123" s="288"/>
      <c r="AF123" s="289"/>
      <c r="AG123" s="339"/>
      <c r="AH123" s="339"/>
      <c r="AI123" s="339"/>
      <c r="AJ123" s="288"/>
      <c r="AK123" s="288"/>
      <c r="AL123" s="288"/>
      <c r="AM123" s="289"/>
      <c r="AN123" s="339"/>
      <c r="AO123" s="516"/>
    </row>
    <row r="124" spans="1:41" s="340" customFormat="1" ht="15.75" x14ac:dyDescent="0.2">
      <c r="A124" s="310"/>
      <c r="B124" s="493"/>
      <c r="C124" s="407"/>
      <c r="D124" s="341"/>
      <c r="E124" s="341"/>
      <c r="F124" s="341"/>
      <c r="G124" s="341"/>
      <c r="H124" s="341"/>
      <c r="I124" s="341"/>
      <c r="J124" s="341"/>
      <c r="K124" s="311">
        <f t="shared" si="69"/>
        <v>0</v>
      </c>
      <c r="L124" s="329" t="str">
        <f t="shared" si="70"/>
        <v>Débil</v>
      </c>
      <c r="M124" s="319"/>
      <c r="N124" s="318"/>
      <c r="O124" s="317"/>
      <c r="P124" s="330"/>
      <c r="Q124" s="368"/>
      <c r="R124" s="368"/>
      <c r="S124" s="368"/>
      <c r="T124" s="369"/>
      <c r="U124" s="402" t="str">
        <f t="shared" si="64"/>
        <v/>
      </c>
      <c r="V124" s="348"/>
      <c r="W124" s="399"/>
      <c r="X124" s="355" t="str">
        <f t="shared" si="59"/>
        <v/>
      </c>
      <c r="Y124" s="376"/>
      <c r="Z124" s="400"/>
      <c r="AB124" s="309"/>
      <c r="AC124" s="288"/>
      <c r="AD124" s="288"/>
      <c r="AE124" s="288"/>
      <c r="AF124" s="289"/>
      <c r="AG124" s="339"/>
      <c r="AH124" s="339"/>
      <c r="AI124" s="339"/>
      <c r="AJ124" s="288"/>
      <c r="AK124" s="288"/>
      <c r="AL124" s="288"/>
      <c r="AM124" s="289"/>
      <c r="AN124" s="339"/>
      <c r="AO124" s="516"/>
    </row>
    <row r="125" spans="1:41" ht="52.5" customHeight="1" x14ac:dyDescent="0.2">
      <c r="A125" s="378" t="str">
        <f>'[1]2. MAPA DE RIESGOS '!C26</f>
        <v>14. Trámite o servicio a la ciudadanía, incumpliendo los requisitos, con el propósito de obtener un beneficio propio o para un tercero.</v>
      </c>
      <c r="B125" s="377" t="s">
        <v>436</v>
      </c>
      <c r="C125" s="409" t="s">
        <v>64</v>
      </c>
      <c r="D125" s="410">
        <v>15</v>
      </c>
      <c r="E125" s="410">
        <v>15</v>
      </c>
      <c r="F125" s="410">
        <v>15</v>
      </c>
      <c r="G125" s="410">
        <v>15</v>
      </c>
      <c r="H125" s="410">
        <v>15</v>
      </c>
      <c r="I125" s="410">
        <v>15</v>
      </c>
      <c r="J125" s="410">
        <v>10</v>
      </c>
      <c r="K125" s="411">
        <f t="shared" si="47"/>
        <v>100</v>
      </c>
      <c r="L125" s="392" t="str">
        <f t="shared" si="51"/>
        <v>Fuerte</v>
      </c>
      <c r="M125" s="381">
        <f>ROUNDUP(AVERAGEIF(K125:K139,"&gt;0"),1)</f>
        <v>99.6</v>
      </c>
      <c r="N125" s="380" t="str">
        <f>IF(M125=100,"Fuerte",IF(M125&lt;50,"Débil","Moderada"))</f>
        <v>Moderada</v>
      </c>
      <c r="O125" s="382" t="str">
        <f>IF(M125&lt;96,"Se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5" s="394" t="s">
        <v>343</v>
      </c>
      <c r="Q125" s="370" t="str">
        <f t="shared" si="60"/>
        <v/>
      </c>
      <c r="R125" s="370" t="str">
        <f t="shared" si="61"/>
        <v>Moderada</v>
      </c>
      <c r="S125" s="370" t="str">
        <f t="shared" si="62"/>
        <v/>
      </c>
      <c r="T125" s="371" t="str">
        <f t="shared" si="63"/>
        <v>Control fuerte pero si el riesgo residual lo requiere, en cada proceso involucrado se deben emprender acciones adicionales</v>
      </c>
      <c r="U125" s="388">
        <f t="shared" si="64"/>
        <v>2</v>
      </c>
      <c r="V125" s="357">
        <f>IFERROR(ROUND(AVERAGE(U125:U136),0),0)</f>
        <v>2</v>
      </c>
      <c r="W125" s="380">
        <f>IF(OR(S125="Débil",V125=0),0,IF(V125=1,1,IF(AND(Q125="Fuerte",V125=2),2,1)))</f>
        <v>1</v>
      </c>
      <c r="X125" s="355" t="str">
        <f t="shared" si="59"/>
        <v/>
      </c>
      <c r="Y125" s="357">
        <f>IFERROR(ROUND(AVERAGE(X125:X136),0),0)</f>
        <v>2</v>
      </c>
      <c r="Z125" s="380">
        <f>IF(OR(S125="Débil",Y125=0),0,IF(Y125=1,1,IF(AND(Q125="Fuerte",Y125=2),2,1)))</f>
        <v>1</v>
      </c>
      <c r="AA125" s="340"/>
      <c r="AB125" s="340"/>
      <c r="AC125" s="340"/>
      <c r="AD125" s="340"/>
      <c r="AE125" s="340"/>
      <c r="AF125" s="340"/>
      <c r="AG125" s="340"/>
      <c r="AJ125" s="340"/>
      <c r="AK125" s="340"/>
      <c r="AL125" s="340"/>
      <c r="AM125" s="340"/>
      <c r="AN125" s="340"/>
    </row>
    <row r="126" spans="1:41" s="340" customFormat="1" ht="38.25" x14ac:dyDescent="0.2">
      <c r="A126" s="296"/>
      <c r="B126" s="377" t="s">
        <v>435</v>
      </c>
      <c r="C126" s="409" t="s">
        <v>64</v>
      </c>
      <c r="D126" s="410">
        <v>15</v>
      </c>
      <c r="E126" s="410">
        <v>15</v>
      </c>
      <c r="F126" s="410">
        <v>15</v>
      </c>
      <c r="G126" s="410">
        <v>15</v>
      </c>
      <c r="H126" s="410">
        <v>15</v>
      </c>
      <c r="I126" s="410">
        <v>15</v>
      </c>
      <c r="J126" s="410">
        <v>10</v>
      </c>
      <c r="K126" s="411">
        <f t="shared" si="47"/>
        <v>100</v>
      </c>
      <c r="L126" s="392" t="str">
        <f t="shared" si="51"/>
        <v>Fuerte</v>
      </c>
      <c r="M126" s="396"/>
      <c r="N126" s="391"/>
      <c r="O126" s="397"/>
      <c r="P126" s="394" t="s">
        <v>343</v>
      </c>
      <c r="Q126" s="370" t="str">
        <f t="shared" si="60"/>
        <v/>
      </c>
      <c r="R126" s="370" t="str">
        <f t="shared" si="61"/>
        <v>Moderada</v>
      </c>
      <c r="S126" s="370" t="str">
        <f t="shared" si="62"/>
        <v/>
      </c>
      <c r="T126" s="371" t="str">
        <f t="shared" si="63"/>
        <v>Control fuerte pero si el riesgo residual lo requiere, en cada proceso involucrado se deben emprender acciones adicionales</v>
      </c>
      <c r="U126" s="388">
        <f t="shared" si="64"/>
        <v>2</v>
      </c>
      <c r="V126" s="349"/>
      <c r="W126" s="396"/>
      <c r="X126" s="355" t="str">
        <f t="shared" si="59"/>
        <v/>
      </c>
      <c r="Y126" s="389"/>
      <c r="Z126" s="391"/>
      <c r="AA126" s="386"/>
      <c r="AB126" s="386"/>
      <c r="AC126" s="386"/>
      <c r="AD126" s="386"/>
      <c r="AE126" s="386"/>
      <c r="AF126" s="386"/>
      <c r="AG126" s="386"/>
      <c r="AH126" s="386"/>
      <c r="AI126" s="386"/>
      <c r="AJ126" s="386"/>
      <c r="AK126" s="386"/>
      <c r="AL126" s="386"/>
      <c r="AM126" s="386"/>
      <c r="AN126" s="386"/>
      <c r="AO126" s="386"/>
    </row>
    <row r="127" spans="1:41" s="340" customFormat="1" ht="38.25" x14ac:dyDescent="0.2">
      <c r="A127" s="296"/>
      <c r="B127" s="377" t="s">
        <v>513</v>
      </c>
      <c r="C127" s="409" t="s">
        <v>64</v>
      </c>
      <c r="D127" s="413">
        <v>15</v>
      </c>
      <c r="E127" s="413">
        <v>15</v>
      </c>
      <c r="F127" s="413">
        <v>15</v>
      </c>
      <c r="G127" s="413">
        <v>15</v>
      </c>
      <c r="H127" s="413">
        <v>15</v>
      </c>
      <c r="I127" s="413">
        <v>15</v>
      </c>
      <c r="J127" s="413">
        <v>10</v>
      </c>
      <c r="K127" s="411">
        <f t="shared" si="47"/>
        <v>100</v>
      </c>
      <c r="L127" s="392" t="str">
        <f t="shared" si="51"/>
        <v>Fuerte</v>
      </c>
      <c r="M127" s="396"/>
      <c r="N127" s="391"/>
      <c r="O127" s="397"/>
      <c r="P127" s="394" t="s">
        <v>343</v>
      </c>
      <c r="Q127" s="370" t="str">
        <f t="shared" si="60"/>
        <v/>
      </c>
      <c r="R127" s="370" t="str">
        <f t="shared" si="61"/>
        <v>Moderada</v>
      </c>
      <c r="S127" s="370" t="str">
        <f t="shared" si="62"/>
        <v/>
      </c>
      <c r="T127" s="371" t="str">
        <f t="shared" si="63"/>
        <v>Control fuerte pero si el riesgo residual lo requiere, en cada proceso involucrado se deben emprender acciones adicionales</v>
      </c>
      <c r="U127" s="388">
        <f t="shared" si="64"/>
        <v>2</v>
      </c>
      <c r="V127" s="349"/>
      <c r="W127" s="396"/>
      <c r="X127" s="355" t="str">
        <f t="shared" si="59"/>
        <v/>
      </c>
      <c r="Y127" s="389"/>
      <c r="Z127" s="391"/>
      <c r="AA127" s="386"/>
      <c r="AB127" s="386"/>
      <c r="AC127" s="386"/>
      <c r="AD127" s="386"/>
      <c r="AE127" s="386"/>
      <c r="AF127" s="386"/>
      <c r="AG127" s="386"/>
      <c r="AH127" s="386"/>
      <c r="AI127" s="386"/>
      <c r="AJ127" s="386"/>
      <c r="AK127" s="386"/>
      <c r="AL127" s="386"/>
      <c r="AM127" s="386"/>
      <c r="AN127" s="386"/>
      <c r="AO127" s="386"/>
    </row>
    <row r="128" spans="1:41" s="340" customFormat="1" ht="38.25" x14ac:dyDescent="0.2">
      <c r="A128" s="408"/>
      <c r="B128" s="412" t="s">
        <v>485</v>
      </c>
      <c r="C128" s="409" t="s">
        <v>64</v>
      </c>
      <c r="D128" s="410">
        <v>15</v>
      </c>
      <c r="E128" s="410">
        <v>15</v>
      </c>
      <c r="F128" s="410">
        <v>15</v>
      </c>
      <c r="G128" s="410">
        <v>15</v>
      </c>
      <c r="H128" s="410">
        <v>15</v>
      </c>
      <c r="I128" s="410">
        <v>15</v>
      </c>
      <c r="J128" s="410">
        <v>10</v>
      </c>
      <c r="K128" s="411">
        <f t="shared" si="47"/>
        <v>100</v>
      </c>
      <c r="L128" s="392" t="str">
        <f t="shared" si="51"/>
        <v>Fuerte</v>
      </c>
      <c r="M128" s="396"/>
      <c r="N128" s="391"/>
      <c r="O128" s="397"/>
      <c r="P128" s="394" t="s">
        <v>343</v>
      </c>
      <c r="Q128" s="370" t="str">
        <f t="shared" si="60"/>
        <v/>
      </c>
      <c r="R128" s="370" t="str">
        <f t="shared" si="61"/>
        <v>Moderada</v>
      </c>
      <c r="S128" s="370" t="str">
        <f t="shared" si="62"/>
        <v/>
      </c>
      <c r="T128" s="371" t="str">
        <f t="shared" si="63"/>
        <v>Control fuerte pero si el riesgo residual lo requiere, en cada proceso involucrado se deben emprender acciones adicionales</v>
      </c>
      <c r="U128" s="388">
        <f t="shared" si="64"/>
        <v>2</v>
      </c>
      <c r="V128" s="349"/>
      <c r="W128" s="396"/>
      <c r="X128" s="355" t="str">
        <f t="shared" si="59"/>
        <v/>
      </c>
      <c r="Y128" s="389"/>
      <c r="Z128" s="391"/>
    </row>
    <row r="129" spans="1:41" s="340" customFormat="1" ht="51" x14ac:dyDescent="0.2">
      <c r="A129" s="408"/>
      <c r="B129" s="405" t="s">
        <v>486</v>
      </c>
      <c r="C129" s="409" t="s">
        <v>64</v>
      </c>
      <c r="D129" s="410">
        <v>15</v>
      </c>
      <c r="E129" s="410">
        <v>15</v>
      </c>
      <c r="F129" s="410">
        <v>15</v>
      </c>
      <c r="G129" s="410">
        <v>15</v>
      </c>
      <c r="H129" s="410">
        <v>15</v>
      </c>
      <c r="I129" s="410">
        <v>15</v>
      </c>
      <c r="J129" s="410">
        <v>10</v>
      </c>
      <c r="K129" s="411">
        <f t="shared" ref="K129:K139" si="71">SUM(D129:J129)</f>
        <v>100</v>
      </c>
      <c r="L129" s="392" t="str">
        <f t="shared" ref="L129:L139" si="72">IF(K129&gt;=96,"Fuerte",(IF(K129&lt;=85,"Débil","Moderado")))</f>
        <v>Fuerte</v>
      </c>
      <c r="M129" s="396"/>
      <c r="N129" s="391"/>
      <c r="O129" s="397"/>
      <c r="P129" s="394" t="s">
        <v>343</v>
      </c>
      <c r="Q129" s="370" t="str">
        <f t="shared" si="60"/>
        <v/>
      </c>
      <c r="R129" s="370" t="str">
        <f t="shared" si="61"/>
        <v>Moderada</v>
      </c>
      <c r="S129" s="370" t="str">
        <f t="shared" si="62"/>
        <v/>
      </c>
      <c r="T129" s="371" t="str">
        <f t="shared" si="63"/>
        <v>Control fuerte pero si el riesgo residual lo requiere, en cada proceso involucrado se deben emprender acciones adicionales</v>
      </c>
      <c r="U129" s="388">
        <f t="shared" si="64"/>
        <v>2</v>
      </c>
      <c r="V129" s="349"/>
      <c r="W129" s="396"/>
      <c r="X129" s="355" t="str">
        <f t="shared" si="59"/>
        <v/>
      </c>
      <c r="Y129" s="389"/>
      <c r="Z129" s="391"/>
    </row>
    <row r="130" spans="1:41" s="340" customFormat="1" ht="51" x14ac:dyDescent="0.2">
      <c r="A130" s="408"/>
      <c r="B130" s="405" t="s">
        <v>487</v>
      </c>
      <c r="C130" s="409" t="s">
        <v>64</v>
      </c>
      <c r="D130" s="327">
        <v>15</v>
      </c>
      <c r="E130" s="327">
        <v>15</v>
      </c>
      <c r="F130" s="327">
        <v>15</v>
      </c>
      <c r="G130" s="327">
        <v>15</v>
      </c>
      <c r="H130" s="327">
        <v>15</v>
      </c>
      <c r="I130" s="327">
        <v>15</v>
      </c>
      <c r="J130" s="327">
        <v>10</v>
      </c>
      <c r="K130" s="411">
        <f t="shared" si="71"/>
        <v>100</v>
      </c>
      <c r="L130" s="392" t="str">
        <f t="shared" si="72"/>
        <v>Fuerte</v>
      </c>
      <c r="M130" s="396"/>
      <c r="N130" s="391"/>
      <c r="O130" s="397"/>
      <c r="P130" s="394" t="s">
        <v>343</v>
      </c>
      <c r="Q130" s="370" t="str">
        <f t="shared" si="60"/>
        <v/>
      </c>
      <c r="R130" s="370" t="str">
        <f t="shared" si="61"/>
        <v>Moderada</v>
      </c>
      <c r="S130" s="370" t="str">
        <f t="shared" si="62"/>
        <v/>
      </c>
      <c r="T130" s="371" t="str">
        <f t="shared" si="63"/>
        <v>Control fuerte pero si el riesgo residual lo requiere, en cada proceso involucrado se deben emprender acciones adicionales</v>
      </c>
      <c r="U130" s="388">
        <f t="shared" si="64"/>
        <v>2</v>
      </c>
      <c r="V130" s="349"/>
      <c r="W130" s="396"/>
      <c r="X130" s="355" t="str">
        <f t="shared" si="59"/>
        <v/>
      </c>
      <c r="Y130" s="389"/>
      <c r="Z130" s="391"/>
    </row>
    <row r="131" spans="1:41" s="386" customFormat="1" ht="51" x14ac:dyDescent="0.2">
      <c r="A131" s="408"/>
      <c r="B131" s="405" t="s">
        <v>488</v>
      </c>
      <c r="C131" s="409" t="s">
        <v>64</v>
      </c>
      <c r="D131" s="410">
        <v>15</v>
      </c>
      <c r="E131" s="410">
        <v>15</v>
      </c>
      <c r="F131" s="410">
        <v>15</v>
      </c>
      <c r="G131" s="410">
        <v>15</v>
      </c>
      <c r="H131" s="410">
        <v>15</v>
      </c>
      <c r="I131" s="410">
        <v>15</v>
      </c>
      <c r="J131" s="410">
        <v>10</v>
      </c>
      <c r="K131" s="411">
        <f t="shared" si="71"/>
        <v>100</v>
      </c>
      <c r="L131" s="392" t="str">
        <f t="shared" si="72"/>
        <v>Fuerte</v>
      </c>
      <c r="M131" s="396"/>
      <c r="N131" s="391"/>
      <c r="O131" s="397"/>
      <c r="P131" s="394" t="s">
        <v>343</v>
      </c>
      <c r="Q131" s="370" t="str">
        <f t="shared" si="60"/>
        <v/>
      </c>
      <c r="R131" s="370" t="str">
        <f t="shared" si="61"/>
        <v>Moderada</v>
      </c>
      <c r="S131" s="370" t="str">
        <f t="shared" si="62"/>
        <v/>
      </c>
      <c r="T131" s="371" t="str">
        <f t="shared" si="63"/>
        <v>Control fuerte pero si el riesgo residual lo requiere, en cada proceso involucrado se deben emprender acciones adicionales</v>
      </c>
      <c r="U131" s="388">
        <f t="shared" si="64"/>
        <v>2</v>
      </c>
      <c r="V131" s="349"/>
      <c r="W131" s="396"/>
      <c r="X131" s="355" t="str">
        <f t="shared" si="59"/>
        <v/>
      </c>
      <c r="Y131" s="389"/>
      <c r="Z131" s="391"/>
      <c r="AA131" s="340"/>
      <c r="AB131" s="340"/>
      <c r="AC131" s="340"/>
      <c r="AD131" s="340"/>
      <c r="AE131" s="340"/>
      <c r="AF131" s="340"/>
      <c r="AG131" s="340"/>
      <c r="AH131" s="340"/>
      <c r="AI131" s="340"/>
      <c r="AJ131" s="340"/>
      <c r="AK131" s="340"/>
      <c r="AL131" s="340"/>
      <c r="AM131" s="340"/>
      <c r="AN131" s="340"/>
      <c r="AO131" s="340"/>
    </row>
    <row r="132" spans="1:41" s="340" customFormat="1" ht="51" x14ac:dyDescent="0.2">
      <c r="A132" s="408"/>
      <c r="B132" s="314" t="s">
        <v>489</v>
      </c>
      <c r="C132" s="409" t="s">
        <v>64</v>
      </c>
      <c r="D132" s="327">
        <v>15</v>
      </c>
      <c r="E132" s="327">
        <v>15</v>
      </c>
      <c r="F132" s="327">
        <v>15</v>
      </c>
      <c r="G132" s="327">
        <v>15</v>
      </c>
      <c r="H132" s="327">
        <v>15</v>
      </c>
      <c r="I132" s="327">
        <v>15</v>
      </c>
      <c r="J132" s="327">
        <v>10</v>
      </c>
      <c r="K132" s="411">
        <f t="shared" si="71"/>
        <v>100</v>
      </c>
      <c r="L132" s="392" t="str">
        <f t="shared" si="72"/>
        <v>Fuerte</v>
      </c>
      <c r="M132" s="396"/>
      <c r="N132" s="391"/>
      <c r="O132" s="397"/>
      <c r="P132" s="394" t="s">
        <v>343</v>
      </c>
      <c r="Q132" s="370" t="str">
        <f t="shared" si="60"/>
        <v/>
      </c>
      <c r="R132" s="370" t="str">
        <f t="shared" si="61"/>
        <v>Moderada</v>
      </c>
      <c r="S132" s="370" t="str">
        <f t="shared" si="62"/>
        <v/>
      </c>
      <c r="T132" s="371" t="str">
        <f t="shared" si="63"/>
        <v>Control fuerte pero si el riesgo residual lo requiere, en cada proceso involucrado se deben emprender acciones adicionales</v>
      </c>
      <c r="U132" s="388">
        <f t="shared" si="64"/>
        <v>2</v>
      </c>
      <c r="V132" s="349"/>
      <c r="W132" s="396"/>
      <c r="X132" s="355" t="str">
        <f t="shared" si="59"/>
        <v/>
      </c>
      <c r="Y132" s="389"/>
      <c r="Z132" s="391"/>
    </row>
    <row r="133" spans="1:41" s="386" customFormat="1" ht="36.75" customHeight="1" x14ac:dyDescent="0.2">
      <c r="A133" s="408"/>
      <c r="B133" s="405" t="s">
        <v>459</v>
      </c>
      <c r="C133" s="409" t="s">
        <v>157</v>
      </c>
      <c r="D133" s="410">
        <v>15</v>
      </c>
      <c r="E133" s="410">
        <v>15</v>
      </c>
      <c r="F133" s="410">
        <v>15</v>
      </c>
      <c r="G133" s="410">
        <v>15</v>
      </c>
      <c r="H133" s="410">
        <v>15</v>
      </c>
      <c r="I133" s="410">
        <v>15</v>
      </c>
      <c r="J133" s="410">
        <v>10</v>
      </c>
      <c r="K133" s="411">
        <f t="shared" si="71"/>
        <v>100</v>
      </c>
      <c r="L133" s="392" t="str">
        <f t="shared" si="72"/>
        <v>Fuerte</v>
      </c>
      <c r="M133" s="396"/>
      <c r="N133" s="391"/>
      <c r="O133" s="397"/>
      <c r="P133" s="394" t="s">
        <v>343</v>
      </c>
      <c r="Q133" s="370" t="str">
        <f t="shared" si="60"/>
        <v/>
      </c>
      <c r="R133" s="370" t="str">
        <f t="shared" si="61"/>
        <v>Moderada</v>
      </c>
      <c r="S133" s="370" t="str">
        <f t="shared" si="62"/>
        <v/>
      </c>
      <c r="T133" s="371" t="str">
        <f t="shared" si="63"/>
        <v>Control fuerte pero si el riesgo residual lo requiere, en cada proceso involucrado se deben emprender acciones adicionales</v>
      </c>
      <c r="U133" s="388" t="str">
        <f t="shared" si="64"/>
        <v/>
      </c>
      <c r="V133" s="349"/>
      <c r="W133" s="396"/>
      <c r="X133" s="355">
        <f t="shared" si="59"/>
        <v>2</v>
      </c>
      <c r="Y133" s="389"/>
      <c r="Z133" s="391"/>
      <c r="AA133" s="340"/>
      <c r="AB133" s="340"/>
      <c r="AC133" s="340"/>
      <c r="AD133" s="340"/>
      <c r="AE133" s="340"/>
      <c r="AF133" s="340"/>
      <c r="AG133" s="340"/>
      <c r="AH133" s="340"/>
      <c r="AI133" s="340"/>
      <c r="AJ133" s="340"/>
      <c r="AK133" s="340"/>
      <c r="AL133" s="340"/>
      <c r="AM133" s="340"/>
      <c r="AN133" s="340"/>
      <c r="AO133" s="340"/>
    </row>
    <row r="134" spans="1:41" ht="45.75" customHeight="1" x14ac:dyDescent="0.2">
      <c r="A134" s="408"/>
      <c r="B134" s="405" t="s">
        <v>490</v>
      </c>
      <c r="C134" s="409" t="s">
        <v>64</v>
      </c>
      <c r="D134" s="410">
        <v>15</v>
      </c>
      <c r="E134" s="410">
        <v>15</v>
      </c>
      <c r="F134" s="410">
        <v>15</v>
      </c>
      <c r="G134" s="410">
        <v>15</v>
      </c>
      <c r="H134" s="410">
        <v>15</v>
      </c>
      <c r="I134" s="410">
        <v>15</v>
      </c>
      <c r="J134" s="410">
        <v>10</v>
      </c>
      <c r="K134" s="411">
        <f t="shared" si="71"/>
        <v>100</v>
      </c>
      <c r="L134" s="392" t="str">
        <f t="shared" si="72"/>
        <v>Fuerte</v>
      </c>
      <c r="M134" s="396"/>
      <c r="N134" s="391"/>
      <c r="O134" s="397"/>
      <c r="P134" s="394" t="s">
        <v>343</v>
      </c>
      <c r="Q134" s="370" t="str">
        <f t="shared" si="60"/>
        <v/>
      </c>
      <c r="R134" s="370" t="str">
        <f t="shared" si="61"/>
        <v>Moderada</v>
      </c>
      <c r="S134" s="370" t="str">
        <f t="shared" si="62"/>
        <v/>
      </c>
      <c r="T134" s="371" t="str">
        <f t="shared" si="63"/>
        <v>Control fuerte pero si el riesgo residual lo requiere, en cada proceso involucrado se deben emprender acciones adicionales</v>
      </c>
      <c r="U134" s="388">
        <f t="shared" si="64"/>
        <v>2</v>
      </c>
      <c r="V134" s="349"/>
      <c r="W134" s="396"/>
      <c r="X134" s="355" t="str">
        <f t="shared" si="59"/>
        <v/>
      </c>
      <c r="Y134" s="389"/>
      <c r="Z134" s="391"/>
      <c r="AA134" s="340"/>
      <c r="AB134" s="340"/>
      <c r="AC134" s="340"/>
      <c r="AD134" s="340"/>
      <c r="AE134" s="340"/>
      <c r="AF134" s="340"/>
      <c r="AG134" s="340"/>
      <c r="AJ134" s="340"/>
      <c r="AK134" s="340"/>
      <c r="AL134" s="340"/>
      <c r="AM134" s="340"/>
      <c r="AN134" s="340"/>
    </row>
    <row r="135" spans="1:41" s="386" customFormat="1" ht="38.25" x14ac:dyDescent="0.2">
      <c r="A135" s="408"/>
      <c r="B135" s="405" t="s">
        <v>491</v>
      </c>
      <c r="C135" s="409" t="s">
        <v>64</v>
      </c>
      <c r="D135" s="410">
        <v>15</v>
      </c>
      <c r="E135" s="410">
        <v>15</v>
      </c>
      <c r="F135" s="410">
        <v>15</v>
      </c>
      <c r="G135" s="410">
        <v>15</v>
      </c>
      <c r="H135" s="410">
        <v>15</v>
      </c>
      <c r="I135" s="410">
        <v>15</v>
      </c>
      <c r="J135" s="410">
        <v>10</v>
      </c>
      <c r="K135" s="411">
        <f t="shared" si="71"/>
        <v>100</v>
      </c>
      <c r="L135" s="392" t="str">
        <f t="shared" si="72"/>
        <v>Fuerte</v>
      </c>
      <c r="M135" s="396"/>
      <c r="N135" s="391"/>
      <c r="O135" s="398"/>
      <c r="P135" s="394" t="s">
        <v>343</v>
      </c>
      <c r="Q135" s="370" t="str">
        <f>IF(AND(N135="Fuerte",P135="Fuerte"),"Fuerte","")</f>
        <v/>
      </c>
      <c r="R135" s="370" t="str">
        <f>IF(Q135="Fuerte","",IF(OR(N135="Débil",P135="Débil"),"","Moderada"))</f>
        <v>Moderada</v>
      </c>
      <c r="S135" s="370" t="str">
        <f>IF(OR(Q135="Fuerte",R135="Moderada"),"","Débil")</f>
        <v/>
      </c>
      <c r="T135" s="371" t="str">
        <f>IF(AND(L135="Fuerte",P135="Fuerte"),"Control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35" s="388">
        <f>IF(C135="Preventivo",IF(L135="Fuerte",2,IF(L135="Moderado",1,"")),"")</f>
        <v>2</v>
      </c>
      <c r="V135" s="390"/>
      <c r="W135" s="358"/>
      <c r="X135" s="355" t="str">
        <f t="shared" si="59"/>
        <v/>
      </c>
      <c r="Y135" s="387"/>
      <c r="Z135" s="359"/>
    </row>
    <row r="136" spans="1:41" s="340" customFormat="1" ht="25.5" x14ac:dyDescent="0.2">
      <c r="A136" s="408"/>
      <c r="B136" s="405" t="s">
        <v>576</v>
      </c>
      <c r="C136" s="409" t="s">
        <v>157</v>
      </c>
      <c r="D136" s="410">
        <v>15</v>
      </c>
      <c r="E136" s="410">
        <v>15</v>
      </c>
      <c r="F136" s="410">
        <v>15</v>
      </c>
      <c r="G136" s="410">
        <v>10</v>
      </c>
      <c r="H136" s="410">
        <v>15</v>
      </c>
      <c r="I136" s="410">
        <v>15</v>
      </c>
      <c r="J136" s="410">
        <v>10</v>
      </c>
      <c r="K136" s="411">
        <f t="shared" si="71"/>
        <v>95</v>
      </c>
      <c r="L136" s="392" t="str">
        <f t="shared" si="72"/>
        <v>Moderado</v>
      </c>
      <c r="M136" s="396"/>
      <c r="N136" s="391"/>
      <c r="O136" s="397"/>
      <c r="P136" s="394" t="s">
        <v>343</v>
      </c>
      <c r="Q136" s="370"/>
      <c r="R136" s="370" t="str">
        <f>IF(Q136="Fuerte","",IF(OR(N136="Débil",P136="Débil"),"","Moderada"))</f>
        <v>Moderada</v>
      </c>
      <c r="S136" s="370"/>
      <c r="T136" s="371" t="str">
        <f>IF(AND(L136="Fuerte",P136="Fuerte"),"Control fuerte pero si el riesgo residual lo requiere, en cada proceso involucrado se deben emprender acciones adicionales","Requiere plan de acción para fortalecer los controles")</f>
        <v>Requiere plan de acción para fortalecer los controles</v>
      </c>
      <c r="U136" s="388" t="str">
        <f>IF(C136="Preventivo",IF(L136="Fuerte",2,IF(L136="Moderado",1,"")),"")</f>
        <v/>
      </c>
      <c r="V136" s="349"/>
      <c r="W136" s="396"/>
      <c r="X136" s="355">
        <f t="shared" si="59"/>
        <v>1</v>
      </c>
      <c r="Y136" s="389"/>
      <c r="Z136" s="391"/>
    </row>
    <row r="137" spans="1:41" s="499" customFormat="1" ht="15.75" x14ac:dyDescent="0.25">
      <c r="A137" s="513" t="s">
        <v>864</v>
      </c>
      <c r="B137" s="498"/>
      <c r="C137" s="409"/>
      <c r="D137" s="410"/>
      <c r="E137" s="410"/>
      <c r="F137" s="410"/>
      <c r="G137" s="410"/>
      <c r="H137" s="410"/>
      <c r="I137" s="410"/>
      <c r="J137" s="410"/>
      <c r="K137" s="411">
        <f t="shared" si="71"/>
        <v>0</v>
      </c>
      <c r="L137" s="392" t="str">
        <f t="shared" si="72"/>
        <v>Débil</v>
      </c>
      <c r="M137" s="396"/>
      <c r="N137" s="391"/>
      <c r="O137" s="397"/>
      <c r="P137" s="394"/>
      <c r="Q137" s="370"/>
      <c r="R137" s="370"/>
      <c r="S137" s="370"/>
      <c r="T137" s="371"/>
      <c r="U137" s="388" t="str">
        <f t="shared" ref="U137:U139" si="73">IF(C137="Preventivo",IF(L137="Fuerte",2,IF(L137="Moderado",1,"")),"")</f>
        <v/>
      </c>
      <c r="V137" s="360">
        <f>IFERROR(ROUND(AVERAGE(U137:U140),0),0)</f>
        <v>2</v>
      </c>
      <c r="W137" s="337">
        <f>IF(OR(S137="Débil",V137=0),0,IF(V137=1,1,IF(AND(Q137="Fuerte",V137=2),2,1)))</f>
        <v>1</v>
      </c>
      <c r="X137" s="355" t="str">
        <f t="shared" si="59"/>
        <v/>
      </c>
      <c r="Y137" s="360">
        <f>IFERROR(ROUND(AVERAGE(X137:X140),0),0)</f>
        <v>0</v>
      </c>
      <c r="Z137" s="337">
        <f>IF(OR(S137="Débil",Y137=0),0,IF(Y137=1,1,IF(AND(Q137="Fuerte",Y137=2),2,1)))</f>
        <v>0</v>
      </c>
      <c r="AB137" s="500"/>
      <c r="AC137" s="501"/>
      <c r="AD137" s="501"/>
      <c r="AE137" s="501"/>
      <c r="AF137" s="502"/>
      <c r="AG137" s="455"/>
      <c r="AH137" s="455"/>
      <c r="AI137" s="455"/>
      <c r="AJ137" s="501"/>
      <c r="AK137" s="501"/>
      <c r="AL137" s="501"/>
      <c r="AM137" s="502"/>
      <c r="AN137" s="455"/>
      <c r="AO137" s="517"/>
    </row>
    <row r="138" spans="1:41" s="499" customFormat="1" ht="15.75" x14ac:dyDescent="0.2">
      <c r="A138" s="408"/>
      <c r="B138" s="498"/>
      <c r="C138" s="409"/>
      <c r="D138" s="410"/>
      <c r="E138" s="410"/>
      <c r="F138" s="410"/>
      <c r="G138" s="410"/>
      <c r="H138" s="410"/>
      <c r="I138" s="410"/>
      <c r="J138" s="410"/>
      <c r="K138" s="411">
        <f t="shared" si="71"/>
        <v>0</v>
      </c>
      <c r="L138" s="392" t="str">
        <f t="shared" si="72"/>
        <v>Débil</v>
      </c>
      <c r="M138" s="396"/>
      <c r="N138" s="391"/>
      <c r="O138" s="397"/>
      <c r="P138" s="394"/>
      <c r="Q138" s="370"/>
      <c r="R138" s="370"/>
      <c r="S138" s="370"/>
      <c r="T138" s="371"/>
      <c r="U138" s="388" t="str">
        <f t="shared" si="73"/>
        <v/>
      </c>
      <c r="V138" s="349"/>
      <c r="W138" s="396"/>
      <c r="X138" s="355" t="str">
        <f t="shared" si="59"/>
        <v/>
      </c>
      <c r="Y138" s="389"/>
      <c r="Z138" s="391"/>
      <c r="AB138" s="500"/>
      <c r="AC138" s="501"/>
      <c r="AD138" s="501"/>
      <c r="AE138" s="501"/>
      <c r="AF138" s="502"/>
      <c r="AG138" s="455"/>
      <c r="AH138" s="455"/>
      <c r="AI138" s="455"/>
      <c r="AJ138" s="501"/>
      <c r="AK138" s="501"/>
      <c r="AL138" s="501"/>
      <c r="AM138" s="502"/>
      <c r="AN138" s="455"/>
      <c r="AO138" s="517"/>
    </row>
    <row r="139" spans="1:41" s="499" customFormat="1" ht="15.75" x14ac:dyDescent="0.2">
      <c r="A139" s="408"/>
      <c r="B139" s="498"/>
      <c r="C139" s="409"/>
      <c r="D139" s="410"/>
      <c r="E139" s="410"/>
      <c r="F139" s="410"/>
      <c r="G139" s="410"/>
      <c r="H139" s="410"/>
      <c r="I139" s="410"/>
      <c r="J139" s="410"/>
      <c r="K139" s="411">
        <f t="shared" si="71"/>
        <v>0</v>
      </c>
      <c r="L139" s="392" t="str">
        <f t="shared" si="72"/>
        <v>Débil</v>
      </c>
      <c r="M139" s="396"/>
      <c r="N139" s="391"/>
      <c r="O139" s="397"/>
      <c r="P139" s="394"/>
      <c r="Q139" s="370"/>
      <c r="R139" s="370"/>
      <c r="S139" s="370"/>
      <c r="T139" s="371"/>
      <c r="U139" s="388" t="str">
        <f t="shared" si="73"/>
        <v/>
      </c>
      <c r="V139" s="349"/>
      <c r="W139" s="396"/>
      <c r="X139" s="355" t="str">
        <f t="shared" si="59"/>
        <v/>
      </c>
      <c r="Y139" s="389"/>
      <c r="Z139" s="391"/>
      <c r="AB139" s="500"/>
      <c r="AC139" s="501"/>
      <c r="AD139" s="501"/>
      <c r="AE139" s="501"/>
      <c r="AF139" s="502"/>
      <c r="AG139" s="455"/>
      <c r="AH139" s="455"/>
      <c r="AI139" s="455"/>
      <c r="AJ139" s="501"/>
      <c r="AK139" s="501"/>
      <c r="AL139" s="501"/>
      <c r="AM139" s="502"/>
      <c r="AN139" s="455"/>
      <c r="AO139" s="517"/>
    </row>
    <row r="140" spans="1:41" s="340" customFormat="1" ht="114.75" x14ac:dyDescent="0.2">
      <c r="A140" s="343" t="str">
        <f>'[1]2. MAPA DE RIESGOS '!C27</f>
        <v>15. Designación de colaboradores no competentes o idóneos para el desarrollo de las actividades asignadas.</v>
      </c>
      <c r="B140" s="315" t="s">
        <v>816</v>
      </c>
      <c r="C140" s="407" t="s">
        <v>64</v>
      </c>
      <c r="D140" s="384">
        <v>15</v>
      </c>
      <c r="E140" s="384">
        <v>15</v>
      </c>
      <c r="F140" s="384">
        <v>15</v>
      </c>
      <c r="G140" s="384">
        <v>15</v>
      </c>
      <c r="H140" s="384">
        <v>15</v>
      </c>
      <c r="I140" s="384">
        <v>15</v>
      </c>
      <c r="J140" s="384">
        <v>10</v>
      </c>
      <c r="K140" s="385">
        <f t="shared" si="47"/>
        <v>100</v>
      </c>
      <c r="L140" s="393" t="str">
        <f t="shared" si="51"/>
        <v>Fuerte</v>
      </c>
      <c r="M140" s="336">
        <f>ROUNDUP(AVERAGEIF(K140:K148,"&gt;0"),1)</f>
        <v>100</v>
      </c>
      <c r="N140" s="337" t="str">
        <f>IF(M140=100,"Fuerte",IF(M140&lt;50,"Débil","Moderada"))</f>
        <v>Fuerte</v>
      </c>
      <c r="O140" s="335" t="str">
        <f>IF(M140&lt;96,"Se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0" s="395" t="s">
        <v>343</v>
      </c>
      <c r="Q140" s="368" t="str">
        <f t="shared" si="60"/>
        <v>Fuerte</v>
      </c>
      <c r="R140" s="368" t="str">
        <f t="shared" si="61"/>
        <v/>
      </c>
      <c r="S140" s="368" t="str">
        <f t="shared" si="62"/>
        <v/>
      </c>
      <c r="T140" s="369" t="str">
        <f t="shared" ref="T140:T190" si="74">IF(AND(L140="Fuerte",P140="Fuerte"),"Control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0" s="402">
        <f t="shared" si="64"/>
        <v>2</v>
      </c>
      <c r="V140" s="360">
        <f>IFERROR(ROUND(AVERAGE(U140:U145),0),0)</f>
        <v>2</v>
      </c>
      <c r="W140" s="337">
        <f>IF(OR(S140="Débil",V140=0),0,IF(V140=1,1,IF(AND(Q140="Fuerte",V140=2),2,1)))</f>
        <v>2</v>
      </c>
      <c r="X140" s="355" t="str">
        <f t="shared" si="59"/>
        <v/>
      </c>
      <c r="Y140" s="360">
        <f>IFERROR(ROUND(AVERAGE(X140:X145),0),0)</f>
        <v>0</v>
      </c>
      <c r="Z140" s="337">
        <f>IF(OR(S140="Débil",Y140=0),0,IF(Y140=1,1,IF(AND(Q140="Fuerte",Y140=2),2,1)))</f>
        <v>0</v>
      </c>
      <c r="AA140" s="386"/>
      <c r="AB140" s="386"/>
      <c r="AC140" s="386"/>
      <c r="AD140" s="386"/>
      <c r="AE140" s="386"/>
      <c r="AF140" s="386"/>
      <c r="AG140" s="386"/>
      <c r="AH140" s="386"/>
      <c r="AI140" s="386"/>
      <c r="AJ140" s="386"/>
      <c r="AK140" s="386"/>
      <c r="AL140" s="386"/>
      <c r="AM140" s="386"/>
      <c r="AN140" s="386"/>
      <c r="AO140" s="386"/>
    </row>
    <row r="141" spans="1:41" s="340" customFormat="1" ht="38.25" x14ac:dyDescent="0.2">
      <c r="A141" s="297"/>
      <c r="B141" s="315" t="s">
        <v>817</v>
      </c>
      <c r="C141" s="407" t="s">
        <v>64</v>
      </c>
      <c r="D141" s="384">
        <v>15</v>
      </c>
      <c r="E141" s="384">
        <v>15</v>
      </c>
      <c r="F141" s="384">
        <v>15</v>
      </c>
      <c r="G141" s="384">
        <v>15</v>
      </c>
      <c r="H141" s="384">
        <v>15</v>
      </c>
      <c r="I141" s="384">
        <v>15</v>
      </c>
      <c r="J141" s="384">
        <v>10</v>
      </c>
      <c r="K141" s="385">
        <f t="shared" si="47"/>
        <v>100</v>
      </c>
      <c r="L141" s="393" t="str">
        <f t="shared" si="51"/>
        <v>Fuerte</v>
      </c>
      <c r="M141" s="399"/>
      <c r="N141" s="400"/>
      <c r="O141" s="401"/>
      <c r="P141" s="395" t="s">
        <v>343</v>
      </c>
      <c r="Q141" s="368" t="str">
        <f t="shared" si="60"/>
        <v/>
      </c>
      <c r="R141" s="368" t="str">
        <f t="shared" si="61"/>
        <v>Moderada</v>
      </c>
      <c r="S141" s="368" t="str">
        <f t="shared" si="62"/>
        <v/>
      </c>
      <c r="T141" s="369" t="str">
        <f t="shared" si="74"/>
        <v>Control fuerte pero si el riesgo residual lo requiere, en cada proceso involucrado se deben emprender acciones adicionales</v>
      </c>
      <c r="U141" s="402">
        <f t="shared" si="64"/>
        <v>2</v>
      </c>
      <c r="V141" s="348"/>
      <c r="W141" s="399"/>
      <c r="X141" s="355" t="str">
        <f t="shared" si="59"/>
        <v/>
      </c>
      <c r="Y141" s="376"/>
      <c r="Z141" s="400"/>
      <c r="AA141" s="386"/>
      <c r="AB141" s="386"/>
      <c r="AC141" s="386"/>
      <c r="AD141" s="386"/>
      <c r="AE141" s="386"/>
      <c r="AF141" s="386"/>
      <c r="AG141" s="386"/>
      <c r="AH141" s="386"/>
      <c r="AI141" s="386"/>
      <c r="AJ141" s="386"/>
      <c r="AK141" s="386"/>
      <c r="AL141" s="386"/>
      <c r="AM141" s="386"/>
      <c r="AN141" s="386"/>
      <c r="AO141" s="386"/>
    </row>
    <row r="142" spans="1:41" s="340" customFormat="1" ht="38.25" x14ac:dyDescent="0.2">
      <c r="A142" s="295"/>
      <c r="B142" s="286" t="s">
        <v>818</v>
      </c>
      <c r="C142" s="407" t="s">
        <v>64</v>
      </c>
      <c r="D142" s="494">
        <v>15</v>
      </c>
      <c r="E142" s="494">
        <v>15</v>
      </c>
      <c r="F142" s="494">
        <v>15</v>
      </c>
      <c r="G142" s="494">
        <v>15</v>
      </c>
      <c r="H142" s="494">
        <v>15</v>
      </c>
      <c r="I142" s="494">
        <v>15</v>
      </c>
      <c r="J142" s="494">
        <v>10</v>
      </c>
      <c r="K142" s="311">
        <f t="shared" si="47"/>
        <v>100</v>
      </c>
      <c r="L142" s="329" t="str">
        <f t="shared" si="51"/>
        <v>Fuerte</v>
      </c>
      <c r="M142" s="319"/>
      <c r="N142" s="318"/>
      <c r="O142" s="317"/>
      <c r="P142" s="330" t="s">
        <v>343</v>
      </c>
      <c r="Q142" s="368" t="str">
        <f t="shared" si="60"/>
        <v/>
      </c>
      <c r="R142" s="368" t="str">
        <f t="shared" si="61"/>
        <v>Moderada</v>
      </c>
      <c r="S142" s="368" t="str">
        <f t="shared" si="62"/>
        <v/>
      </c>
      <c r="T142" s="369" t="str">
        <f t="shared" si="74"/>
        <v>Control fuerte pero si el riesgo residual lo requiere, en cada proceso involucrado se deben emprender acciones adicionales</v>
      </c>
      <c r="U142" s="402">
        <f t="shared" si="64"/>
        <v>2</v>
      </c>
      <c r="V142" s="348"/>
      <c r="W142" s="399"/>
      <c r="X142" s="355" t="str">
        <f t="shared" si="59"/>
        <v/>
      </c>
      <c r="Y142" s="376"/>
      <c r="Z142" s="400"/>
    </row>
    <row r="143" spans="1:41" ht="38.25" x14ac:dyDescent="0.2">
      <c r="A143" s="297"/>
      <c r="B143" s="315" t="s">
        <v>819</v>
      </c>
      <c r="C143" s="407" t="s">
        <v>64</v>
      </c>
      <c r="D143" s="384">
        <v>15</v>
      </c>
      <c r="E143" s="384">
        <v>15</v>
      </c>
      <c r="F143" s="384">
        <v>15</v>
      </c>
      <c r="G143" s="384">
        <v>15</v>
      </c>
      <c r="H143" s="384">
        <v>15</v>
      </c>
      <c r="I143" s="384">
        <v>15</v>
      </c>
      <c r="J143" s="384">
        <v>10</v>
      </c>
      <c r="K143" s="385">
        <f t="shared" si="47"/>
        <v>100</v>
      </c>
      <c r="L143" s="393" t="str">
        <f t="shared" si="51"/>
        <v>Fuerte</v>
      </c>
      <c r="M143" s="399"/>
      <c r="N143" s="400"/>
      <c r="O143" s="401"/>
      <c r="P143" s="395" t="s">
        <v>343</v>
      </c>
      <c r="Q143" s="368" t="str">
        <f t="shared" si="60"/>
        <v/>
      </c>
      <c r="R143" s="368" t="str">
        <f t="shared" si="61"/>
        <v>Moderada</v>
      </c>
      <c r="S143" s="368" t="str">
        <f t="shared" si="62"/>
        <v/>
      </c>
      <c r="T143" s="369" t="str">
        <f t="shared" si="74"/>
        <v>Control fuerte pero si el riesgo residual lo requiere, en cada proceso involucrado se deben emprender acciones adicionales</v>
      </c>
      <c r="U143" s="402">
        <f t="shared" si="64"/>
        <v>2</v>
      </c>
      <c r="V143" s="348"/>
      <c r="W143" s="399"/>
      <c r="X143" s="355" t="str">
        <f t="shared" si="59"/>
        <v/>
      </c>
      <c r="Y143" s="376"/>
      <c r="Z143" s="400"/>
      <c r="AA143" s="386"/>
      <c r="AB143" s="386"/>
      <c r="AC143" s="386"/>
      <c r="AD143" s="386"/>
      <c r="AE143" s="386"/>
      <c r="AF143" s="386"/>
      <c r="AG143" s="386"/>
      <c r="AH143" s="386"/>
      <c r="AI143" s="386"/>
      <c r="AJ143" s="386"/>
      <c r="AK143" s="386"/>
      <c r="AL143" s="386"/>
      <c r="AM143" s="386"/>
      <c r="AN143" s="386"/>
      <c r="AO143" s="386"/>
    </row>
    <row r="144" spans="1:41" s="375" customFormat="1" ht="38.25" x14ac:dyDescent="0.2">
      <c r="A144" s="406"/>
      <c r="B144" s="403" t="s">
        <v>575</v>
      </c>
      <c r="C144" s="407" t="s">
        <v>64</v>
      </c>
      <c r="D144" s="384">
        <v>15</v>
      </c>
      <c r="E144" s="384">
        <v>15</v>
      </c>
      <c r="F144" s="384">
        <v>15</v>
      </c>
      <c r="G144" s="384">
        <v>15</v>
      </c>
      <c r="H144" s="384">
        <v>15</v>
      </c>
      <c r="I144" s="384">
        <v>15</v>
      </c>
      <c r="J144" s="384">
        <v>10</v>
      </c>
      <c r="K144" s="385">
        <f t="shared" si="47"/>
        <v>100</v>
      </c>
      <c r="L144" s="393" t="str">
        <f t="shared" si="51"/>
        <v>Fuerte</v>
      </c>
      <c r="M144" s="399"/>
      <c r="N144" s="400"/>
      <c r="O144" s="401"/>
      <c r="P144" s="395" t="s">
        <v>343</v>
      </c>
      <c r="Q144" s="368" t="str">
        <f t="shared" si="60"/>
        <v/>
      </c>
      <c r="R144" s="368" t="str">
        <f t="shared" si="61"/>
        <v>Moderada</v>
      </c>
      <c r="S144" s="368" t="str">
        <f t="shared" si="62"/>
        <v/>
      </c>
      <c r="T144" s="369" t="str">
        <f t="shared" si="74"/>
        <v>Control fuerte pero si el riesgo residual lo requiere, en cada proceso involucrado se deben emprender acciones adicionales</v>
      </c>
      <c r="U144" s="402">
        <f t="shared" si="64"/>
        <v>2</v>
      </c>
      <c r="V144" s="348"/>
      <c r="W144" s="399"/>
      <c r="X144" s="355" t="str">
        <f t="shared" si="59"/>
        <v/>
      </c>
      <c r="Y144" s="376"/>
      <c r="Z144" s="400"/>
      <c r="AA144" s="386"/>
      <c r="AB144" s="386"/>
      <c r="AC144" s="386"/>
      <c r="AD144" s="386"/>
      <c r="AE144" s="386"/>
      <c r="AF144" s="386"/>
      <c r="AG144" s="386"/>
      <c r="AH144" s="386"/>
      <c r="AI144" s="386"/>
      <c r="AJ144" s="386"/>
      <c r="AK144" s="386"/>
      <c r="AL144" s="386"/>
      <c r="AM144" s="386"/>
      <c r="AN144" s="386"/>
      <c r="AO144" s="386"/>
    </row>
    <row r="145" spans="1:41" s="316" customFormat="1" ht="38.25" x14ac:dyDescent="0.2">
      <c r="A145" s="310"/>
      <c r="B145" s="312" t="s">
        <v>520</v>
      </c>
      <c r="C145" s="407" t="s">
        <v>64</v>
      </c>
      <c r="D145" s="341">
        <v>15</v>
      </c>
      <c r="E145" s="341">
        <v>15</v>
      </c>
      <c r="F145" s="341">
        <v>15</v>
      </c>
      <c r="G145" s="341">
        <v>15</v>
      </c>
      <c r="H145" s="341">
        <v>15</v>
      </c>
      <c r="I145" s="341">
        <v>15</v>
      </c>
      <c r="J145" s="341">
        <v>10</v>
      </c>
      <c r="K145" s="311">
        <f t="shared" si="47"/>
        <v>100</v>
      </c>
      <c r="L145" s="329" t="str">
        <f t="shared" si="51"/>
        <v>Fuerte</v>
      </c>
      <c r="M145" s="319"/>
      <c r="N145" s="318"/>
      <c r="O145" s="334"/>
      <c r="P145" s="330" t="s">
        <v>343</v>
      </c>
      <c r="Q145" s="368" t="str">
        <f t="shared" si="60"/>
        <v/>
      </c>
      <c r="R145" s="368" t="str">
        <f t="shared" si="61"/>
        <v>Moderada</v>
      </c>
      <c r="S145" s="368" t="str">
        <f t="shared" si="62"/>
        <v/>
      </c>
      <c r="T145" s="369" t="str">
        <f t="shared" si="74"/>
        <v>Control fuerte pero si el riesgo residual lo requiere, en cada proceso involucrado se deben emprender acciones adicionales</v>
      </c>
      <c r="U145" s="402">
        <f t="shared" si="64"/>
        <v>2</v>
      </c>
      <c r="V145" s="361"/>
      <c r="W145" s="362"/>
      <c r="X145" s="355" t="str">
        <f t="shared" si="59"/>
        <v/>
      </c>
      <c r="Y145" s="355"/>
      <c r="Z145" s="356"/>
      <c r="AA145" s="340"/>
      <c r="AB145" s="340"/>
      <c r="AC145" s="340"/>
      <c r="AD145" s="340"/>
      <c r="AE145" s="340"/>
      <c r="AF145" s="340"/>
      <c r="AG145" s="340"/>
      <c r="AH145" s="340"/>
      <c r="AI145" s="340"/>
      <c r="AJ145" s="340"/>
      <c r="AK145" s="340"/>
      <c r="AL145" s="340"/>
      <c r="AM145" s="340"/>
      <c r="AN145" s="340"/>
      <c r="AO145" s="340"/>
    </row>
    <row r="146" spans="1:41" s="340" customFormat="1" ht="15.75" x14ac:dyDescent="0.25">
      <c r="A146" s="513" t="s">
        <v>864</v>
      </c>
      <c r="B146" s="493"/>
      <c r="C146" s="407"/>
      <c r="D146" s="341"/>
      <c r="E146" s="341"/>
      <c r="F146" s="341"/>
      <c r="G146" s="341"/>
      <c r="H146" s="341"/>
      <c r="I146" s="341"/>
      <c r="J146" s="341"/>
      <c r="K146" s="311">
        <f t="shared" ref="K146:K148" si="75">SUM(D146:J146)</f>
        <v>0</v>
      </c>
      <c r="L146" s="329" t="str">
        <f t="shared" ref="L146:L148" si="76">IF(K146&gt;=96,"Fuerte",(IF(K146&lt;=85,"Débil","Moderado")))</f>
        <v>Débil</v>
      </c>
      <c r="M146" s="319"/>
      <c r="N146" s="318"/>
      <c r="O146" s="317"/>
      <c r="P146" s="330"/>
      <c r="Q146" s="368"/>
      <c r="R146" s="368"/>
      <c r="S146" s="368"/>
      <c r="T146" s="369"/>
      <c r="U146" s="402" t="str">
        <f t="shared" si="64"/>
        <v/>
      </c>
      <c r="V146" s="360">
        <f>IFERROR(ROUND(AVERAGE(U146:U149),0),0)</f>
        <v>2</v>
      </c>
      <c r="W146" s="337">
        <f>IF(OR(S146="Débil",V146=0),0,IF(V146=1,1,IF(AND(Q146="Fuerte",V146=2),2,1)))</f>
        <v>1</v>
      </c>
      <c r="X146" s="355" t="str">
        <f t="shared" si="59"/>
        <v/>
      </c>
      <c r="Y146" s="360">
        <f>IFERROR(ROUND(AVERAGE(X146:X149),0),0)</f>
        <v>0</v>
      </c>
      <c r="Z146" s="337">
        <f>IF(OR(S146="Débil",Y146=0),0,IF(Y146=1,1,IF(AND(Q146="Fuerte",Y146=2),2,1)))</f>
        <v>0</v>
      </c>
      <c r="AB146" s="309"/>
      <c r="AC146" s="288"/>
      <c r="AD146" s="288"/>
      <c r="AE146" s="288"/>
      <c r="AF146" s="289"/>
      <c r="AG146" s="339"/>
      <c r="AH146" s="339"/>
      <c r="AI146" s="339"/>
      <c r="AJ146" s="288"/>
      <c r="AK146" s="288"/>
      <c r="AL146" s="288"/>
      <c r="AM146" s="289"/>
      <c r="AN146" s="339"/>
      <c r="AO146" s="516"/>
    </row>
    <row r="147" spans="1:41" s="340" customFormat="1" ht="15.75" x14ac:dyDescent="0.2">
      <c r="A147" s="310"/>
      <c r="B147" s="493"/>
      <c r="C147" s="407"/>
      <c r="D147" s="341"/>
      <c r="E147" s="341"/>
      <c r="F147" s="341"/>
      <c r="G147" s="341"/>
      <c r="H147" s="341"/>
      <c r="I147" s="341"/>
      <c r="J147" s="341"/>
      <c r="K147" s="311">
        <f t="shared" si="75"/>
        <v>0</v>
      </c>
      <c r="L147" s="329" t="str">
        <f t="shared" si="76"/>
        <v>Débil</v>
      </c>
      <c r="M147" s="319"/>
      <c r="N147" s="318"/>
      <c r="O147" s="317"/>
      <c r="P147" s="330"/>
      <c r="Q147" s="368"/>
      <c r="R147" s="368"/>
      <c r="S147" s="368"/>
      <c r="T147" s="369"/>
      <c r="U147" s="402" t="str">
        <f t="shared" si="64"/>
        <v/>
      </c>
      <c r="V147" s="348"/>
      <c r="W147" s="399"/>
      <c r="X147" s="355" t="str">
        <f t="shared" si="59"/>
        <v/>
      </c>
      <c r="Y147" s="376"/>
      <c r="Z147" s="400"/>
      <c r="AB147" s="309"/>
      <c r="AC147" s="288"/>
      <c r="AD147" s="288"/>
      <c r="AE147" s="288"/>
      <c r="AF147" s="289"/>
      <c r="AG147" s="339"/>
      <c r="AH147" s="339"/>
      <c r="AI147" s="339"/>
      <c r="AJ147" s="288"/>
      <c r="AK147" s="288"/>
      <c r="AL147" s="288"/>
      <c r="AM147" s="289"/>
      <c r="AN147" s="339"/>
      <c r="AO147" s="516"/>
    </row>
    <row r="148" spans="1:41" s="340" customFormat="1" ht="15.75" x14ac:dyDescent="0.2">
      <c r="A148" s="310"/>
      <c r="B148" s="493"/>
      <c r="C148" s="407"/>
      <c r="D148" s="341"/>
      <c r="E148" s="341"/>
      <c r="F148" s="341"/>
      <c r="G148" s="341"/>
      <c r="H148" s="341"/>
      <c r="I148" s="341"/>
      <c r="J148" s="341"/>
      <c r="K148" s="311">
        <f t="shared" si="75"/>
        <v>0</v>
      </c>
      <c r="L148" s="329" t="str">
        <f t="shared" si="76"/>
        <v>Débil</v>
      </c>
      <c r="M148" s="319"/>
      <c r="N148" s="318"/>
      <c r="O148" s="317"/>
      <c r="P148" s="330"/>
      <c r="Q148" s="368"/>
      <c r="R148" s="368"/>
      <c r="S148" s="368"/>
      <c r="T148" s="369"/>
      <c r="U148" s="402" t="str">
        <f t="shared" si="64"/>
        <v/>
      </c>
      <c r="V148" s="348"/>
      <c r="W148" s="399"/>
      <c r="X148" s="355" t="str">
        <f t="shared" si="59"/>
        <v/>
      </c>
      <c r="Y148" s="376"/>
      <c r="Z148" s="400"/>
      <c r="AB148" s="309"/>
      <c r="AC148" s="288"/>
      <c r="AD148" s="288"/>
      <c r="AE148" s="288"/>
      <c r="AF148" s="289"/>
      <c r="AG148" s="339"/>
      <c r="AH148" s="339"/>
      <c r="AI148" s="339"/>
      <c r="AJ148" s="288"/>
      <c r="AK148" s="288"/>
      <c r="AL148" s="288"/>
      <c r="AM148" s="289"/>
      <c r="AN148" s="339"/>
      <c r="AO148" s="516"/>
    </row>
    <row r="149" spans="1:41" ht="102" x14ac:dyDescent="0.2">
      <c r="A149" s="378" t="str">
        <f>'[1]2. MAPA DE RIESGOS '!C28</f>
        <v>16. Inadecuado Ambiente laboral en la SDM</v>
      </c>
      <c r="B149" s="377" t="s">
        <v>440</v>
      </c>
      <c r="C149" s="409" t="s">
        <v>64</v>
      </c>
      <c r="D149" s="410">
        <v>15</v>
      </c>
      <c r="E149" s="410">
        <v>15</v>
      </c>
      <c r="F149" s="410">
        <v>15</v>
      </c>
      <c r="G149" s="410">
        <v>15</v>
      </c>
      <c r="H149" s="410">
        <v>15</v>
      </c>
      <c r="I149" s="410">
        <v>15</v>
      </c>
      <c r="J149" s="410">
        <v>10</v>
      </c>
      <c r="K149" s="411">
        <f t="shared" si="47"/>
        <v>100</v>
      </c>
      <c r="L149" s="392" t="str">
        <f t="shared" si="51"/>
        <v>Fuerte</v>
      </c>
      <c r="M149" s="381">
        <f>ROUNDUP(AVERAGEIF(K149:K156,"&gt;0"),1)</f>
        <v>100</v>
      </c>
      <c r="N149" s="380" t="str">
        <f>IF(M149=100,"Fuerte",IF(M149&lt;50,"Débil","Moderada"))</f>
        <v>Fuerte</v>
      </c>
      <c r="O149" s="382" t="str">
        <f>IF(M149&lt;96,"Se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9" s="394" t="s">
        <v>343</v>
      </c>
      <c r="Q149" s="370" t="str">
        <f t="shared" si="60"/>
        <v>Fuerte</v>
      </c>
      <c r="R149" s="370" t="str">
        <f t="shared" si="61"/>
        <v/>
      </c>
      <c r="S149" s="370" t="str">
        <f t="shared" si="62"/>
        <v/>
      </c>
      <c r="T149" s="371" t="str">
        <f t="shared" si="74"/>
        <v>Control fuerte pero si el riesgo residual lo requiere, en cada proceso involucrado se deben emprender acciones adicionales</v>
      </c>
      <c r="U149" s="388">
        <f t="shared" si="64"/>
        <v>2</v>
      </c>
      <c r="V149" s="357">
        <f>IFERROR(ROUND(AVERAGE(U149:U153),0),0)</f>
        <v>2</v>
      </c>
      <c r="W149" s="380">
        <f>IF(OR(S149="Débil",V149=0),0,IF(V149=1,1,IF(AND(Q149="Fuerte",V149=2),2,1)))</f>
        <v>2</v>
      </c>
      <c r="X149" s="355" t="str">
        <f t="shared" si="59"/>
        <v/>
      </c>
      <c r="Y149" s="357">
        <f>IFERROR(ROUND(AVERAGE(X149:X153),0),0)</f>
        <v>2</v>
      </c>
      <c r="Z149" s="380">
        <f>IF(OR(S149="Débil",Y149=0),0,IF(Y149=1,1,IF(AND(Q149="Fuerte",Y149=2),2,1)))</f>
        <v>2</v>
      </c>
      <c r="AA149" s="340"/>
      <c r="AB149" s="340"/>
      <c r="AC149" s="340"/>
      <c r="AD149" s="340"/>
      <c r="AE149" s="340"/>
      <c r="AF149" s="340"/>
      <c r="AG149" s="340"/>
      <c r="AJ149" s="340"/>
      <c r="AK149" s="340"/>
      <c r="AL149" s="340"/>
      <c r="AM149" s="340"/>
      <c r="AN149" s="340"/>
    </row>
    <row r="150" spans="1:41" ht="38.25" x14ac:dyDescent="0.2">
      <c r="A150" s="408"/>
      <c r="B150" s="412" t="s">
        <v>441</v>
      </c>
      <c r="C150" s="409" t="s">
        <v>64</v>
      </c>
      <c r="D150" s="410">
        <v>15</v>
      </c>
      <c r="E150" s="410">
        <v>15</v>
      </c>
      <c r="F150" s="410">
        <v>15</v>
      </c>
      <c r="G150" s="410">
        <v>15</v>
      </c>
      <c r="H150" s="410">
        <v>15</v>
      </c>
      <c r="I150" s="410">
        <v>15</v>
      </c>
      <c r="J150" s="410">
        <v>10</v>
      </c>
      <c r="K150" s="411">
        <f t="shared" si="47"/>
        <v>100</v>
      </c>
      <c r="L150" s="392" t="str">
        <f t="shared" si="51"/>
        <v>Fuerte</v>
      </c>
      <c r="M150" s="396"/>
      <c r="N150" s="391"/>
      <c r="O150" s="397"/>
      <c r="P150" s="394" t="s">
        <v>343</v>
      </c>
      <c r="Q150" s="370" t="str">
        <f t="shared" si="60"/>
        <v/>
      </c>
      <c r="R150" s="370" t="str">
        <f t="shared" si="61"/>
        <v>Moderada</v>
      </c>
      <c r="S150" s="370" t="str">
        <f t="shared" si="62"/>
        <v/>
      </c>
      <c r="T150" s="371" t="str">
        <f t="shared" si="74"/>
        <v>Control fuerte pero si el riesgo residual lo requiere, en cada proceso involucrado se deben emprender acciones adicionales</v>
      </c>
      <c r="U150" s="388">
        <f t="shared" si="64"/>
        <v>2</v>
      </c>
      <c r="V150" s="349"/>
      <c r="W150" s="396"/>
      <c r="X150" s="355" t="str">
        <f t="shared" si="59"/>
        <v/>
      </c>
      <c r="Y150" s="389"/>
      <c r="Z150" s="391"/>
      <c r="AA150" s="340"/>
      <c r="AB150" s="340"/>
      <c r="AC150" s="340"/>
      <c r="AD150" s="340"/>
      <c r="AE150" s="340"/>
      <c r="AF150" s="340"/>
      <c r="AG150" s="340"/>
      <c r="AJ150" s="340"/>
      <c r="AK150" s="340"/>
      <c r="AL150" s="340"/>
      <c r="AM150" s="340"/>
      <c r="AN150" s="340"/>
    </row>
    <row r="151" spans="1:41" s="386" customFormat="1" ht="38.25" x14ac:dyDescent="0.2">
      <c r="A151" s="408"/>
      <c r="B151" s="412" t="s">
        <v>439</v>
      </c>
      <c r="C151" s="409" t="s">
        <v>64</v>
      </c>
      <c r="D151" s="410">
        <v>15</v>
      </c>
      <c r="E151" s="410">
        <v>15</v>
      </c>
      <c r="F151" s="410">
        <v>15</v>
      </c>
      <c r="G151" s="410">
        <v>15</v>
      </c>
      <c r="H151" s="410">
        <v>15</v>
      </c>
      <c r="I151" s="410">
        <v>15</v>
      </c>
      <c r="J151" s="410">
        <v>10</v>
      </c>
      <c r="K151" s="411">
        <f t="shared" si="47"/>
        <v>100</v>
      </c>
      <c r="L151" s="392" t="str">
        <f t="shared" si="51"/>
        <v>Fuerte</v>
      </c>
      <c r="M151" s="396"/>
      <c r="N151" s="391"/>
      <c r="O151" s="397"/>
      <c r="P151" s="394" t="s">
        <v>343</v>
      </c>
      <c r="Q151" s="370" t="str">
        <f t="shared" si="60"/>
        <v/>
      </c>
      <c r="R151" s="370" t="str">
        <f t="shared" si="61"/>
        <v>Moderada</v>
      </c>
      <c r="S151" s="370" t="str">
        <f t="shared" si="62"/>
        <v/>
      </c>
      <c r="T151" s="371" t="str">
        <f t="shared" si="74"/>
        <v>Control fuerte pero si el riesgo residual lo requiere, en cada proceso involucrado se deben emprender acciones adicionales</v>
      </c>
      <c r="U151" s="388">
        <f t="shared" si="64"/>
        <v>2</v>
      </c>
      <c r="V151" s="349"/>
      <c r="W151" s="396"/>
      <c r="X151" s="355" t="str">
        <f t="shared" si="59"/>
        <v/>
      </c>
      <c r="Y151" s="389"/>
      <c r="Z151" s="391"/>
      <c r="AA151" s="340"/>
      <c r="AB151" s="340"/>
      <c r="AC151" s="340"/>
      <c r="AD151" s="340"/>
      <c r="AE151" s="340"/>
      <c r="AF151" s="340"/>
      <c r="AG151" s="340"/>
      <c r="AH151" s="340"/>
      <c r="AI151" s="340"/>
      <c r="AJ151" s="340"/>
      <c r="AK151" s="340"/>
      <c r="AL151" s="340"/>
      <c r="AM151" s="340"/>
      <c r="AN151" s="340"/>
      <c r="AO151" s="340"/>
    </row>
    <row r="152" spans="1:41" s="340" customFormat="1" ht="38.25" x14ac:dyDescent="0.2">
      <c r="A152" s="408"/>
      <c r="B152" s="412" t="s">
        <v>438</v>
      </c>
      <c r="C152" s="409" t="s">
        <v>64</v>
      </c>
      <c r="D152" s="410">
        <v>15</v>
      </c>
      <c r="E152" s="410">
        <v>15</v>
      </c>
      <c r="F152" s="410">
        <v>15</v>
      </c>
      <c r="G152" s="410">
        <v>15</v>
      </c>
      <c r="H152" s="410">
        <v>15</v>
      </c>
      <c r="I152" s="410">
        <v>15</v>
      </c>
      <c r="J152" s="410">
        <v>10</v>
      </c>
      <c r="K152" s="411">
        <f t="shared" ref="K152" si="77">SUM(D152:J152)</f>
        <v>100</v>
      </c>
      <c r="L152" s="392" t="str">
        <f t="shared" si="51"/>
        <v>Fuerte</v>
      </c>
      <c r="M152" s="396"/>
      <c r="N152" s="391"/>
      <c r="O152" s="397"/>
      <c r="P152" s="394" t="s">
        <v>343</v>
      </c>
      <c r="Q152" s="370" t="str">
        <f t="shared" si="60"/>
        <v/>
      </c>
      <c r="R152" s="370" t="str">
        <f t="shared" si="61"/>
        <v>Moderada</v>
      </c>
      <c r="S152" s="370" t="str">
        <f t="shared" si="62"/>
        <v/>
      </c>
      <c r="T152" s="371" t="str">
        <f t="shared" si="74"/>
        <v>Control fuerte pero si el riesgo residual lo requiere, en cada proceso involucrado se deben emprender acciones adicionales</v>
      </c>
      <c r="U152" s="388">
        <f t="shared" si="64"/>
        <v>2</v>
      </c>
      <c r="V152" s="349"/>
      <c r="W152" s="396"/>
      <c r="X152" s="355" t="str">
        <f t="shared" si="59"/>
        <v/>
      </c>
      <c r="Y152" s="389"/>
      <c r="Z152" s="391"/>
    </row>
    <row r="153" spans="1:41" s="340" customFormat="1" ht="38.25" x14ac:dyDescent="0.2">
      <c r="A153" s="408"/>
      <c r="B153" s="412" t="s">
        <v>437</v>
      </c>
      <c r="C153" s="409" t="s">
        <v>157</v>
      </c>
      <c r="D153" s="410">
        <v>15</v>
      </c>
      <c r="E153" s="410">
        <v>15</v>
      </c>
      <c r="F153" s="410">
        <v>15</v>
      </c>
      <c r="G153" s="410">
        <v>15</v>
      </c>
      <c r="H153" s="410">
        <v>15</v>
      </c>
      <c r="I153" s="410">
        <v>15</v>
      </c>
      <c r="J153" s="410">
        <v>10</v>
      </c>
      <c r="K153" s="411">
        <f t="shared" si="47"/>
        <v>100</v>
      </c>
      <c r="L153" s="392" t="str">
        <f t="shared" si="51"/>
        <v>Fuerte</v>
      </c>
      <c r="M153" s="396"/>
      <c r="N153" s="391"/>
      <c r="O153" s="398"/>
      <c r="P153" s="394" t="s">
        <v>343</v>
      </c>
      <c r="Q153" s="370" t="str">
        <f t="shared" si="60"/>
        <v/>
      </c>
      <c r="R153" s="370" t="str">
        <f t="shared" si="61"/>
        <v>Moderada</v>
      </c>
      <c r="S153" s="370" t="str">
        <f t="shared" si="62"/>
        <v/>
      </c>
      <c r="T153" s="371" t="str">
        <f t="shared" si="74"/>
        <v>Control fuerte pero si el riesgo residual lo requiere, en cada proceso involucrado se deben emprender acciones adicionales</v>
      </c>
      <c r="U153" s="388" t="str">
        <f t="shared" si="64"/>
        <v/>
      </c>
      <c r="V153" s="390"/>
      <c r="W153" s="358"/>
      <c r="X153" s="355">
        <f t="shared" si="59"/>
        <v>2</v>
      </c>
      <c r="Y153" s="387"/>
      <c r="Z153" s="359"/>
    </row>
    <row r="154" spans="1:41" s="499" customFormat="1" ht="15.75" x14ac:dyDescent="0.25">
      <c r="A154" s="513" t="s">
        <v>864</v>
      </c>
      <c r="B154" s="498"/>
      <c r="C154" s="409"/>
      <c r="D154" s="410"/>
      <c r="E154" s="410"/>
      <c r="F154" s="410"/>
      <c r="G154" s="410"/>
      <c r="H154" s="410"/>
      <c r="I154" s="410"/>
      <c r="J154" s="410"/>
      <c r="K154" s="411">
        <f t="shared" ref="K154:K156" si="78">SUM(D154:J154)</f>
        <v>0</v>
      </c>
      <c r="L154" s="392" t="str">
        <f t="shared" ref="L154:L156" si="79">IF(K154&gt;=96,"Fuerte",(IF(K154&lt;=85,"Débil","Moderado")))</f>
        <v>Débil</v>
      </c>
      <c r="M154" s="396"/>
      <c r="N154" s="391"/>
      <c r="O154" s="397"/>
      <c r="P154" s="394"/>
      <c r="Q154" s="370"/>
      <c r="R154" s="370"/>
      <c r="S154" s="370"/>
      <c r="T154" s="371"/>
      <c r="U154" s="388" t="str">
        <f t="shared" si="64"/>
        <v/>
      </c>
      <c r="V154" s="360">
        <f>IFERROR(ROUND(AVERAGE(U154:U157),0),0)</f>
        <v>2</v>
      </c>
      <c r="W154" s="337">
        <f>IF(OR(S154="Débil",V154=0),0,IF(V154=1,1,IF(AND(Q154="Fuerte",V154=2),2,1)))</f>
        <v>1</v>
      </c>
      <c r="X154" s="355" t="str">
        <f t="shared" si="59"/>
        <v/>
      </c>
      <c r="Y154" s="360">
        <f>IFERROR(ROUND(AVERAGE(X154:X157),0),0)</f>
        <v>0</v>
      </c>
      <c r="Z154" s="337">
        <f>IF(OR(S154="Débil",Y154=0),0,IF(Y154=1,1,IF(AND(Q154="Fuerte",Y154=2),2,1)))</f>
        <v>0</v>
      </c>
      <c r="AB154" s="500"/>
      <c r="AC154" s="501"/>
      <c r="AD154" s="501"/>
      <c r="AE154" s="501"/>
      <c r="AF154" s="502"/>
      <c r="AG154" s="455"/>
      <c r="AH154" s="455"/>
      <c r="AI154" s="455"/>
      <c r="AJ154" s="501"/>
      <c r="AK154" s="501"/>
      <c r="AL154" s="501"/>
      <c r="AM154" s="502"/>
      <c r="AN154" s="455"/>
      <c r="AO154" s="517"/>
    </row>
    <row r="155" spans="1:41" s="499" customFormat="1" ht="15.75" x14ac:dyDescent="0.2">
      <c r="A155" s="408"/>
      <c r="B155" s="498"/>
      <c r="C155" s="409"/>
      <c r="D155" s="410"/>
      <c r="E155" s="410"/>
      <c r="F155" s="410"/>
      <c r="G155" s="410"/>
      <c r="H155" s="410"/>
      <c r="I155" s="410"/>
      <c r="J155" s="410"/>
      <c r="K155" s="411">
        <f t="shared" si="78"/>
        <v>0</v>
      </c>
      <c r="L155" s="392" t="str">
        <f t="shared" si="79"/>
        <v>Débil</v>
      </c>
      <c r="M155" s="396"/>
      <c r="N155" s="391"/>
      <c r="O155" s="397"/>
      <c r="P155" s="394"/>
      <c r="Q155" s="370"/>
      <c r="R155" s="370"/>
      <c r="S155" s="370"/>
      <c r="T155" s="371"/>
      <c r="U155" s="388" t="str">
        <f t="shared" si="64"/>
        <v/>
      </c>
      <c r="V155" s="349"/>
      <c r="W155" s="396"/>
      <c r="X155" s="355" t="str">
        <f t="shared" si="59"/>
        <v/>
      </c>
      <c r="Y155" s="389"/>
      <c r="Z155" s="391"/>
      <c r="AB155" s="500"/>
      <c r="AC155" s="501"/>
      <c r="AD155" s="501"/>
      <c r="AE155" s="501"/>
      <c r="AF155" s="502"/>
      <c r="AG155" s="455"/>
      <c r="AH155" s="455"/>
      <c r="AI155" s="455"/>
      <c r="AJ155" s="501"/>
      <c r="AK155" s="501"/>
      <c r="AL155" s="501"/>
      <c r="AM155" s="502"/>
      <c r="AN155" s="455"/>
      <c r="AO155" s="517"/>
    </row>
    <row r="156" spans="1:41" s="499" customFormat="1" ht="15.75" x14ac:dyDescent="0.2">
      <c r="A156" s="408"/>
      <c r="B156" s="498"/>
      <c r="C156" s="409"/>
      <c r="D156" s="410"/>
      <c r="E156" s="410"/>
      <c r="F156" s="410"/>
      <c r="G156" s="410"/>
      <c r="H156" s="410"/>
      <c r="I156" s="410"/>
      <c r="J156" s="410"/>
      <c r="K156" s="411">
        <f t="shared" si="78"/>
        <v>0</v>
      </c>
      <c r="L156" s="392" t="str">
        <f t="shared" si="79"/>
        <v>Débil</v>
      </c>
      <c r="M156" s="396"/>
      <c r="N156" s="391"/>
      <c r="O156" s="397"/>
      <c r="P156" s="394"/>
      <c r="Q156" s="370"/>
      <c r="R156" s="370"/>
      <c r="S156" s="370"/>
      <c r="T156" s="371"/>
      <c r="U156" s="388" t="str">
        <f t="shared" si="64"/>
        <v/>
      </c>
      <c r="V156" s="349"/>
      <c r="W156" s="396"/>
      <c r="X156" s="355" t="str">
        <f t="shared" si="59"/>
        <v/>
      </c>
      <c r="Y156" s="389"/>
      <c r="Z156" s="391"/>
      <c r="AB156" s="500"/>
      <c r="AC156" s="501"/>
      <c r="AD156" s="501"/>
      <c r="AE156" s="501"/>
      <c r="AF156" s="502"/>
      <c r="AG156" s="455"/>
      <c r="AH156" s="455"/>
      <c r="AI156" s="455"/>
      <c r="AJ156" s="501"/>
      <c r="AK156" s="501"/>
      <c r="AL156" s="501"/>
      <c r="AM156" s="502"/>
      <c r="AN156" s="455"/>
      <c r="AO156" s="517"/>
    </row>
    <row r="157" spans="1:41" s="340" customFormat="1" ht="102" x14ac:dyDescent="0.2">
      <c r="A157" s="343" t="str">
        <f>'[1]2. MAPA DE RIESGOS '!C29</f>
        <v>17. Contar con un Programa de Seguridad y Salud en el Trabajo inadecuado para las características y condiciones del entorno laboral institucional.</v>
      </c>
      <c r="B157" s="286" t="s">
        <v>820</v>
      </c>
      <c r="C157" s="407" t="s">
        <v>64</v>
      </c>
      <c r="D157" s="341">
        <v>15</v>
      </c>
      <c r="E157" s="341">
        <v>15</v>
      </c>
      <c r="F157" s="341">
        <v>15</v>
      </c>
      <c r="G157" s="341">
        <v>15</v>
      </c>
      <c r="H157" s="341">
        <v>15</v>
      </c>
      <c r="I157" s="341">
        <v>15</v>
      </c>
      <c r="J157" s="341">
        <v>10</v>
      </c>
      <c r="K157" s="311">
        <f t="shared" si="47"/>
        <v>100</v>
      </c>
      <c r="L157" s="329" t="str">
        <f t="shared" si="51"/>
        <v>Fuerte</v>
      </c>
      <c r="M157" s="333">
        <f>ROUNDUP(AVERAGEIF(K157:K167,"&gt;0"),1)</f>
        <v>100</v>
      </c>
      <c r="N157" s="337" t="str">
        <f>IF(M157=100,"Fuerte",IF(M157&lt;50,"Débil","Moderada"))</f>
        <v>Fuerte</v>
      </c>
      <c r="O157" s="335" t="str">
        <f>IF(M157&lt;96,"Se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7" s="330" t="s">
        <v>343</v>
      </c>
      <c r="Q157" s="368" t="str">
        <f t="shared" si="60"/>
        <v>Fuerte</v>
      </c>
      <c r="R157" s="368" t="str">
        <f t="shared" si="61"/>
        <v/>
      </c>
      <c r="S157" s="368" t="str">
        <f t="shared" si="62"/>
        <v/>
      </c>
      <c r="T157" s="369" t="str">
        <f t="shared" si="74"/>
        <v>Control fuerte pero si el riesgo residual lo requiere, en cada proceso involucrado se deben emprender acciones adicionales</v>
      </c>
      <c r="U157" s="402">
        <f t="shared" si="64"/>
        <v>2</v>
      </c>
      <c r="V157" s="360">
        <f>IFERROR(ROUND(AVERAGE(U157:U164),0),0)</f>
        <v>2</v>
      </c>
      <c r="W157" s="337">
        <f>IF(OR(S157="Débil",V157=0),0,IF(V157=1,1,IF(AND(Q157="Fuerte",V157=2),2,1)))</f>
        <v>2</v>
      </c>
      <c r="X157" s="355" t="str">
        <f t="shared" si="59"/>
        <v/>
      </c>
      <c r="Y157" s="360">
        <f>IFERROR(ROUND(AVERAGE(X157:X164),0),0)</f>
        <v>2</v>
      </c>
      <c r="Z157" s="337">
        <f>IF(OR(S157="Débil",Y157=0),0,IF(Y157=1,1,IF(AND(Q157="Fuerte",Y157=2),2,1)))</f>
        <v>2</v>
      </c>
    </row>
    <row r="158" spans="1:41" s="340" customFormat="1" ht="38.25" x14ac:dyDescent="0.2">
      <c r="A158" s="297"/>
      <c r="B158" s="286" t="s">
        <v>821</v>
      </c>
      <c r="C158" s="407" t="s">
        <v>64</v>
      </c>
      <c r="D158" s="341">
        <v>15</v>
      </c>
      <c r="E158" s="341">
        <v>15</v>
      </c>
      <c r="F158" s="341">
        <v>15</v>
      </c>
      <c r="G158" s="341">
        <v>15</v>
      </c>
      <c r="H158" s="341">
        <v>15</v>
      </c>
      <c r="I158" s="341">
        <v>15</v>
      </c>
      <c r="J158" s="341">
        <v>10</v>
      </c>
      <c r="K158" s="311">
        <f t="shared" si="47"/>
        <v>100</v>
      </c>
      <c r="L158" s="329" t="str">
        <f t="shared" si="51"/>
        <v>Fuerte</v>
      </c>
      <c r="M158" s="319"/>
      <c r="N158" s="318"/>
      <c r="O158" s="317"/>
      <c r="P158" s="330" t="s">
        <v>343</v>
      </c>
      <c r="Q158" s="368" t="str">
        <f t="shared" si="60"/>
        <v/>
      </c>
      <c r="R158" s="368" t="str">
        <f t="shared" si="61"/>
        <v>Moderada</v>
      </c>
      <c r="S158" s="368" t="str">
        <f t="shared" si="62"/>
        <v/>
      </c>
      <c r="T158" s="369" t="str">
        <f t="shared" si="74"/>
        <v>Control fuerte pero si el riesgo residual lo requiere, en cada proceso involucrado se deben emprender acciones adicionales</v>
      </c>
      <c r="U158" s="402">
        <f t="shared" si="64"/>
        <v>2</v>
      </c>
      <c r="V158" s="348"/>
      <c r="W158" s="399"/>
      <c r="X158" s="355" t="str">
        <f t="shared" si="59"/>
        <v/>
      </c>
      <c r="Y158" s="376"/>
      <c r="Z158" s="400"/>
    </row>
    <row r="159" spans="1:41" s="379" customFormat="1" ht="38.25" x14ac:dyDescent="0.2">
      <c r="A159" s="297"/>
      <c r="B159" s="286" t="s">
        <v>822</v>
      </c>
      <c r="C159" s="407" t="s">
        <v>64</v>
      </c>
      <c r="D159" s="341">
        <v>15</v>
      </c>
      <c r="E159" s="341">
        <v>15</v>
      </c>
      <c r="F159" s="341">
        <v>15</v>
      </c>
      <c r="G159" s="341">
        <v>15</v>
      </c>
      <c r="H159" s="341">
        <v>15</v>
      </c>
      <c r="I159" s="341">
        <v>15</v>
      </c>
      <c r="J159" s="341">
        <v>10</v>
      </c>
      <c r="K159" s="311">
        <f t="shared" si="47"/>
        <v>100</v>
      </c>
      <c r="L159" s="329" t="str">
        <f t="shared" si="51"/>
        <v>Fuerte</v>
      </c>
      <c r="M159" s="319"/>
      <c r="N159" s="318"/>
      <c r="O159" s="317"/>
      <c r="P159" s="330" t="s">
        <v>343</v>
      </c>
      <c r="Q159" s="368" t="str">
        <f t="shared" si="60"/>
        <v/>
      </c>
      <c r="R159" s="368" t="str">
        <f t="shared" si="61"/>
        <v>Moderada</v>
      </c>
      <c r="S159" s="368" t="str">
        <f t="shared" si="62"/>
        <v/>
      </c>
      <c r="T159" s="369" t="str">
        <f t="shared" si="74"/>
        <v>Control fuerte pero si el riesgo residual lo requiere, en cada proceso involucrado se deben emprender acciones adicionales</v>
      </c>
      <c r="U159" s="402">
        <f t="shared" si="64"/>
        <v>2</v>
      </c>
      <c r="V159" s="348"/>
      <c r="W159" s="399"/>
      <c r="X159" s="355" t="str">
        <f t="shared" si="59"/>
        <v/>
      </c>
      <c r="Y159" s="376"/>
      <c r="Z159" s="400"/>
      <c r="AA159" s="340"/>
      <c r="AB159" s="340"/>
      <c r="AC159" s="340"/>
      <c r="AD159" s="340"/>
      <c r="AE159" s="340"/>
      <c r="AF159" s="340"/>
      <c r="AG159" s="340"/>
      <c r="AH159" s="340"/>
      <c r="AI159" s="340"/>
      <c r="AJ159" s="340"/>
      <c r="AK159" s="340"/>
      <c r="AL159" s="340"/>
      <c r="AM159" s="340"/>
      <c r="AN159" s="340"/>
      <c r="AO159" s="340"/>
    </row>
    <row r="160" spans="1:41" s="316" customFormat="1" ht="38.25" x14ac:dyDescent="0.2">
      <c r="A160" s="297"/>
      <c r="B160" s="286" t="s">
        <v>823</v>
      </c>
      <c r="C160" s="407" t="s">
        <v>64</v>
      </c>
      <c r="D160" s="341">
        <v>15</v>
      </c>
      <c r="E160" s="341">
        <v>15</v>
      </c>
      <c r="F160" s="341">
        <v>15</v>
      </c>
      <c r="G160" s="341">
        <v>15</v>
      </c>
      <c r="H160" s="341">
        <v>15</v>
      </c>
      <c r="I160" s="341">
        <v>15</v>
      </c>
      <c r="J160" s="341">
        <v>10</v>
      </c>
      <c r="K160" s="311">
        <f t="shared" si="47"/>
        <v>100</v>
      </c>
      <c r="L160" s="329" t="str">
        <f t="shared" si="51"/>
        <v>Fuerte</v>
      </c>
      <c r="M160" s="319"/>
      <c r="N160" s="318"/>
      <c r="O160" s="317"/>
      <c r="P160" s="330" t="s">
        <v>343</v>
      </c>
      <c r="Q160" s="368" t="str">
        <f t="shared" si="60"/>
        <v/>
      </c>
      <c r="R160" s="368" t="str">
        <f t="shared" si="61"/>
        <v>Moderada</v>
      </c>
      <c r="S160" s="368" t="str">
        <f t="shared" si="62"/>
        <v/>
      </c>
      <c r="T160" s="369" t="str">
        <f t="shared" si="74"/>
        <v>Control fuerte pero si el riesgo residual lo requiere, en cada proceso involucrado se deben emprender acciones adicionales</v>
      </c>
      <c r="U160" s="402">
        <f t="shared" si="64"/>
        <v>2</v>
      </c>
      <c r="V160" s="348"/>
      <c r="W160" s="399"/>
      <c r="X160" s="355" t="str">
        <f t="shared" si="59"/>
        <v/>
      </c>
      <c r="Y160" s="376"/>
      <c r="Z160" s="400"/>
      <c r="AA160" s="340"/>
      <c r="AB160" s="340"/>
      <c r="AC160" s="340"/>
      <c r="AD160" s="340"/>
      <c r="AE160" s="340"/>
      <c r="AF160" s="340"/>
      <c r="AG160" s="340"/>
      <c r="AH160" s="340"/>
      <c r="AI160" s="340"/>
      <c r="AJ160" s="340"/>
      <c r="AK160" s="340"/>
      <c r="AL160" s="340"/>
      <c r="AM160" s="340"/>
      <c r="AN160" s="340"/>
      <c r="AO160" s="340"/>
    </row>
    <row r="161" spans="1:41" ht="38.25" x14ac:dyDescent="0.2">
      <c r="A161" s="406"/>
      <c r="B161" s="312" t="s">
        <v>442</v>
      </c>
      <c r="C161" s="407" t="s">
        <v>64</v>
      </c>
      <c r="D161" s="341">
        <v>15</v>
      </c>
      <c r="E161" s="341">
        <v>15</v>
      </c>
      <c r="F161" s="341">
        <v>15</v>
      </c>
      <c r="G161" s="341">
        <v>15</v>
      </c>
      <c r="H161" s="341">
        <v>15</v>
      </c>
      <c r="I161" s="341">
        <v>15</v>
      </c>
      <c r="J161" s="341">
        <v>10</v>
      </c>
      <c r="K161" s="311">
        <f t="shared" si="47"/>
        <v>100</v>
      </c>
      <c r="L161" s="329" t="str">
        <f t="shared" si="51"/>
        <v>Fuerte</v>
      </c>
      <c r="M161" s="319"/>
      <c r="N161" s="318"/>
      <c r="O161" s="317"/>
      <c r="P161" s="330" t="s">
        <v>343</v>
      </c>
      <c r="Q161" s="368" t="str">
        <f t="shared" si="60"/>
        <v/>
      </c>
      <c r="R161" s="368" t="str">
        <f t="shared" si="61"/>
        <v>Moderada</v>
      </c>
      <c r="S161" s="368" t="str">
        <f t="shared" si="62"/>
        <v/>
      </c>
      <c r="T161" s="369" t="str">
        <f t="shared" si="74"/>
        <v>Control fuerte pero si el riesgo residual lo requiere, en cada proceso involucrado se deben emprender acciones adicionales</v>
      </c>
      <c r="U161" s="402">
        <f t="shared" si="64"/>
        <v>2</v>
      </c>
      <c r="V161" s="348"/>
      <c r="W161" s="399"/>
      <c r="X161" s="355" t="str">
        <f t="shared" si="59"/>
        <v/>
      </c>
      <c r="Y161" s="376"/>
      <c r="Z161" s="400"/>
      <c r="AA161" s="340"/>
      <c r="AB161" s="340"/>
      <c r="AC161" s="340"/>
      <c r="AD161" s="340"/>
      <c r="AE161" s="340"/>
      <c r="AF161" s="340"/>
      <c r="AG161" s="340"/>
      <c r="AJ161" s="340"/>
      <c r="AK161" s="340"/>
      <c r="AL161" s="340"/>
      <c r="AM161" s="340"/>
      <c r="AN161" s="340"/>
    </row>
    <row r="162" spans="1:41" ht="38.25" x14ac:dyDescent="0.2">
      <c r="A162" s="406"/>
      <c r="B162" s="312" t="s">
        <v>443</v>
      </c>
      <c r="C162" s="407" t="s">
        <v>64</v>
      </c>
      <c r="D162" s="341">
        <v>15</v>
      </c>
      <c r="E162" s="341">
        <v>15</v>
      </c>
      <c r="F162" s="341">
        <v>15</v>
      </c>
      <c r="G162" s="341">
        <v>15</v>
      </c>
      <c r="H162" s="341">
        <v>15</v>
      </c>
      <c r="I162" s="341">
        <v>15</v>
      </c>
      <c r="J162" s="341">
        <v>10</v>
      </c>
      <c r="K162" s="311">
        <f t="shared" si="47"/>
        <v>100</v>
      </c>
      <c r="L162" s="329" t="str">
        <f t="shared" si="51"/>
        <v>Fuerte</v>
      </c>
      <c r="M162" s="319"/>
      <c r="N162" s="318"/>
      <c r="O162" s="317"/>
      <c r="P162" s="330" t="s">
        <v>343</v>
      </c>
      <c r="Q162" s="368" t="str">
        <f t="shared" si="60"/>
        <v/>
      </c>
      <c r="R162" s="368" t="str">
        <f t="shared" si="61"/>
        <v>Moderada</v>
      </c>
      <c r="S162" s="368" t="str">
        <f t="shared" si="62"/>
        <v/>
      </c>
      <c r="T162" s="369" t="str">
        <f t="shared" si="74"/>
        <v>Control fuerte pero si el riesgo residual lo requiere, en cada proceso involucrado se deben emprender acciones adicionales</v>
      </c>
      <c r="U162" s="402">
        <f t="shared" si="64"/>
        <v>2</v>
      </c>
      <c r="V162" s="348"/>
      <c r="W162" s="399"/>
      <c r="X162" s="355" t="str">
        <f t="shared" ref="X162:X193" si="80">IF(C162="Detectivo",IF(L162="Fuerte",2,IF(L162="Moderado",1,"")),"")</f>
        <v/>
      </c>
      <c r="Y162" s="376"/>
      <c r="Z162" s="400"/>
      <c r="AA162" s="340"/>
      <c r="AB162" s="340"/>
      <c r="AC162" s="340"/>
      <c r="AD162" s="340"/>
      <c r="AE162" s="340"/>
      <c r="AF162" s="340"/>
      <c r="AG162" s="340"/>
      <c r="AJ162" s="340"/>
      <c r="AK162" s="340"/>
      <c r="AL162" s="340"/>
      <c r="AM162" s="340"/>
      <c r="AN162" s="340"/>
    </row>
    <row r="163" spans="1:41" s="340" customFormat="1" ht="38.25" x14ac:dyDescent="0.2">
      <c r="A163" s="406"/>
      <c r="B163" s="404" t="s">
        <v>514</v>
      </c>
      <c r="C163" s="407" t="s">
        <v>157</v>
      </c>
      <c r="D163" s="414">
        <v>15</v>
      </c>
      <c r="E163" s="414">
        <v>15</v>
      </c>
      <c r="F163" s="414">
        <v>15</v>
      </c>
      <c r="G163" s="414">
        <v>15</v>
      </c>
      <c r="H163" s="414">
        <v>15</v>
      </c>
      <c r="I163" s="414">
        <v>15</v>
      </c>
      <c r="J163" s="414">
        <v>10</v>
      </c>
      <c r="K163" s="385">
        <f t="shared" si="47"/>
        <v>100</v>
      </c>
      <c r="L163" s="393" t="str">
        <f t="shared" si="51"/>
        <v>Fuerte</v>
      </c>
      <c r="M163" s="399"/>
      <c r="N163" s="400"/>
      <c r="O163" s="401"/>
      <c r="P163" s="395" t="s">
        <v>343</v>
      </c>
      <c r="Q163" s="368" t="str">
        <f t="shared" si="60"/>
        <v/>
      </c>
      <c r="R163" s="368" t="str">
        <f t="shared" si="61"/>
        <v>Moderada</v>
      </c>
      <c r="S163" s="368" t="str">
        <f t="shared" si="62"/>
        <v/>
      </c>
      <c r="T163" s="369" t="str">
        <f t="shared" si="74"/>
        <v>Control fuerte pero si el riesgo residual lo requiere, en cada proceso involucrado se deben emprender acciones adicionales</v>
      </c>
      <c r="U163" s="402" t="str">
        <f t="shared" si="64"/>
        <v/>
      </c>
      <c r="V163" s="348"/>
      <c r="W163" s="399"/>
      <c r="X163" s="355">
        <f t="shared" si="80"/>
        <v>2</v>
      </c>
      <c r="Y163" s="376"/>
      <c r="Z163" s="400"/>
      <c r="AA163" s="386"/>
      <c r="AB163" s="386"/>
      <c r="AC163" s="386"/>
      <c r="AD163" s="386"/>
      <c r="AE163" s="386"/>
      <c r="AF163" s="386"/>
      <c r="AG163" s="386"/>
      <c r="AH163" s="386"/>
      <c r="AI163" s="386"/>
      <c r="AJ163" s="386"/>
      <c r="AK163" s="386"/>
      <c r="AL163" s="386"/>
      <c r="AM163" s="386"/>
      <c r="AN163" s="386"/>
      <c r="AO163" s="386"/>
    </row>
    <row r="164" spans="1:41" s="340" customFormat="1" ht="38.25" x14ac:dyDescent="0.2">
      <c r="A164" s="406"/>
      <c r="B164" s="312" t="s">
        <v>444</v>
      </c>
      <c r="C164" s="407" t="s">
        <v>157</v>
      </c>
      <c r="D164" s="341">
        <v>15</v>
      </c>
      <c r="E164" s="341">
        <v>15</v>
      </c>
      <c r="F164" s="341">
        <v>15</v>
      </c>
      <c r="G164" s="341">
        <v>15</v>
      </c>
      <c r="H164" s="341">
        <v>15</v>
      </c>
      <c r="I164" s="341">
        <v>15</v>
      </c>
      <c r="J164" s="341">
        <v>10</v>
      </c>
      <c r="K164" s="311">
        <f t="shared" si="47"/>
        <v>100</v>
      </c>
      <c r="L164" s="329" t="str">
        <f t="shared" si="51"/>
        <v>Fuerte</v>
      </c>
      <c r="M164" s="319"/>
      <c r="N164" s="318"/>
      <c r="O164" s="334"/>
      <c r="P164" s="330" t="s">
        <v>343</v>
      </c>
      <c r="Q164" s="368" t="str">
        <f t="shared" si="60"/>
        <v/>
      </c>
      <c r="R164" s="368" t="str">
        <f t="shared" si="61"/>
        <v>Moderada</v>
      </c>
      <c r="S164" s="368" t="str">
        <f t="shared" si="62"/>
        <v/>
      </c>
      <c r="T164" s="369" t="str">
        <f t="shared" si="74"/>
        <v>Control fuerte pero si el riesgo residual lo requiere, en cada proceso involucrado se deben emprender acciones adicionales</v>
      </c>
      <c r="U164" s="402" t="str">
        <f t="shared" si="64"/>
        <v/>
      </c>
      <c r="V164" s="361"/>
      <c r="W164" s="362"/>
      <c r="X164" s="355">
        <f t="shared" si="80"/>
        <v>2</v>
      </c>
      <c r="Y164" s="355"/>
      <c r="Z164" s="356"/>
    </row>
    <row r="165" spans="1:41" s="340" customFormat="1" ht="15.75" x14ac:dyDescent="0.25">
      <c r="A165" s="513" t="s">
        <v>864</v>
      </c>
      <c r="B165" s="493"/>
      <c r="C165" s="407"/>
      <c r="D165" s="341"/>
      <c r="E165" s="341"/>
      <c r="F165" s="341"/>
      <c r="G165" s="341"/>
      <c r="H165" s="341"/>
      <c r="I165" s="341"/>
      <c r="J165" s="341"/>
      <c r="K165" s="311">
        <f t="shared" ref="K165:K167" si="81">SUM(D165:J165)</f>
        <v>0</v>
      </c>
      <c r="L165" s="329" t="str">
        <f t="shared" ref="L165:L167" si="82">IF(K165&gt;=96,"Fuerte",(IF(K165&lt;=85,"Débil","Moderado")))</f>
        <v>Débil</v>
      </c>
      <c r="M165" s="319"/>
      <c r="N165" s="318"/>
      <c r="O165" s="317"/>
      <c r="P165" s="330"/>
      <c r="Q165" s="368"/>
      <c r="R165" s="368"/>
      <c r="S165" s="368"/>
      <c r="T165" s="369"/>
      <c r="U165" s="402" t="str">
        <f t="shared" si="64"/>
        <v/>
      </c>
      <c r="V165" s="360">
        <f>IFERROR(ROUND(AVERAGE(U165:U168),0),0)</f>
        <v>2</v>
      </c>
      <c r="W165" s="337">
        <f>IF(OR(S165="Débil",V165=0),0,IF(V165=1,1,IF(AND(Q165="Fuerte",V165=2),2,1)))</f>
        <v>1</v>
      </c>
      <c r="X165" s="355" t="str">
        <f t="shared" si="80"/>
        <v/>
      </c>
      <c r="Y165" s="360">
        <f>IFERROR(ROUND(AVERAGE(X165:X168),0),0)</f>
        <v>0</v>
      </c>
      <c r="Z165" s="337">
        <f>IF(OR(S165="Débil",Y165=0),0,IF(Y165=1,1,IF(AND(Q165="Fuerte",Y165=2),2,1)))</f>
        <v>0</v>
      </c>
      <c r="AB165" s="309"/>
      <c r="AC165" s="288"/>
      <c r="AD165" s="288"/>
      <c r="AE165" s="288"/>
      <c r="AF165" s="289"/>
      <c r="AG165" s="339"/>
      <c r="AH165" s="339"/>
      <c r="AI165" s="339"/>
      <c r="AJ165" s="288"/>
      <c r="AK165" s="288"/>
      <c r="AL165" s="288"/>
      <c r="AM165" s="289"/>
      <c r="AN165" s="339"/>
      <c r="AO165" s="516"/>
    </row>
    <row r="166" spans="1:41" s="340" customFormat="1" ht="15.75" x14ac:dyDescent="0.2">
      <c r="A166" s="310"/>
      <c r="B166" s="493"/>
      <c r="C166" s="407"/>
      <c r="D166" s="341"/>
      <c r="E166" s="341"/>
      <c r="F166" s="341"/>
      <c r="G166" s="341"/>
      <c r="H166" s="341"/>
      <c r="I166" s="341"/>
      <c r="J166" s="341"/>
      <c r="K166" s="311">
        <f t="shared" si="81"/>
        <v>0</v>
      </c>
      <c r="L166" s="329" t="str">
        <f t="shared" si="82"/>
        <v>Débil</v>
      </c>
      <c r="M166" s="319"/>
      <c r="N166" s="318"/>
      <c r="O166" s="317"/>
      <c r="P166" s="330"/>
      <c r="Q166" s="368"/>
      <c r="R166" s="368"/>
      <c r="S166" s="368"/>
      <c r="T166" s="369"/>
      <c r="U166" s="402" t="str">
        <f t="shared" si="64"/>
        <v/>
      </c>
      <c r="V166" s="348"/>
      <c r="W166" s="399"/>
      <c r="X166" s="355" t="str">
        <f t="shared" si="80"/>
        <v/>
      </c>
      <c r="Y166" s="376"/>
      <c r="Z166" s="400"/>
      <c r="AB166" s="309"/>
      <c r="AC166" s="288"/>
      <c r="AD166" s="288"/>
      <c r="AE166" s="288"/>
      <c r="AF166" s="289"/>
      <c r="AG166" s="339"/>
      <c r="AH166" s="339"/>
      <c r="AI166" s="339"/>
      <c r="AJ166" s="288"/>
      <c r="AK166" s="288"/>
      <c r="AL166" s="288"/>
      <c r="AM166" s="289"/>
      <c r="AN166" s="339"/>
      <c r="AO166" s="516"/>
    </row>
    <row r="167" spans="1:41" s="340" customFormat="1" ht="15.75" x14ac:dyDescent="0.2">
      <c r="A167" s="310"/>
      <c r="B167" s="493"/>
      <c r="C167" s="407"/>
      <c r="D167" s="341"/>
      <c r="E167" s="341"/>
      <c r="F167" s="341"/>
      <c r="G167" s="341"/>
      <c r="H167" s="341"/>
      <c r="I167" s="341"/>
      <c r="J167" s="341"/>
      <c r="K167" s="311">
        <f t="shared" si="81"/>
        <v>0</v>
      </c>
      <c r="L167" s="329" t="str">
        <f t="shared" si="82"/>
        <v>Débil</v>
      </c>
      <c r="M167" s="319"/>
      <c r="N167" s="318"/>
      <c r="O167" s="317"/>
      <c r="P167" s="330"/>
      <c r="Q167" s="368"/>
      <c r="R167" s="368"/>
      <c r="S167" s="368"/>
      <c r="T167" s="369"/>
      <c r="U167" s="402" t="str">
        <f t="shared" si="64"/>
        <v/>
      </c>
      <c r="V167" s="348"/>
      <c r="W167" s="399"/>
      <c r="X167" s="355" t="str">
        <f t="shared" si="80"/>
        <v/>
      </c>
      <c r="Y167" s="376"/>
      <c r="Z167" s="400"/>
      <c r="AB167" s="309"/>
      <c r="AC167" s="288"/>
      <c r="AD167" s="288"/>
      <c r="AE167" s="288"/>
      <c r="AF167" s="289"/>
      <c r="AG167" s="339"/>
      <c r="AH167" s="339"/>
      <c r="AI167" s="339"/>
      <c r="AJ167" s="288"/>
      <c r="AK167" s="288"/>
      <c r="AL167" s="288"/>
      <c r="AM167" s="289"/>
      <c r="AN167" s="339"/>
      <c r="AO167" s="516"/>
    </row>
    <row r="168" spans="1:41" s="340" customFormat="1" ht="51" x14ac:dyDescent="0.2">
      <c r="A168" s="378" t="str">
        <f>'[1]2. MAPA DE RIESGOS '!C30</f>
        <v>18. Actuaciones de los colaboradores que no se ajusten a la cultura del control en la Entidad</v>
      </c>
      <c r="B168" s="377" t="s">
        <v>392</v>
      </c>
      <c r="C168" s="409" t="s">
        <v>64</v>
      </c>
      <c r="D168" s="410">
        <v>15</v>
      </c>
      <c r="E168" s="410">
        <v>15</v>
      </c>
      <c r="F168" s="410">
        <v>15</v>
      </c>
      <c r="G168" s="410">
        <v>15</v>
      </c>
      <c r="H168" s="410">
        <v>15</v>
      </c>
      <c r="I168" s="410">
        <v>15</v>
      </c>
      <c r="J168" s="410">
        <v>10</v>
      </c>
      <c r="K168" s="411">
        <f t="shared" si="47"/>
        <v>100</v>
      </c>
      <c r="L168" s="392" t="str">
        <f t="shared" si="51"/>
        <v>Fuerte</v>
      </c>
      <c r="M168" s="381">
        <f>ROUNDUP(AVERAGEIF(K168:K171,"&gt;0"),1)</f>
        <v>100</v>
      </c>
      <c r="N168" s="380" t="str">
        <f>IF(M168=100,"Fuerte",IF(M168&lt;50,"Débil","Moderada"))</f>
        <v>Fuerte</v>
      </c>
      <c r="O168" s="382" t="str">
        <f>IF(M168&lt;96,"Se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8" s="394" t="s">
        <v>343</v>
      </c>
      <c r="Q168" s="370" t="str">
        <f t="shared" si="60"/>
        <v>Fuerte</v>
      </c>
      <c r="R168" s="370" t="str">
        <f t="shared" si="61"/>
        <v/>
      </c>
      <c r="S168" s="370" t="str">
        <f t="shared" si="62"/>
        <v/>
      </c>
      <c r="T168" s="371" t="str">
        <f t="shared" si="74"/>
        <v>Control fuerte pero si el riesgo residual lo requiere, en cada proceso involucrado se deben emprender acciones adicionales</v>
      </c>
      <c r="U168" s="388">
        <f t="shared" si="64"/>
        <v>2</v>
      </c>
      <c r="V168" s="357">
        <f>IFERROR(ROUND(AVERAGE(U168:U168),0),0)</f>
        <v>2</v>
      </c>
      <c r="W168" s="380">
        <f>IF(OR(S168="Débil",V168=0),0,IF(V168=1,1,IF(AND(Q168="Fuerte",V168=2),2,1)))</f>
        <v>2</v>
      </c>
      <c r="X168" s="355" t="str">
        <f t="shared" si="80"/>
        <v/>
      </c>
      <c r="Y168" s="357">
        <f>IFERROR(ROUND(AVERAGE(X168:X168),0),0)</f>
        <v>0</v>
      </c>
      <c r="Z168" s="380">
        <f>IF(OR(S168="Débil",Y168=0),0,IF(Y168=1,1,IF(AND(Q168="Fuerte",Y168=2),2,1)))</f>
        <v>0</v>
      </c>
    </row>
    <row r="169" spans="1:41" s="499" customFormat="1" ht="15.75" x14ac:dyDescent="0.25">
      <c r="A169" s="513" t="s">
        <v>864</v>
      </c>
      <c r="B169" s="498"/>
      <c r="C169" s="409"/>
      <c r="D169" s="410"/>
      <c r="E169" s="410"/>
      <c r="F169" s="410"/>
      <c r="G169" s="410"/>
      <c r="H169" s="410"/>
      <c r="I169" s="410"/>
      <c r="J169" s="410"/>
      <c r="K169" s="411">
        <f t="shared" ref="K169:K171" si="83">SUM(D169:J169)</f>
        <v>0</v>
      </c>
      <c r="L169" s="392" t="str">
        <f t="shared" ref="L169:L171" si="84">IF(K169&gt;=96,"Fuerte",(IF(K169&lt;=85,"Débil","Moderado")))</f>
        <v>Débil</v>
      </c>
      <c r="M169" s="396"/>
      <c r="N169" s="391"/>
      <c r="O169" s="397"/>
      <c r="P169" s="394"/>
      <c r="Q169" s="370"/>
      <c r="R169" s="370"/>
      <c r="S169" s="370"/>
      <c r="T169" s="371"/>
      <c r="U169" s="388" t="str">
        <f t="shared" si="64"/>
        <v/>
      </c>
      <c r="V169" s="349"/>
      <c r="W169" s="396"/>
      <c r="X169" s="355" t="str">
        <f t="shared" si="80"/>
        <v/>
      </c>
      <c r="Y169" s="389"/>
      <c r="Z169" s="391"/>
      <c r="AB169" s="500"/>
      <c r="AC169" s="501"/>
      <c r="AD169" s="501"/>
      <c r="AE169" s="501"/>
      <c r="AF169" s="502"/>
      <c r="AG169" s="455"/>
      <c r="AH169" s="455"/>
      <c r="AI169" s="455"/>
      <c r="AJ169" s="501"/>
      <c r="AK169" s="501"/>
      <c r="AL169" s="501"/>
      <c r="AM169" s="502"/>
      <c r="AN169" s="455"/>
      <c r="AO169" s="517"/>
    </row>
    <row r="170" spans="1:41" s="499" customFormat="1" ht="15.75" x14ac:dyDescent="0.2">
      <c r="A170" s="408"/>
      <c r="B170" s="498"/>
      <c r="C170" s="409"/>
      <c r="D170" s="410"/>
      <c r="E170" s="410"/>
      <c r="F170" s="410"/>
      <c r="G170" s="410"/>
      <c r="H170" s="410"/>
      <c r="I170" s="410"/>
      <c r="J170" s="410"/>
      <c r="K170" s="411">
        <f t="shared" si="83"/>
        <v>0</v>
      </c>
      <c r="L170" s="392" t="str">
        <f t="shared" si="84"/>
        <v>Débil</v>
      </c>
      <c r="M170" s="396"/>
      <c r="N170" s="391"/>
      <c r="O170" s="397"/>
      <c r="P170" s="394"/>
      <c r="Q170" s="370"/>
      <c r="R170" s="370"/>
      <c r="S170" s="370"/>
      <c r="T170" s="371"/>
      <c r="U170" s="388" t="str">
        <f t="shared" si="64"/>
        <v/>
      </c>
      <c r="V170" s="349"/>
      <c r="W170" s="396"/>
      <c r="X170" s="355" t="str">
        <f t="shared" si="80"/>
        <v/>
      </c>
      <c r="Y170" s="389"/>
      <c r="Z170" s="391"/>
      <c r="AB170" s="500"/>
      <c r="AC170" s="501"/>
      <c r="AD170" s="501"/>
      <c r="AE170" s="501"/>
      <c r="AF170" s="502"/>
      <c r="AG170" s="455"/>
      <c r="AH170" s="455"/>
      <c r="AI170" s="455"/>
      <c r="AJ170" s="501"/>
      <c r="AK170" s="501"/>
      <c r="AL170" s="501"/>
      <c r="AM170" s="502"/>
      <c r="AN170" s="455"/>
      <c r="AO170" s="517"/>
    </row>
    <row r="171" spans="1:41" s="499" customFormat="1" ht="15.75" x14ac:dyDescent="0.2">
      <c r="A171" s="408"/>
      <c r="B171" s="498"/>
      <c r="C171" s="409"/>
      <c r="D171" s="410"/>
      <c r="E171" s="410"/>
      <c r="F171" s="410"/>
      <c r="G171" s="410"/>
      <c r="H171" s="410"/>
      <c r="I171" s="410"/>
      <c r="J171" s="410"/>
      <c r="K171" s="411">
        <f t="shared" si="83"/>
        <v>0</v>
      </c>
      <c r="L171" s="392" t="str">
        <f t="shared" si="84"/>
        <v>Débil</v>
      </c>
      <c r="M171" s="396"/>
      <c r="N171" s="391"/>
      <c r="O171" s="397"/>
      <c r="P171" s="394"/>
      <c r="Q171" s="370"/>
      <c r="R171" s="370"/>
      <c r="S171" s="370"/>
      <c r="T171" s="371"/>
      <c r="U171" s="388" t="str">
        <f t="shared" si="64"/>
        <v/>
      </c>
      <c r="V171" s="349"/>
      <c r="W171" s="396"/>
      <c r="X171" s="355" t="str">
        <f t="shared" si="80"/>
        <v/>
      </c>
      <c r="Y171" s="389"/>
      <c r="Z171" s="391"/>
      <c r="AB171" s="500"/>
      <c r="AC171" s="501"/>
      <c r="AD171" s="501"/>
      <c r="AE171" s="501"/>
      <c r="AF171" s="502"/>
      <c r="AG171" s="455"/>
      <c r="AH171" s="455"/>
      <c r="AI171" s="455"/>
      <c r="AJ171" s="501"/>
      <c r="AK171" s="501"/>
      <c r="AL171" s="501"/>
      <c r="AM171" s="502"/>
      <c r="AN171" s="455"/>
      <c r="AO171" s="517"/>
    </row>
    <row r="172" spans="1:41" s="340" customFormat="1" ht="76.5" x14ac:dyDescent="0.2">
      <c r="A172" s="343" t="str">
        <f>'[1]2. MAPA DE RIESGOS '!C31</f>
        <v>19. Comportamientos de los colaboradores, proveedores y otras partes interesadas pertinentes que afecten negativamente el desempeño ambiental de la Entidad.</v>
      </c>
      <c r="B172" s="286" t="s">
        <v>824</v>
      </c>
      <c r="C172" s="407" t="s">
        <v>64</v>
      </c>
      <c r="D172" s="341">
        <v>15</v>
      </c>
      <c r="E172" s="341">
        <v>15</v>
      </c>
      <c r="F172" s="341">
        <v>15</v>
      </c>
      <c r="G172" s="341">
        <v>15</v>
      </c>
      <c r="H172" s="341">
        <v>15</v>
      </c>
      <c r="I172" s="341">
        <v>15</v>
      </c>
      <c r="J172" s="341">
        <v>10</v>
      </c>
      <c r="K172" s="311">
        <f t="shared" si="47"/>
        <v>100</v>
      </c>
      <c r="L172" s="329" t="str">
        <f t="shared" si="51"/>
        <v>Fuerte</v>
      </c>
      <c r="M172" s="333">
        <f>ROUNDUP(AVERAGEIF(K172:K178,"&gt;0"),1)</f>
        <v>100</v>
      </c>
      <c r="N172" s="337" t="str">
        <f>IF(M172=100,"Fuerte",IF(M172&lt;50,"Débil","Moderada"))</f>
        <v>Fuerte</v>
      </c>
      <c r="O172" s="335" t="str">
        <f>IF(M172&lt;96,"Se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2" s="330" t="s">
        <v>343</v>
      </c>
      <c r="Q172" s="368" t="str">
        <f t="shared" si="60"/>
        <v>Fuerte</v>
      </c>
      <c r="R172" s="368" t="str">
        <f t="shared" si="61"/>
        <v/>
      </c>
      <c r="S172" s="368" t="str">
        <f t="shared" si="62"/>
        <v/>
      </c>
      <c r="T172" s="369" t="str">
        <f t="shared" si="74"/>
        <v>Control fuerte pero si el riesgo residual lo requiere, en cada proceso involucrado se deben emprender acciones adicionales</v>
      </c>
      <c r="U172" s="402">
        <f t="shared" si="64"/>
        <v>2</v>
      </c>
      <c r="V172" s="360">
        <f>IFERROR(ROUND(AVERAGE(U172:U175),0),0)</f>
        <v>2</v>
      </c>
      <c r="W172" s="337">
        <f>IF(OR(S172="Débil",V172=0),0,IF(V172=1,1,IF(AND(Q172="Fuerte",V172=2),2,1)))</f>
        <v>2</v>
      </c>
      <c r="X172" s="355" t="str">
        <f t="shared" si="80"/>
        <v/>
      </c>
      <c r="Y172" s="360">
        <f>IFERROR(ROUND(AVERAGE(X172:X175),0),0)</f>
        <v>0</v>
      </c>
      <c r="Z172" s="337">
        <f>IF(OR(S172="Débil",Y172=0),0,IF(Y172=1,1,IF(AND(Q172="Fuerte",Y172=2),2,1)))</f>
        <v>0</v>
      </c>
    </row>
    <row r="173" spans="1:41" s="386" customFormat="1" ht="38.25" x14ac:dyDescent="0.2">
      <c r="A173" s="406"/>
      <c r="B173" s="312" t="s">
        <v>825</v>
      </c>
      <c r="C173" s="407" t="s">
        <v>64</v>
      </c>
      <c r="D173" s="341">
        <v>15</v>
      </c>
      <c r="E173" s="341">
        <v>15</v>
      </c>
      <c r="F173" s="341">
        <v>15</v>
      </c>
      <c r="G173" s="341">
        <v>15</v>
      </c>
      <c r="H173" s="341">
        <v>15</v>
      </c>
      <c r="I173" s="341">
        <v>15</v>
      </c>
      <c r="J173" s="341">
        <v>10</v>
      </c>
      <c r="K173" s="311">
        <f t="shared" si="47"/>
        <v>100</v>
      </c>
      <c r="L173" s="329" t="str">
        <f t="shared" si="51"/>
        <v>Fuerte</v>
      </c>
      <c r="M173" s="319"/>
      <c r="N173" s="318"/>
      <c r="O173" s="317"/>
      <c r="P173" s="330" t="s">
        <v>343</v>
      </c>
      <c r="Q173" s="368" t="str">
        <f t="shared" si="60"/>
        <v/>
      </c>
      <c r="R173" s="368" t="str">
        <f t="shared" si="61"/>
        <v>Moderada</v>
      </c>
      <c r="S173" s="368" t="str">
        <f t="shared" si="62"/>
        <v/>
      </c>
      <c r="T173" s="369" t="str">
        <f t="shared" si="74"/>
        <v>Control fuerte pero si el riesgo residual lo requiere, en cada proceso involucrado se deben emprender acciones adicionales</v>
      </c>
      <c r="U173" s="402">
        <f t="shared" si="64"/>
        <v>2</v>
      </c>
      <c r="V173" s="348"/>
      <c r="W173" s="399"/>
      <c r="X173" s="355" t="str">
        <f t="shared" si="80"/>
        <v/>
      </c>
      <c r="Y173" s="376"/>
      <c r="Z173" s="400"/>
      <c r="AA173" s="340"/>
      <c r="AB173" s="340"/>
      <c r="AC173" s="340"/>
      <c r="AD173" s="340"/>
      <c r="AE173" s="340"/>
      <c r="AF173" s="340"/>
      <c r="AG173" s="340"/>
      <c r="AH173" s="340"/>
      <c r="AI173" s="340"/>
      <c r="AJ173" s="340"/>
      <c r="AK173" s="340"/>
      <c r="AL173" s="340"/>
      <c r="AM173" s="340"/>
      <c r="AN173" s="340"/>
      <c r="AO173" s="340"/>
    </row>
    <row r="174" spans="1:41" s="386" customFormat="1" ht="38.25" x14ac:dyDescent="0.2">
      <c r="A174" s="406"/>
      <c r="B174" s="312" t="s">
        <v>826</v>
      </c>
      <c r="C174" s="407" t="s">
        <v>64</v>
      </c>
      <c r="D174" s="341">
        <v>15</v>
      </c>
      <c r="E174" s="341">
        <v>15</v>
      </c>
      <c r="F174" s="341">
        <v>15</v>
      </c>
      <c r="G174" s="341">
        <v>15</v>
      </c>
      <c r="H174" s="341">
        <v>15</v>
      </c>
      <c r="I174" s="341">
        <v>15</v>
      </c>
      <c r="J174" s="341">
        <v>10</v>
      </c>
      <c r="K174" s="311">
        <f t="shared" si="47"/>
        <v>100</v>
      </c>
      <c r="L174" s="329" t="str">
        <f t="shared" si="51"/>
        <v>Fuerte</v>
      </c>
      <c r="M174" s="319"/>
      <c r="N174" s="318"/>
      <c r="O174" s="317"/>
      <c r="P174" s="330" t="s">
        <v>343</v>
      </c>
      <c r="Q174" s="368" t="str">
        <f t="shared" si="60"/>
        <v/>
      </c>
      <c r="R174" s="368" t="str">
        <f t="shared" si="61"/>
        <v>Moderada</v>
      </c>
      <c r="S174" s="368" t="str">
        <f t="shared" si="62"/>
        <v/>
      </c>
      <c r="T174" s="369" t="str">
        <f t="shared" si="74"/>
        <v>Control fuerte pero si el riesgo residual lo requiere, en cada proceso involucrado se deben emprender acciones adicionales</v>
      </c>
      <c r="U174" s="402">
        <f t="shared" si="64"/>
        <v>2</v>
      </c>
      <c r="V174" s="348"/>
      <c r="W174" s="399"/>
      <c r="X174" s="355" t="str">
        <f t="shared" si="80"/>
        <v/>
      </c>
      <c r="Y174" s="376"/>
      <c r="Z174" s="400"/>
      <c r="AA174" s="340"/>
      <c r="AB174" s="340"/>
      <c r="AC174" s="340"/>
      <c r="AD174" s="340"/>
      <c r="AE174" s="340"/>
      <c r="AF174" s="340"/>
      <c r="AG174" s="340"/>
      <c r="AH174" s="340"/>
      <c r="AI174" s="340"/>
      <c r="AJ174" s="340"/>
      <c r="AK174" s="340"/>
      <c r="AL174" s="340"/>
      <c r="AM174" s="340"/>
      <c r="AN174" s="340"/>
      <c r="AO174" s="340"/>
    </row>
    <row r="175" spans="1:41" s="386" customFormat="1" ht="38.25" x14ac:dyDescent="0.2">
      <c r="A175" s="406"/>
      <c r="B175" s="312" t="s">
        <v>827</v>
      </c>
      <c r="C175" s="407" t="s">
        <v>64</v>
      </c>
      <c r="D175" s="341">
        <v>15</v>
      </c>
      <c r="E175" s="341">
        <v>15</v>
      </c>
      <c r="F175" s="341">
        <v>15</v>
      </c>
      <c r="G175" s="341">
        <v>15</v>
      </c>
      <c r="H175" s="341">
        <v>15</v>
      </c>
      <c r="I175" s="341">
        <v>15</v>
      </c>
      <c r="J175" s="341">
        <v>10</v>
      </c>
      <c r="K175" s="311">
        <f t="shared" si="47"/>
        <v>100</v>
      </c>
      <c r="L175" s="329" t="str">
        <f t="shared" si="51"/>
        <v>Fuerte</v>
      </c>
      <c r="M175" s="319"/>
      <c r="N175" s="318"/>
      <c r="O175" s="334"/>
      <c r="P175" s="330" t="s">
        <v>343</v>
      </c>
      <c r="Q175" s="368" t="str">
        <f t="shared" si="60"/>
        <v/>
      </c>
      <c r="R175" s="368" t="str">
        <f t="shared" si="61"/>
        <v>Moderada</v>
      </c>
      <c r="S175" s="368" t="str">
        <f t="shared" si="62"/>
        <v/>
      </c>
      <c r="T175" s="369" t="str">
        <f t="shared" si="74"/>
        <v>Control fuerte pero si el riesgo residual lo requiere, en cada proceso involucrado se deben emprender acciones adicionales</v>
      </c>
      <c r="U175" s="402">
        <f t="shared" si="64"/>
        <v>2</v>
      </c>
      <c r="V175" s="361"/>
      <c r="W175" s="362"/>
      <c r="X175" s="355" t="str">
        <f t="shared" si="80"/>
        <v/>
      </c>
      <c r="Y175" s="355"/>
      <c r="Z175" s="356"/>
      <c r="AA175" s="340"/>
      <c r="AB175" s="340"/>
      <c r="AC175" s="340"/>
      <c r="AD175" s="340"/>
      <c r="AE175" s="340"/>
      <c r="AF175" s="340"/>
      <c r="AG175" s="340"/>
      <c r="AH175" s="340"/>
      <c r="AI175" s="340"/>
      <c r="AJ175" s="340"/>
      <c r="AK175" s="340"/>
      <c r="AL175" s="340"/>
      <c r="AM175" s="340"/>
      <c r="AN175" s="340"/>
      <c r="AO175" s="340"/>
    </row>
    <row r="176" spans="1:41" s="340" customFormat="1" ht="15.75" x14ac:dyDescent="0.25">
      <c r="A176" s="513" t="s">
        <v>864</v>
      </c>
      <c r="B176" s="493"/>
      <c r="C176" s="407"/>
      <c r="D176" s="341"/>
      <c r="E176" s="341"/>
      <c r="F176" s="341"/>
      <c r="G176" s="341"/>
      <c r="H176" s="341"/>
      <c r="I176" s="341"/>
      <c r="J176" s="341"/>
      <c r="K176" s="311">
        <f t="shared" ref="K176:K178" si="85">SUM(D176:J176)</f>
        <v>0</v>
      </c>
      <c r="L176" s="329" t="str">
        <f t="shared" ref="L176:L178" si="86">IF(K176&gt;=96,"Fuerte",(IF(K176&lt;=85,"Débil","Moderado")))</f>
        <v>Débil</v>
      </c>
      <c r="M176" s="319"/>
      <c r="N176" s="318"/>
      <c r="O176" s="317"/>
      <c r="P176" s="330"/>
      <c r="Q176" s="368"/>
      <c r="R176" s="368"/>
      <c r="S176" s="368"/>
      <c r="T176" s="369"/>
      <c r="U176" s="402" t="str">
        <f t="shared" si="64"/>
        <v/>
      </c>
      <c r="V176" s="360">
        <f>IFERROR(ROUND(AVERAGE(U176:U179),0),0)</f>
        <v>1</v>
      </c>
      <c r="W176" s="337">
        <f>IF(OR(S176="Débil",V176=0),0,IF(V176=1,1,IF(AND(Q176="Fuerte",V176=2),2,1)))</f>
        <v>1</v>
      </c>
      <c r="X176" s="355" t="str">
        <f t="shared" si="80"/>
        <v/>
      </c>
      <c r="Y176" s="360">
        <f>IFERROR(ROUND(AVERAGE(X176:X179),0),0)</f>
        <v>0</v>
      </c>
      <c r="Z176" s="337">
        <f>IF(OR(S176="Débil",Y176=0),0,IF(Y176=1,1,IF(AND(Q176="Fuerte",Y176=2),2,1)))</f>
        <v>0</v>
      </c>
      <c r="AB176" s="309"/>
      <c r="AC176" s="288"/>
      <c r="AD176" s="288"/>
      <c r="AE176" s="288"/>
      <c r="AF176" s="289"/>
      <c r="AG176" s="339"/>
      <c r="AH176" s="339"/>
      <c r="AI176" s="339"/>
      <c r="AJ176" s="288"/>
      <c r="AK176" s="288"/>
      <c r="AL176" s="288"/>
      <c r="AM176" s="289"/>
      <c r="AN176" s="339"/>
      <c r="AO176" s="516"/>
    </row>
    <row r="177" spans="1:41" s="340" customFormat="1" ht="15.75" x14ac:dyDescent="0.2">
      <c r="A177" s="310"/>
      <c r="B177" s="493"/>
      <c r="C177" s="407"/>
      <c r="D177" s="341"/>
      <c r="E177" s="341"/>
      <c r="F177" s="341"/>
      <c r="G177" s="341"/>
      <c r="H177" s="341"/>
      <c r="I177" s="341"/>
      <c r="J177" s="341"/>
      <c r="K177" s="311">
        <f t="shared" si="85"/>
        <v>0</v>
      </c>
      <c r="L177" s="329" t="str">
        <f t="shared" si="86"/>
        <v>Débil</v>
      </c>
      <c r="M177" s="319"/>
      <c r="N177" s="318"/>
      <c r="O177" s="317"/>
      <c r="P177" s="330"/>
      <c r="Q177" s="368"/>
      <c r="R177" s="368"/>
      <c r="S177" s="368"/>
      <c r="T177" s="369"/>
      <c r="U177" s="402" t="str">
        <f t="shared" si="64"/>
        <v/>
      </c>
      <c r="V177" s="348"/>
      <c r="W177" s="399"/>
      <c r="X177" s="355" t="str">
        <f t="shared" si="80"/>
        <v/>
      </c>
      <c r="Y177" s="376"/>
      <c r="Z177" s="400"/>
      <c r="AB177" s="309"/>
      <c r="AC177" s="288"/>
      <c r="AD177" s="288"/>
      <c r="AE177" s="288"/>
      <c r="AF177" s="289"/>
      <c r="AG177" s="339"/>
      <c r="AH177" s="339"/>
      <c r="AI177" s="339"/>
      <c r="AJ177" s="288"/>
      <c r="AK177" s="288"/>
      <c r="AL177" s="288"/>
      <c r="AM177" s="289"/>
      <c r="AN177" s="339"/>
      <c r="AO177" s="516"/>
    </row>
    <row r="178" spans="1:41" s="340" customFormat="1" ht="15.75" x14ac:dyDescent="0.2">
      <c r="A178" s="310"/>
      <c r="B178" s="493"/>
      <c r="C178" s="407"/>
      <c r="D178" s="341"/>
      <c r="E178" s="341"/>
      <c r="F178" s="341"/>
      <c r="G178" s="341"/>
      <c r="H178" s="341"/>
      <c r="I178" s="341"/>
      <c r="J178" s="341"/>
      <c r="K178" s="311">
        <f t="shared" si="85"/>
        <v>0</v>
      </c>
      <c r="L178" s="329" t="str">
        <f t="shared" si="86"/>
        <v>Débil</v>
      </c>
      <c r="M178" s="319"/>
      <c r="N178" s="318"/>
      <c r="O178" s="317"/>
      <c r="P178" s="330"/>
      <c r="Q178" s="368"/>
      <c r="R178" s="368"/>
      <c r="S178" s="368"/>
      <c r="T178" s="369"/>
      <c r="U178" s="402" t="str">
        <f t="shared" si="64"/>
        <v/>
      </c>
      <c r="V178" s="348"/>
      <c r="W178" s="399"/>
      <c r="X178" s="355" t="str">
        <f t="shared" si="80"/>
        <v/>
      </c>
      <c r="Y178" s="376"/>
      <c r="Z178" s="400"/>
      <c r="AB178" s="309"/>
      <c r="AC178" s="288"/>
      <c r="AD178" s="288"/>
      <c r="AE178" s="288"/>
      <c r="AF178" s="289"/>
      <c r="AG178" s="339"/>
      <c r="AH178" s="339"/>
      <c r="AI178" s="339"/>
      <c r="AJ178" s="288"/>
      <c r="AK178" s="288"/>
      <c r="AL178" s="288"/>
      <c r="AM178" s="289"/>
      <c r="AN178" s="339"/>
      <c r="AO178" s="516"/>
    </row>
    <row r="179" spans="1:41" s="386" customFormat="1" ht="102" x14ac:dyDescent="0.2">
      <c r="A179" s="378" t="str">
        <f>'[1]2. MAPA DE RIESGOS '!C32</f>
        <v>20. Política de seguridad de la información deficiente e ineficaz para las características y condiciones de la Entidad.</v>
      </c>
      <c r="B179" s="377" t="s">
        <v>448</v>
      </c>
      <c r="C179" s="409" t="s">
        <v>64</v>
      </c>
      <c r="D179" s="410">
        <v>15</v>
      </c>
      <c r="E179" s="410">
        <v>15</v>
      </c>
      <c r="F179" s="410">
        <v>15</v>
      </c>
      <c r="G179" s="410">
        <v>10</v>
      </c>
      <c r="H179" s="410">
        <v>15</v>
      </c>
      <c r="I179" s="410">
        <v>15</v>
      </c>
      <c r="J179" s="410">
        <v>10</v>
      </c>
      <c r="K179" s="411">
        <f t="shared" si="47"/>
        <v>95</v>
      </c>
      <c r="L179" s="392" t="str">
        <f t="shared" si="51"/>
        <v>Moderado</v>
      </c>
      <c r="M179" s="381">
        <f>ROUNDUP(AVERAGEIF(K179:K186,"&gt;0"),1)</f>
        <v>96</v>
      </c>
      <c r="N179" s="380" t="str">
        <f>IF(M179=100,"Fuerte",IF(M179&lt;50,"Débil","Moderada"))</f>
        <v>Moderada</v>
      </c>
      <c r="O179" s="382"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394" t="s">
        <v>509</v>
      </c>
      <c r="Q179" s="370" t="str">
        <f t="shared" si="60"/>
        <v/>
      </c>
      <c r="R179" s="370" t="str">
        <f t="shared" si="61"/>
        <v>Moderada</v>
      </c>
      <c r="S179" s="370" t="str">
        <f t="shared" si="62"/>
        <v/>
      </c>
      <c r="T179" s="371" t="str">
        <f t="shared" si="74"/>
        <v>Requiere plan de acción para fortalecer los controles</v>
      </c>
      <c r="U179" s="388">
        <f t="shared" si="64"/>
        <v>1</v>
      </c>
      <c r="V179" s="357">
        <f>IFERROR(ROUND(AVERAGE(U179:U183),0),0)</f>
        <v>2</v>
      </c>
      <c r="W179" s="380">
        <f>IF(OR(S179="Débil",V179=0),0,IF(V179=1,1,IF(AND(Q179="Fuerte",V179=2),2,1)))</f>
        <v>1</v>
      </c>
      <c r="X179" s="355" t="str">
        <f t="shared" si="80"/>
        <v/>
      </c>
      <c r="Y179" s="357">
        <f>IFERROR(ROUND(AVERAGE(X179:X183),0),0)</f>
        <v>2</v>
      </c>
      <c r="Z179" s="380">
        <f>IF(OR(S179="Débil",Y179=0),0,IF(Y179=1,1,IF(AND(Q179="Fuerte",Y179=2),2,1)))</f>
        <v>1</v>
      </c>
    </row>
    <row r="180" spans="1:41" ht="38.25" x14ac:dyDescent="0.2">
      <c r="A180" s="296"/>
      <c r="B180" s="377" t="s">
        <v>445</v>
      </c>
      <c r="C180" s="409" t="s">
        <v>64</v>
      </c>
      <c r="D180" s="410">
        <v>15</v>
      </c>
      <c r="E180" s="410">
        <v>15</v>
      </c>
      <c r="F180" s="410">
        <v>15</v>
      </c>
      <c r="G180" s="410">
        <v>15</v>
      </c>
      <c r="H180" s="410">
        <v>15</v>
      </c>
      <c r="I180" s="410">
        <v>15</v>
      </c>
      <c r="J180" s="410">
        <v>10</v>
      </c>
      <c r="K180" s="411">
        <f t="shared" si="47"/>
        <v>100</v>
      </c>
      <c r="L180" s="392" t="str">
        <f t="shared" si="51"/>
        <v>Fuerte</v>
      </c>
      <c r="M180" s="396"/>
      <c r="N180" s="391"/>
      <c r="O180" s="397"/>
      <c r="P180" s="394" t="s">
        <v>343</v>
      </c>
      <c r="Q180" s="370" t="str">
        <f t="shared" si="60"/>
        <v/>
      </c>
      <c r="R180" s="370" t="str">
        <f t="shared" si="61"/>
        <v>Moderada</v>
      </c>
      <c r="S180" s="370" t="str">
        <f t="shared" si="62"/>
        <v/>
      </c>
      <c r="T180" s="371" t="str">
        <f t="shared" si="74"/>
        <v>Control fuerte pero si el riesgo residual lo requiere, en cada proceso involucrado se deben emprender acciones adicionales</v>
      </c>
      <c r="U180" s="388">
        <f t="shared" si="64"/>
        <v>2</v>
      </c>
      <c r="V180" s="349"/>
      <c r="W180" s="396"/>
      <c r="X180" s="355" t="str">
        <f t="shared" si="80"/>
        <v/>
      </c>
      <c r="Y180" s="389"/>
      <c r="Z180" s="391"/>
      <c r="AA180" s="340"/>
      <c r="AB180" s="340"/>
      <c r="AC180" s="340"/>
      <c r="AD180" s="340"/>
      <c r="AE180" s="340"/>
      <c r="AF180" s="340"/>
      <c r="AG180" s="340"/>
      <c r="AJ180" s="340"/>
      <c r="AK180" s="340"/>
      <c r="AL180" s="340"/>
      <c r="AM180" s="340"/>
      <c r="AN180" s="340"/>
    </row>
    <row r="181" spans="1:41" s="340" customFormat="1" ht="38.25" x14ac:dyDescent="0.2">
      <c r="A181" s="296"/>
      <c r="B181" s="377" t="s">
        <v>446</v>
      </c>
      <c r="C181" s="409" t="s">
        <v>64</v>
      </c>
      <c r="D181" s="410">
        <v>15</v>
      </c>
      <c r="E181" s="410">
        <v>15</v>
      </c>
      <c r="F181" s="410">
        <v>15</v>
      </c>
      <c r="G181" s="410">
        <v>15</v>
      </c>
      <c r="H181" s="410">
        <v>15</v>
      </c>
      <c r="I181" s="410">
        <v>15</v>
      </c>
      <c r="J181" s="410">
        <v>10</v>
      </c>
      <c r="K181" s="411">
        <f t="shared" si="47"/>
        <v>100</v>
      </c>
      <c r="L181" s="392" t="str">
        <f t="shared" si="51"/>
        <v>Fuerte</v>
      </c>
      <c r="M181" s="396"/>
      <c r="N181" s="391"/>
      <c r="O181" s="397"/>
      <c r="P181" s="394" t="s">
        <v>343</v>
      </c>
      <c r="Q181" s="370" t="str">
        <f t="shared" si="60"/>
        <v/>
      </c>
      <c r="R181" s="370" t="str">
        <f t="shared" si="61"/>
        <v>Moderada</v>
      </c>
      <c r="S181" s="370" t="str">
        <f t="shared" si="62"/>
        <v/>
      </c>
      <c r="T181" s="371" t="str">
        <f t="shared" si="74"/>
        <v>Control fuerte pero si el riesgo residual lo requiere, en cada proceso involucrado se deben emprender acciones adicionales</v>
      </c>
      <c r="U181" s="388">
        <f t="shared" si="64"/>
        <v>2</v>
      </c>
      <c r="V181" s="349"/>
      <c r="W181" s="396"/>
      <c r="X181" s="355" t="str">
        <f t="shared" si="80"/>
        <v/>
      </c>
      <c r="Y181" s="389"/>
      <c r="Z181" s="391"/>
    </row>
    <row r="182" spans="1:41" s="340" customFormat="1" ht="25.5" x14ac:dyDescent="0.2">
      <c r="A182" s="296"/>
      <c r="B182" s="377" t="s">
        <v>447</v>
      </c>
      <c r="C182" s="409" t="s">
        <v>64</v>
      </c>
      <c r="D182" s="410">
        <v>15</v>
      </c>
      <c r="E182" s="410">
        <v>15</v>
      </c>
      <c r="F182" s="410">
        <v>15</v>
      </c>
      <c r="G182" s="410">
        <v>15</v>
      </c>
      <c r="H182" s="410">
        <v>15</v>
      </c>
      <c r="I182" s="410">
        <v>0</v>
      </c>
      <c r="J182" s="410">
        <v>10</v>
      </c>
      <c r="K182" s="411">
        <f t="shared" si="47"/>
        <v>85</v>
      </c>
      <c r="L182" s="392" t="str">
        <f t="shared" si="51"/>
        <v>Débil</v>
      </c>
      <c r="M182" s="396"/>
      <c r="N182" s="391"/>
      <c r="O182" s="397"/>
      <c r="P182" s="394" t="s">
        <v>345</v>
      </c>
      <c r="Q182" s="370" t="str">
        <f t="shared" si="60"/>
        <v/>
      </c>
      <c r="R182" s="370" t="str">
        <f t="shared" si="61"/>
        <v/>
      </c>
      <c r="S182" s="370" t="str">
        <f t="shared" si="62"/>
        <v>Débil</v>
      </c>
      <c r="T182" s="371" t="str">
        <f t="shared" si="74"/>
        <v>Requiere plan de acción para fortalecer los controles</v>
      </c>
      <c r="U182" s="388" t="str">
        <f t="shared" si="64"/>
        <v/>
      </c>
      <c r="V182" s="349"/>
      <c r="W182" s="396"/>
      <c r="X182" s="355" t="str">
        <f t="shared" si="80"/>
        <v/>
      </c>
      <c r="Y182" s="389"/>
      <c r="Z182" s="391"/>
    </row>
    <row r="183" spans="1:41" s="340" customFormat="1" ht="38.25" x14ac:dyDescent="0.2">
      <c r="A183" s="408"/>
      <c r="B183" s="412" t="s">
        <v>449</v>
      </c>
      <c r="C183" s="409" t="s">
        <v>157</v>
      </c>
      <c r="D183" s="410">
        <v>15</v>
      </c>
      <c r="E183" s="410">
        <v>15</v>
      </c>
      <c r="F183" s="410">
        <v>15</v>
      </c>
      <c r="G183" s="410">
        <v>15</v>
      </c>
      <c r="H183" s="410">
        <v>15</v>
      </c>
      <c r="I183" s="410">
        <v>15</v>
      </c>
      <c r="J183" s="410">
        <v>10</v>
      </c>
      <c r="K183" s="411">
        <f t="shared" si="47"/>
        <v>100</v>
      </c>
      <c r="L183" s="392" t="str">
        <f t="shared" si="51"/>
        <v>Fuerte</v>
      </c>
      <c r="M183" s="396"/>
      <c r="N183" s="391"/>
      <c r="O183" s="397"/>
      <c r="P183" s="394" t="s">
        <v>343</v>
      </c>
      <c r="Q183" s="370" t="str">
        <f t="shared" si="60"/>
        <v/>
      </c>
      <c r="R183" s="370" t="str">
        <f t="shared" si="61"/>
        <v>Moderada</v>
      </c>
      <c r="S183" s="370" t="str">
        <f t="shared" si="62"/>
        <v/>
      </c>
      <c r="T183" s="371" t="str">
        <f t="shared" si="74"/>
        <v>Control fuerte pero si el riesgo residual lo requiere, en cada proceso involucrado se deben emprender acciones adicionales</v>
      </c>
      <c r="U183" s="388" t="str">
        <f t="shared" si="64"/>
        <v/>
      </c>
      <c r="V183" s="390"/>
      <c r="W183" s="358"/>
      <c r="X183" s="355">
        <f t="shared" si="80"/>
        <v>2</v>
      </c>
      <c r="Y183" s="387"/>
      <c r="Z183" s="359"/>
    </row>
    <row r="184" spans="1:41" s="499" customFormat="1" ht="15.75" x14ac:dyDescent="0.25">
      <c r="A184" s="513" t="s">
        <v>864</v>
      </c>
      <c r="B184" s="498"/>
      <c r="C184" s="409"/>
      <c r="D184" s="410"/>
      <c r="E184" s="410"/>
      <c r="F184" s="410"/>
      <c r="G184" s="410"/>
      <c r="H184" s="410"/>
      <c r="I184" s="410"/>
      <c r="J184" s="410"/>
      <c r="K184" s="411">
        <f t="shared" ref="K184:K186" si="87">SUM(D184:J184)</f>
        <v>0</v>
      </c>
      <c r="L184" s="392" t="str">
        <f t="shared" ref="L184:L186" si="88">IF(K184&gt;=96,"Fuerte",(IF(K184&lt;=85,"Débil","Moderado")))</f>
        <v>Débil</v>
      </c>
      <c r="M184" s="396"/>
      <c r="N184" s="391"/>
      <c r="O184" s="397"/>
      <c r="P184" s="394"/>
      <c r="Q184" s="370"/>
      <c r="R184" s="370"/>
      <c r="S184" s="370"/>
      <c r="T184" s="371"/>
      <c r="U184" s="388" t="str">
        <f t="shared" si="64"/>
        <v/>
      </c>
      <c r="V184" s="360">
        <f>IFERROR(ROUND(AVERAGE(U184:U187),0),0)</f>
        <v>1</v>
      </c>
      <c r="W184" s="337">
        <f>IF(OR(S184="Débil",V184=0),0,IF(V184=1,1,IF(AND(Q184="Fuerte",V184=2),2,1)))</f>
        <v>1</v>
      </c>
      <c r="X184" s="355" t="str">
        <f t="shared" si="80"/>
        <v/>
      </c>
      <c r="Y184" s="360">
        <f>IFERROR(ROUND(AVERAGE(X184:X187),0),0)</f>
        <v>0</v>
      </c>
      <c r="Z184" s="337">
        <f>IF(OR(S184="Débil",Y184=0),0,IF(Y184=1,1,IF(AND(Q184="Fuerte",Y184=2),2,1)))</f>
        <v>0</v>
      </c>
      <c r="AB184" s="500"/>
      <c r="AC184" s="501"/>
      <c r="AD184" s="501"/>
      <c r="AE184" s="501"/>
      <c r="AF184" s="502"/>
      <c r="AG184" s="455"/>
      <c r="AH184" s="455"/>
      <c r="AI184" s="455"/>
      <c r="AJ184" s="501"/>
      <c r="AK184" s="501"/>
      <c r="AL184" s="501"/>
      <c r="AM184" s="502"/>
      <c r="AN184" s="455"/>
      <c r="AO184" s="517"/>
    </row>
    <row r="185" spans="1:41" s="499" customFormat="1" ht="15.75" x14ac:dyDescent="0.2">
      <c r="A185" s="408"/>
      <c r="B185" s="498"/>
      <c r="C185" s="409"/>
      <c r="D185" s="410"/>
      <c r="E185" s="410"/>
      <c r="F185" s="410"/>
      <c r="G185" s="410"/>
      <c r="H185" s="410"/>
      <c r="I185" s="410"/>
      <c r="J185" s="410"/>
      <c r="K185" s="411">
        <f t="shared" si="87"/>
        <v>0</v>
      </c>
      <c r="L185" s="392" t="str">
        <f t="shared" si="88"/>
        <v>Débil</v>
      </c>
      <c r="M185" s="396"/>
      <c r="N185" s="391"/>
      <c r="O185" s="397"/>
      <c r="P185" s="394"/>
      <c r="Q185" s="370"/>
      <c r="R185" s="370"/>
      <c r="S185" s="370"/>
      <c r="T185" s="371"/>
      <c r="U185" s="388" t="str">
        <f t="shared" si="64"/>
        <v/>
      </c>
      <c r="V185" s="349"/>
      <c r="W185" s="396"/>
      <c r="X185" s="355" t="str">
        <f t="shared" si="80"/>
        <v/>
      </c>
      <c r="Y185" s="389"/>
      <c r="Z185" s="391"/>
      <c r="AB185" s="500"/>
      <c r="AC185" s="501"/>
      <c r="AD185" s="501"/>
      <c r="AE185" s="501"/>
      <c r="AF185" s="502"/>
      <c r="AG185" s="455"/>
      <c r="AH185" s="455"/>
      <c r="AI185" s="455"/>
      <c r="AJ185" s="501"/>
      <c r="AK185" s="501"/>
      <c r="AL185" s="501"/>
      <c r="AM185" s="502"/>
      <c r="AN185" s="455"/>
      <c r="AO185" s="517"/>
    </row>
    <row r="186" spans="1:41" s="499" customFormat="1" ht="15.75" x14ac:dyDescent="0.2">
      <c r="A186" s="408"/>
      <c r="B186" s="498"/>
      <c r="C186" s="409"/>
      <c r="D186" s="410"/>
      <c r="E186" s="410"/>
      <c r="F186" s="410"/>
      <c r="G186" s="410"/>
      <c r="H186" s="410"/>
      <c r="I186" s="410"/>
      <c r="J186" s="410"/>
      <c r="K186" s="411">
        <f t="shared" si="87"/>
        <v>0</v>
      </c>
      <c r="L186" s="392" t="str">
        <f t="shared" si="88"/>
        <v>Débil</v>
      </c>
      <c r="M186" s="396"/>
      <c r="N186" s="391"/>
      <c r="O186" s="397"/>
      <c r="P186" s="394"/>
      <c r="Q186" s="370"/>
      <c r="R186" s="370"/>
      <c r="S186" s="370"/>
      <c r="T186" s="371"/>
      <c r="U186" s="388" t="str">
        <f t="shared" si="64"/>
        <v/>
      </c>
      <c r="V186" s="349"/>
      <c r="W186" s="396"/>
      <c r="X186" s="355" t="str">
        <f t="shared" si="80"/>
        <v/>
      </c>
      <c r="Y186" s="389"/>
      <c r="Z186" s="391"/>
      <c r="AB186" s="500"/>
      <c r="AC186" s="501"/>
      <c r="AD186" s="501"/>
      <c r="AE186" s="501"/>
      <c r="AF186" s="502"/>
      <c r="AG186" s="455"/>
      <c r="AH186" s="455"/>
      <c r="AI186" s="455"/>
      <c r="AJ186" s="501"/>
      <c r="AK186" s="501"/>
      <c r="AL186" s="501"/>
      <c r="AM186" s="502"/>
      <c r="AN186" s="455"/>
      <c r="AO186" s="517"/>
    </row>
    <row r="187" spans="1:41" s="340" customFormat="1" ht="89.25" x14ac:dyDescent="0.2">
      <c r="A187" s="343" t="str">
        <f>'[1]2. MAPA DE RIESGOS '!C33</f>
        <v>21. Planes de gestión documental deficientes e ineficaces.</v>
      </c>
      <c r="B187" s="315" t="s">
        <v>828</v>
      </c>
      <c r="C187" s="407" t="s">
        <v>64</v>
      </c>
      <c r="D187" s="384">
        <v>15</v>
      </c>
      <c r="E187" s="384">
        <v>15</v>
      </c>
      <c r="F187" s="384">
        <v>15</v>
      </c>
      <c r="G187" s="384">
        <v>10</v>
      </c>
      <c r="H187" s="384">
        <v>15</v>
      </c>
      <c r="I187" s="384">
        <v>15</v>
      </c>
      <c r="J187" s="384">
        <v>10</v>
      </c>
      <c r="K187" s="385">
        <f t="shared" si="47"/>
        <v>95</v>
      </c>
      <c r="L187" s="393" t="str">
        <f t="shared" si="51"/>
        <v>Moderado</v>
      </c>
      <c r="M187" s="336">
        <f>ROUNDUP(AVERAGEIF(K187:K193,"&gt;0"),1)</f>
        <v>98.8</v>
      </c>
      <c r="N187" s="337" t="str">
        <f>IF(M187=100,"Fuerte",IF(M187&lt;50,"Débil","Moderada"))</f>
        <v>Moderada</v>
      </c>
      <c r="O187" s="335" t="str">
        <f>IF(M187&lt;96,"Se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87" s="395" t="s">
        <v>343</v>
      </c>
      <c r="Q187" s="368" t="str">
        <f t="shared" si="60"/>
        <v/>
      </c>
      <c r="R187" s="368" t="str">
        <f t="shared" si="61"/>
        <v>Moderada</v>
      </c>
      <c r="S187" s="368" t="str">
        <f t="shared" si="62"/>
        <v/>
      </c>
      <c r="T187" s="369" t="str">
        <f t="shared" si="74"/>
        <v>Requiere plan de acción para fortalecer los controles</v>
      </c>
      <c r="U187" s="402">
        <f t="shared" si="64"/>
        <v>1</v>
      </c>
      <c r="V187" s="360">
        <f>IFERROR(ROUND(AVERAGE(U187:U190),0),0)</f>
        <v>2</v>
      </c>
      <c r="W187" s="337">
        <f>IF(OR(S187="Débil",V187=0),0,IF(V187=1,1,IF(AND(Q187="Fuerte",V187=2),2,1)))</f>
        <v>1</v>
      </c>
      <c r="X187" s="355" t="str">
        <f t="shared" si="80"/>
        <v/>
      </c>
      <c r="Y187" s="360">
        <f>IFERROR(ROUND(AVERAGE(X187:X190),0),0)</f>
        <v>2</v>
      </c>
      <c r="Z187" s="337">
        <f>IF(OR(S187="Débil",Y187=0),0,IF(Y187=1,1,IF(AND(Q187="Fuerte",Y187=2),2,1)))</f>
        <v>1</v>
      </c>
      <c r="AA187" s="386"/>
      <c r="AB187" s="386"/>
      <c r="AC187" s="386"/>
      <c r="AD187" s="386"/>
      <c r="AE187" s="386"/>
      <c r="AF187" s="386"/>
      <c r="AG187" s="386"/>
      <c r="AH187" s="386"/>
      <c r="AI187" s="386"/>
      <c r="AJ187" s="386"/>
      <c r="AK187" s="386"/>
      <c r="AL187" s="386"/>
      <c r="AM187" s="386"/>
      <c r="AN187" s="386"/>
      <c r="AO187" s="386"/>
    </row>
    <row r="188" spans="1:41" ht="51" customHeight="1" x14ac:dyDescent="0.2">
      <c r="A188" s="406"/>
      <c r="B188" s="312" t="s">
        <v>829</v>
      </c>
      <c r="C188" s="407" t="s">
        <v>64</v>
      </c>
      <c r="D188" s="341">
        <v>15</v>
      </c>
      <c r="E188" s="341">
        <v>15</v>
      </c>
      <c r="F188" s="341">
        <v>15</v>
      </c>
      <c r="G188" s="341">
        <v>15</v>
      </c>
      <c r="H188" s="341">
        <v>15</v>
      </c>
      <c r="I188" s="341">
        <v>15</v>
      </c>
      <c r="J188" s="341">
        <v>10</v>
      </c>
      <c r="K188" s="311">
        <f t="shared" si="47"/>
        <v>100</v>
      </c>
      <c r="L188" s="329" t="str">
        <f t="shared" si="51"/>
        <v>Fuerte</v>
      </c>
      <c r="M188" s="319"/>
      <c r="N188" s="318"/>
      <c r="O188" s="317"/>
      <c r="P188" s="330" t="s">
        <v>343</v>
      </c>
      <c r="Q188" s="368" t="str">
        <f t="shared" si="60"/>
        <v/>
      </c>
      <c r="R188" s="368" t="str">
        <f t="shared" si="61"/>
        <v>Moderada</v>
      </c>
      <c r="S188" s="368" t="str">
        <f t="shared" si="62"/>
        <v/>
      </c>
      <c r="T188" s="369" t="str">
        <f t="shared" si="74"/>
        <v>Control fuerte pero si el riesgo residual lo requiere, en cada proceso involucrado se deben emprender acciones adicionales</v>
      </c>
      <c r="U188" s="402">
        <f t="shared" si="64"/>
        <v>2</v>
      </c>
      <c r="V188" s="348"/>
      <c r="W188" s="399"/>
      <c r="X188" s="355" t="str">
        <f t="shared" si="80"/>
        <v/>
      </c>
      <c r="Y188" s="376"/>
      <c r="Z188" s="400"/>
      <c r="AA188" s="340"/>
      <c r="AB188" s="340"/>
      <c r="AC188" s="340"/>
      <c r="AD188" s="340"/>
      <c r="AE188" s="340"/>
      <c r="AF188" s="340"/>
      <c r="AG188" s="340"/>
      <c r="AJ188" s="340"/>
      <c r="AK188" s="340"/>
      <c r="AL188" s="340"/>
      <c r="AM188" s="340"/>
      <c r="AN188" s="340"/>
    </row>
    <row r="189" spans="1:41" s="316" customFormat="1" ht="38.25" x14ac:dyDescent="0.2">
      <c r="A189" s="406"/>
      <c r="B189" s="403" t="s">
        <v>830</v>
      </c>
      <c r="C189" s="407" t="s">
        <v>64</v>
      </c>
      <c r="D189" s="384">
        <v>15</v>
      </c>
      <c r="E189" s="384">
        <v>15</v>
      </c>
      <c r="F189" s="384">
        <v>15</v>
      </c>
      <c r="G189" s="384">
        <v>15</v>
      </c>
      <c r="H189" s="384">
        <v>15</v>
      </c>
      <c r="I189" s="384">
        <v>15</v>
      </c>
      <c r="J189" s="384">
        <v>10</v>
      </c>
      <c r="K189" s="385">
        <f t="shared" si="47"/>
        <v>100</v>
      </c>
      <c r="L189" s="393" t="str">
        <f t="shared" si="51"/>
        <v>Fuerte</v>
      </c>
      <c r="M189" s="399"/>
      <c r="N189" s="400"/>
      <c r="O189" s="401"/>
      <c r="P189" s="395" t="s">
        <v>343</v>
      </c>
      <c r="Q189" s="368" t="str">
        <f t="shared" si="60"/>
        <v/>
      </c>
      <c r="R189" s="368" t="str">
        <f t="shared" si="61"/>
        <v>Moderada</v>
      </c>
      <c r="S189" s="368" t="str">
        <f t="shared" si="62"/>
        <v/>
      </c>
      <c r="T189" s="369" t="str">
        <f t="shared" si="74"/>
        <v>Control fuerte pero si el riesgo residual lo requiere, en cada proceso involucrado se deben emprender acciones adicionales</v>
      </c>
      <c r="U189" s="402">
        <f t="shared" si="64"/>
        <v>2</v>
      </c>
      <c r="V189" s="348"/>
      <c r="W189" s="399"/>
      <c r="X189" s="355" t="str">
        <f t="shared" si="80"/>
        <v/>
      </c>
      <c r="Y189" s="376"/>
      <c r="Z189" s="400"/>
      <c r="AA189" s="386"/>
      <c r="AB189" s="386"/>
      <c r="AC189" s="386"/>
      <c r="AD189" s="386"/>
      <c r="AE189" s="386"/>
      <c r="AF189" s="386"/>
      <c r="AG189" s="386"/>
      <c r="AH189" s="386"/>
      <c r="AI189" s="386"/>
      <c r="AJ189" s="386"/>
      <c r="AK189" s="386"/>
      <c r="AL189" s="386"/>
      <c r="AM189" s="386"/>
      <c r="AN189" s="386"/>
      <c r="AO189" s="386"/>
    </row>
    <row r="190" spans="1:41" s="386" customFormat="1" ht="38.25" x14ac:dyDescent="0.2">
      <c r="A190" s="495"/>
      <c r="B190" s="312" t="s">
        <v>831</v>
      </c>
      <c r="C190" s="407" t="s">
        <v>157</v>
      </c>
      <c r="D190" s="341">
        <v>15</v>
      </c>
      <c r="E190" s="341">
        <v>15</v>
      </c>
      <c r="F190" s="341">
        <v>15</v>
      </c>
      <c r="G190" s="341">
        <v>15</v>
      </c>
      <c r="H190" s="341">
        <v>15</v>
      </c>
      <c r="I190" s="341">
        <v>15</v>
      </c>
      <c r="J190" s="341">
        <v>10</v>
      </c>
      <c r="K190" s="311">
        <f t="shared" si="47"/>
        <v>100</v>
      </c>
      <c r="L190" s="329" t="str">
        <f t="shared" si="51"/>
        <v>Fuerte</v>
      </c>
      <c r="M190" s="496"/>
      <c r="N190" s="497"/>
      <c r="O190" s="334"/>
      <c r="P190" s="330" t="s">
        <v>343</v>
      </c>
      <c r="Q190" s="368" t="str">
        <f t="shared" si="60"/>
        <v/>
      </c>
      <c r="R190" s="368" t="str">
        <f t="shared" si="61"/>
        <v>Moderada</v>
      </c>
      <c r="S190" s="368" t="str">
        <f t="shared" si="62"/>
        <v/>
      </c>
      <c r="T190" s="369" t="str">
        <f t="shared" si="74"/>
        <v>Control fuerte pero si el riesgo residual lo requiere, en cada proceso involucrado se deben emprender acciones adicionales</v>
      </c>
      <c r="U190" s="402" t="str">
        <f t="shared" si="64"/>
        <v/>
      </c>
      <c r="V190" s="361"/>
      <c r="W190" s="362"/>
      <c r="X190" s="355">
        <f t="shared" si="80"/>
        <v>2</v>
      </c>
      <c r="Y190" s="355"/>
      <c r="Z190" s="356"/>
      <c r="AA190" s="340"/>
      <c r="AB190" s="340"/>
      <c r="AC190" s="340"/>
      <c r="AD190" s="340"/>
      <c r="AE190" s="340"/>
      <c r="AF190" s="340"/>
      <c r="AG190" s="340"/>
      <c r="AH190" s="340"/>
      <c r="AI190" s="340"/>
      <c r="AJ190" s="340"/>
      <c r="AK190" s="340"/>
      <c r="AL190" s="340"/>
      <c r="AM190" s="340"/>
      <c r="AN190" s="340"/>
      <c r="AO190" s="340"/>
    </row>
    <row r="191" spans="1:41" s="340" customFormat="1" ht="15.75" x14ac:dyDescent="0.25">
      <c r="A191" s="513" t="s">
        <v>864</v>
      </c>
      <c r="B191" s="493"/>
      <c r="C191" s="407"/>
      <c r="D191" s="341"/>
      <c r="E191" s="341"/>
      <c r="F191" s="341"/>
      <c r="G191" s="341"/>
      <c r="H191" s="341"/>
      <c r="I191" s="341"/>
      <c r="J191" s="341"/>
      <c r="K191" s="311">
        <f t="shared" ref="K191:K193" si="89">SUM(D191:J191)</f>
        <v>0</v>
      </c>
      <c r="L191" s="329" t="str">
        <f t="shared" ref="L191:L193" si="90">IF(K191&gt;=96,"Fuerte",(IF(K191&lt;=85,"Débil","Moderado")))</f>
        <v>Débil</v>
      </c>
      <c r="M191" s="319"/>
      <c r="N191" s="318"/>
      <c r="O191" s="317"/>
      <c r="P191" s="330"/>
      <c r="Q191" s="368"/>
      <c r="R191" s="368"/>
      <c r="S191" s="368"/>
      <c r="T191" s="369"/>
      <c r="U191" s="402" t="str">
        <f t="shared" si="64"/>
        <v/>
      </c>
      <c r="V191" s="360">
        <f>IFERROR(ROUND(AVERAGE(U191:U194),0),0)</f>
        <v>0</v>
      </c>
      <c r="W191" s="337">
        <f>IF(OR(S191="Débil",V191=0),0,IF(V191=1,1,IF(AND(Q191="Fuerte",V191=2),2,1)))</f>
        <v>0</v>
      </c>
      <c r="X191" s="355" t="str">
        <f t="shared" si="80"/>
        <v/>
      </c>
      <c r="Y191" s="360">
        <f>IFERROR(ROUND(AVERAGE(X191:X194),0),0)</f>
        <v>0</v>
      </c>
      <c r="Z191" s="337">
        <f>IF(OR(S191="Débil",Y191=0),0,IF(Y191=1,1,IF(AND(Q191="Fuerte",Y191=2),2,1)))</f>
        <v>0</v>
      </c>
      <c r="AB191" s="309"/>
      <c r="AC191" s="288"/>
      <c r="AD191" s="288"/>
      <c r="AE191" s="288"/>
      <c r="AF191" s="289"/>
      <c r="AG191" s="339"/>
      <c r="AH191" s="339"/>
      <c r="AI191" s="339"/>
      <c r="AJ191" s="288"/>
      <c r="AK191" s="288"/>
      <c r="AL191" s="288"/>
      <c r="AM191" s="289"/>
      <c r="AN191" s="339"/>
      <c r="AO191" s="516"/>
    </row>
    <row r="192" spans="1:41" s="340" customFormat="1" ht="15.75" x14ac:dyDescent="0.2">
      <c r="A192" s="310"/>
      <c r="B192" s="493"/>
      <c r="C192" s="407"/>
      <c r="D192" s="341"/>
      <c r="E192" s="341"/>
      <c r="F192" s="341"/>
      <c r="G192" s="341"/>
      <c r="H192" s="341"/>
      <c r="I192" s="341"/>
      <c r="J192" s="341"/>
      <c r="K192" s="311">
        <f t="shared" si="89"/>
        <v>0</v>
      </c>
      <c r="L192" s="329" t="str">
        <f t="shared" si="90"/>
        <v>Débil</v>
      </c>
      <c r="M192" s="319"/>
      <c r="N192" s="318"/>
      <c r="O192" s="317"/>
      <c r="P192" s="330"/>
      <c r="Q192" s="368"/>
      <c r="R192" s="368"/>
      <c r="S192" s="368"/>
      <c r="T192" s="369"/>
      <c r="U192" s="402" t="str">
        <f t="shared" ref="U192:U193" si="91">IF(C192="Preventivo",IF(L192="Fuerte",2,IF(L192="Moderado",1,"")),"")</f>
        <v/>
      </c>
      <c r="V192" s="348"/>
      <c r="W192" s="399"/>
      <c r="X192" s="355" t="str">
        <f t="shared" si="80"/>
        <v/>
      </c>
      <c r="Y192" s="376"/>
      <c r="Z192" s="400"/>
      <c r="AB192" s="309"/>
      <c r="AC192" s="288"/>
      <c r="AD192" s="288"/>
      <c r="AE192" s="288"/>
      <c r="AF192" s="289"/>
      <c r="AG192" s="339"/>
      <c r="AH192" s="339"/>
      <c r="AI192" s="339"/>
      <c r="AJ192" s="288"/>
      <c r="AK192" s="288"/>
      <c r="AL192" s="288"/>
      <c r="AM192" s="289"/>
      <c r="AN192" s="339"/>
      <c r="AO192" s="516"/>
    </row>
    <row r="193" spans="1:41" s="340" customFormat="1" ht="15.75" x14ac:dyDescent="0.2">
      <c r="A193" s="310"/>
      <c r="B193" s="493"/>
      <c r="C193" s="407"/>
      <c r="D193" s="341"/>
      <c r="E193" s="341"/>
      <c r="F193" s="341"/>
      <c r="G193" s="341"/>
      <c r="H193" s="341"/>
      <c r="I193" s="341"/>
      <c r="J193" s="341"/>
      <c r="K193" s="311">
        <f t="shared" si="89"/>
        <v>0</v>
      </c>
      <c r="L193" s="329" t="str">
        <f t="shared" si="90"/>
        <v>Débil</v>
      </c>
      <c r="M193" s="319"/>
      <c r="N193" s="318"/>
      <c r="O193" s="317"/>
      <c r="P193" s="330"/>
      <c r="Q193" s="368"/>
      <c r="R193" s="368"/>
      <c r="S193" s="368"/>
      <c r="T193" s="369"/>
      <c r="U193" s="402" t="str">
        <f t="shared" si="91"/>
        <v/>
      </c>
      <c r="V193" s="348"/>
      <c r="W193" s="399"/>
      <c r="X193" s="355" t="str">
        <f t="shared" si="80"/>
        <v/>
      </c>
      <c r="Y193" s="376"/>
      <c r="Z193" s="400"/>
      <c r="AB193" s="309"/>
      <c r="AC193" s="288"/>
      <c r="AD193" s="288"/>
      <c r="AE193" s="288"/>
      <c r="AF193" s="289"/>
      <c r="AG193" s="339"/>
      <c r="AH193" s="339"/>
      <c r="AI193" s="339"/>
      <c r="AJ193" s="288"/>
      <c r="AK193" s="288"/>
      <c r="AL193" s="288"/>
      <c r="AM193" s="289"/>
      <c r="AN193" s="339"/>
      <c r="AO193" s="516"/>
    </row>
  </sheetData>
  <sheetProtection formatCells="0" formatColumns="0" formatRows="0" insertColumns="0" insertRows="0" insertHyperlinks="0" deleteColumns="0" deleteRows="0"/>
  <mergeCells count="5">
    <mergeCell ref="AB3:AN3"/>
    <mergeCell ref="U2:X2"/>
    <mergeCell ref="D3:E3"/>
    <mergeCell ref="X3:Z3"/>
    <mergeCell ref="U3:W3"/>
  </mergeCells>
  <conditionalFormatting sqref="B5 B125:B127">
    <cfRule type="containsText" dxfId="155" priority="161" stopIfTrue="1" operator="containsText" text="BAJA">
      <formula>NOT(ISERROR(SEARCH("BAJA",B5)))</formula>
    </cfRule>
    <cfRule type="containsText" dxfId="154" priority="162" stopIfTrue="1" operator="containsText" text="MODERADA">
      <formula>NOT(ISERROR(SEARCH("MODERADA",B5)))</formula>
    </cfRule>
    <cfRule type="containsText" dxfId="153" priority="163" stopIfTrue="1" operator="containsText" text="ALTA">
      <formula>NOT(ISERROR(SEARCH("ALTA",B5)))</formula>
    </cfRule>
    <cfRule type="containsText" dxfId="152" priority="164" stopIfTrue="1" operator="containsText" text="EXTREMA">
      <formula>NOT(ISERROR(SEARCH("EXTREMA",B5)))</formula>
    </cfRule>
  </conditionalFormatting>
  <conditionalFormatting sqref="AG5:AI25 AN5:AO25">
    <cfRule type="cellIs" dxfId="151" priority="85" operator="equal">
      <formula>"EXTREMA"</formula>
    </cfRule>
    <cfRule type="cellIs" dxfId="150" priority="86" operator="equal">
      <formula>"ALTA"</formula>
    </cfRule>
    <cfRule type="cellIs" dxfId="149" priority="87" operator="equal">
      <formula>"MODERADA"</formula>
    </cfRule>
    <cfRule type="cellIs" dxfId="148" priority="88" operator="equal">
      <formula>"BAJA"</formula>
    </cfRule>
  </conditionalFormatting>
  <conditionalFormatting sqref="AG27:AI27 AN27:AO27">
    <cfRule type="cellIs" dxfId="147" priority="77" operator="equal">
      <formula>"EXTREMA"</formula>
    </cfRule>
    <cfRule type="cellIs" dxfId="146" priority="78" operator="equal">
      <formula>"ALTA"</formula>
    </cfRule>
    <cfRule type="cellIs" dxfId="145" priority="79" operator="equal">
      <formula>"MODERADA"</formula>
    </cfRule>
    <cfRule type="cellIs" dxfId="144" priority="80" operator="equal">
      <formula>"BAJA"</formula>
    </cfRule>
  </conditionalFormatting>
  <conditionalFormatting sqref="AG36:AI38 AN36:AO38">
    <cfRule type="cellIs" dxfId="143" priority="73" operator="equal">
      <formula>"EXTREMA"</formula>
    </cfRule>
    <cfRule type="cellIs" dxfId="142" priority="74" operator="equal">
      <formula>"ALTA"</formula>
    </cfRule>
    <cfRule type="cellIs" dxfId="141" priority="75" operator="equal">
      <formula>"MODERADA"</formula>
    </cfRule>
    <cfRule type="cellIs" dxfId="140" priority="76" operator="equal">
      <formula>"BAJA"</formula>
    </cfRule>
  </conditionalFormatting>
  <conditionalFormatting sqref="AG44:AI46 AN44:AO46">
    <cfRule type="cellIs" dxfId="139" priority="69" operator="equal">
      <formula>"EXTREMA"</formula>
    </cfRule>
    <cfRule type="cellIs" dxfId="138" priority="70" operator="equal">
      <formula>"ALTA"</formula>
    </cfRule>
    <cfRule type="cellIs" dxfId="137" priority="71" operator="equal">
      <formula>"MODERADA"</formula>
    </cfRule>
    <cfRule type="cellIs" dxfId="136" priority="72" operator="equal">
      <formula>"BAJA"</formula>
    </cfRule>
  </conditionalFormatting>
  <conditionalFormatting sqref="AG55:AI57 AN55:AO57">
    <cfRule type="cellIs" dxfId="135" priority="65" operator="equal">
      <formula>"EXTREMA"</formula>
    </cfRule>
    <cfRule type="cellIs" dxfId="134" priority="66" operator="equal">
      <formula>"ALTA"</formula>
    </cfRule>
    <cfRule type="cellIs" dxfId="133" priority="67" operator="equal">
      <formula>"MODERADA"</formula>
    </cfRule>
    <cfRule type="cellIs" dxfId="132" priority="68" operator="equal">
      <formula>"BAJA"</formula>
    </cfRule>
  </conditionalFormatting>
  <conditionalFormatting sqref="B179:B182">
    <cfRule type="containsText" dxfId="131" priority="93" stopIfTrue="1" operator="containsText" text="BAJA">
      <formula>NOT(ISERROR(SEARCH("BAJA",B179)))</formula>
    </cfRule>
    <cfRule type="containsText" dxfId="130" priority="94" stopIfTrue="1" operator="containsText" text="MODERADA">
      <formula>NOT(ISERROR(SEARCH("MODERADA",B179)))</formula>
    </cfRule>
    <cfRule type="containsText" dxfId="129" priority="95" stopIfTrue="1" operator="containsText" text="ALTA">
      <formula>NOT(ISERROR(SEARCH("ALTA",B179)))</formula>
    </cfRule>
    <cfRule type="containsText" dxfId="128" priority="96" stopIfTrue="1" operator="containsText" text="EXTREMA">
      <formula>NOT(ISERROR(SEARCH("EXTREMA",B179)))</formula>
    </cfRule>
  </conditionalFormatting>
  <conditionalFormatting sqref="B14">
    <cfRule type="containsText" dxfId="127" priority="157" stopIfTrue="1" operator="containsText" text="BAJA">
      <formula>NOT(ISERROR(SEARCH("BAJA",B14)))</formula>
    </cfRule>
    <cfRule type="containsText" dxfId="126" priority="158" stopIfTrue="1" operator="containsText" text="MODERADA">
      <formula>NOT(ISERROR(SEARCH("MODERADA",B14)))</formula>
    </cfRule>
    <cfRule type="containsText" dxfId="125" priority="159" stopIfTrue="1" operator="containsText" text="ALTA">
      <formula>NOT(ISERROR(SEARCH("ALTA",B14)))</formula>
    </cfRule>
    <cfRule type="containsText" dxfId="124" priority="160" stopIfTrue="1" operator="containsText" text="EXTREMA">
      <formula>NOT(ISERROR(SEARCH("EXTREMA",B14)))</formula>
    </cfRule>
  </conditionalFormatting>
  <conditionalFormatting sqref="B22">
    <cfRule type="containsText" dxfId="123" priority="153" stopIfTrue="1" operator="containsText" text="BAJA">
      <formula>NOT(ISERROR(SEARCH("BAJA",B22)))</formula>
    </cfRule>
    <cfRule type="containsText" dxfId="122" priority="154" stopIfTrue="1" operator="containsText" text="MODERADA">
      <formula>NOT(ISERROR(SEARCH("MODERADA",B22)))</formula>
    </cfRule>
    <cfRule type="containsText" dxfId="121" priority="155" stopIfTrue="1" operator="containsText" text="ALTA">
      <formula>NOT(ISERROR(SEARCH("ALTA",B22)))</formula>
    </cfRule>
    <cfRule type="containsText" dxfId="120" priority="156" stopIfTrue="1" operator="containsText" text="EXTREMA">
      <formula>NOT(ISERROR(SEARCH("EXTREMA",B22)))</formula>
    </cfRule>
  </conditionalFormatting>
  <conditionalFormatting sqref="B28">
    <cfRule type="containsText" dxfId="119" priority="149" stopIfTrue="1" operator="containsText" text="BAJA">
      <formula>NOT(ISERROR(SEARCH("BAJA",B28)))</formula>
    </cfRule>
    <cfRule type="containsText" dxfId="118" priority="150" stopIfTrue="1" operator="containsText" text="MODERADA">
      <formula>NOT(ISERROR(SEARCH("MODERADA",B28)))</formula>
    </cfRule>
    <cfRule type="containsText" dxfId="117" priority="151" stopIfTrue="1" operator="containsText" text="ALTA">
      <formula>NOT(ISERROR(SEARCH("ALTA",B28)))</formula>
    </cfRule>
    <cfRule type="containsText" dxfId="116" priority="152" stopIfTrue="1" operator="containsText" text="EXTREMA">
      <formula>NOT(ISERROR(SEARCH("EXTREMA",B28)))</formula>
    </cfRule>
  </conditionalFormatting>
  <conditionalFormatting sqref="B39">
    <cfRule type="containsText" dxfId="115" priority="145" stopIfTrue="1" operator="containsText" text="BAJA">
      <formula>NOT(ISERROR(SEARCH("BAJA",B39)))</formula>
    </cfRule>
    <cfRule type="containsText" dxfId="114" priority="146" stopIfTrue="1" operator="containsText" text="MODERADA">
      <formula>NOT(ISERROR(SEARCH("MODERADA",B39)))</formula>
    </cfRule>
    <cfRule type="containsText" dxfId="113" priority="147" stopIfTrue="1" operator="containsText" text="ALTA">
      <formula>NOT(ISERROR(SEARCH("ALTA",B39)))</formula>
    </cfRule>
    <cfRule type="containsText" dxfId="112" priority="148" stopIfTrue="1" operator="containsText" text="EXTREMA">
      <formula>NOT(ISERROR(SEARCH("EXTREMA",B39)))</formula>
    </cfRule>
  </conditionalFormatting>
  <conditionalFormatting sqref="B47">
    <cfRule type="containsText" dxfId="111" priority="141" stopIfTrue="1" operator="containsText" text="BAJA">
      <formula>NOT(ISERROR(SEARCH("BAJA",B47)))</formula>
    </cfRule>
    <cfRule type="containsText" dxfId="110" priority="142" stopIfTrue="1" operator="containsText" text="MODERADA">
      <formula>NOT(ISERROR(SEARCH("MODERADA",B47)))</formula>
    </cfRule>
    <cfRule type="containsText" dxfId="109" priority="143" stopIfTrue="1" operator="containsText" text="ALTA">
      <formula>NOT(ISERROR(SEARCH("ALTA",B47)))</formula>
    </cfRule>
    <cfRule type="containsText" dxfId="108" priority="144" stopIfTrue="1" operator="containsText" text="EXTREMA">
      <formula>NOT(ISERROR(SEARCH("EXTREMA",B47)))</formula>
    </cfRule>
  </conditionalFormatting>
  <conditionalFormatting sqref="B58:B63">
    <cfRule type="containsText" dxfId="107" priority="137" stopIfTrue="1" operator="containsText" text="BAJA">
      <formula>NOT(ISERROR(SEARCH("BAJA",B58)))</formula>
    </cfRule>
    <cfRule type="containsText" dxfId="106" priority="138" stopIfTrue="1" operator="containsText" text="MODERADA">
      <formula>NOT(ISERROR(SEARCH("MODERADA",B58)))</formula>
    </cfRule>
    <cfRule type="containsText" dxfId="105" priority="139" stopIfTrue="1" operator="containsText" text="ALTA">
      <formula>NOT(ISERROR(SEARCH("ALTA",B58)))</formula>
    </cfRule>
    <cfRule type="containsText" dxfId="104" priority="140" stopIfTrue="1" operator="containsText" text="EXTREMA">
      <formula>NOT(ISERROR(SEARCH("EXTREMA",B58)))</formula>
    </cfRule>
  </conditionalFormatting>
  <conditionalFormatting sqref="B72">
    <cfRule type="containsText" dxfId="103" priority="133" stopIfTrue="1" operator="containsText" text="BAJA">
      <formula>NOT(ISERROR(SEARCH("BAJA",B72)))</formula>
    </cfRule>
    <cfRule type="containsText" dxfId="102" priority="134" stopIfTrue="1" operator="containsText" text="MODERADA">
      <formula>NOT(ISERROR(SEARCH("MODERADA",B72)))</formula>
    </cfRule>
    <cfRule type="containsText" dxfId="101" priority="135" stopIfTrue="1" operator="containsText" text="ALTA">
      <formula>NOT(ISERROR(SEARCH("ALTA",B72)))</formula>
    </cfRule>
    <cfRule type="containsText" dxfId="100" priority="136" stopIfTrue="1" operator="containsText" text="EXTREMA">
      <formula>NOT(ISERROR(SEARCH("EXTREMA",B72)))</formula>
    </cfRule>
  </conditionalFormatting>
  <conditionalFormatting sqref="B92:B94">
    <cfRule type="containsText" dxfId="99" priority="129" stopIfTrue="1" operator="containsText" text="BAJA">
      <formula>NOT(ISERROR(SEARCH("BAJA",B92)))</formula>
    </cfRule>
    <cfRule type="containsText" dxfId="98" priority="130" stopIfTrue="1" operator="containsText" text="MODERADA">
      <formula>NOT(ISERROR(SEARCH("MODERADA",B92)))</formula>
    </cfRule>
    <cfRule type="containsText" dxfId="97" priority="131" stopIfTrue="1" operator="containsText" text="ALTA">
      <formula>NOT(ISERROR(SEARCH("ALTA",B92)))</formula>
    </cfRule>
    <cfRule type="containsText" dxfId="96" priority="132" stopIfTrue="1" operator="containsText" text="EXTREMA">
      <formula>NOT(ISERROR(SEARCH("EXTREMA",B92)))</formula>
    </cfRule>
  </conditionalFormatting>
  <conditionalFormatting sqref="B101">
    <cfRule type="containsText" dxfId="95" priority="125" stopIfTrue="1" operator="containsText" text="BAJA">
      <formula>NOT(ISERROR(SEARCH("BAJA",B101)))</formula>
    </cfRule>
    <cfRule type="containsText" dxfId="94" priority="126" stopIfTrue="1" operator="containsText" text="MODERADA">
      <formula>NOT(ISERROR(SEARCH("MODERADA",B101)))</formula>
    </cfRule>
    <cfRule type="containsText" dxfId="93" priority="127" stopIfTrue="1" operator="containsText" text="ALTA">
      <formula>NOT(ISERROR(SEARCH("ALTA",B101)))</formula>
    </cfRule>
    <cfRule type="containsText" dxfId="92" priority="128" stopIfTrue="1" operator="containsText" text="EXTREMA">
      <formula>NOT(ISERROR(SEARCH("EXTREMA",B101)))</formula>
    </cfRule>
  </conditionalFormatting>
  <conditionalFormatting sqref="B110">
    <cfRule type="containsText" dxfId="91" priority="121" stopIfTrue="1" operator="containsText" text="BAJA">
      <formula>NOT(ISERROR(SEARCH("BAJA",B110)))</formula>
    </cfRule>
    <cfRule type="containsText" dxfId="90" priority="122" stopIfTrue="1" operator="containsText" text="MODERADA">
      <formula>NOT(ISERROR(SEARCH("MODERADA",B110)))</formula>
    </cfRule>
    <cfRule type="containsText" dxfId="89" priority="123" stopIfTrue="1" operator="containsText" text="ALTA">
      <formula>NOT(ISERROR(SEARCH("ALTA",B110)))</formula>
    </cfRule>
    <cfRule type="containsText" dxfId="88" priority="124" stopIfTrue="1" operator="containsText" text="EXTREMA">
      <formula>NOT(ISERROR(SEARCH("EXTREMA",B110)))</formula>
    </cfRule>
  </conditionalFormatting>
  <conditionalFormatting sqref="B117">
    <cfRule type="containsText" dxfId="87" priority="117" stopIfTrue="1" operator="containsText" text="BAJA">
      <formula>NOT(ISERROR(SEARCH("BAJA",B117)))</formula>
    </cfRule>
    <cfRule type="containsText" dxfId="86" priority="118" stopIfTrue="1" operator="containsText" text="MODERADA">
      <formula>NOT(ISERROR(SEARCH("MODERADA",B117)))</formula>
    </cfRule>
    <cfRule type="containsText" dxfId="85" priority="119" stopIfTrue="1" operator="containsText" text="ALTA">
      <formula>NOT(ISERROR(SEARCH("ALTA",B117)))</formula>
    </cfRule>
    <cfRule type="containsText" dxfId="84" priority="120" stopIfTrue="1" operator="containsText" text="EXTREMA">
      <formula>NOT(ISERROR(SEARCH("EXTREMA",B117)))</formula>
    </cfRule>
  </conditionalFormatting>
  <conditionalFormatting sqref="B140:B143">
    <cfRule type="containsText" dxfId="83" priority="113" stopIfTrue="1" operator="containsText" text="BAJA">
      <formula>NOT(ISERROR(SEARCH("BAJA",B140)))</formula>
    </cfRule>
    <cfRule type="containsText" dxfId="82" priority="114" stopIfTrue="1" operator="containsText" text="MODERADA">
      <formula>NOT(ISERROR(SEARCH("MODERADA",B140)))</formula>
    </cfRule>
    <cfRule type="containsText" dxfId="81" priority="115" stopIfTrue="1" operator="containsText" text="ALTA">
      <formula>NOT(ISERROR(SEARCH("ALTA",B140)))</formula>
    </cfRule>
    <cfRule type="containsText" dxfId="80" priority="116" stopIfTrue="1" operator="containsText" text="EXTREMA">
      <formula>NOT(ISERROR(SEARCH("EXTREMA",B140)))</formula>
    </cfRule>
  </conditionalFormatting>
  <conditionalFormatting sqref="B149">
    <cfRule type="containsText" dxfId="79" priority="109" stopIfTrue="1" operator="containsText" text="BAJA">
      <formula>NOT(ISERROR(SEARCH("BAJA",B149)))</formula>
    </cfRule>
    <cfRule type="containsText" dxfId="78" priority="110" stopIfTrue="1" operator="containsText" text="MODERADA">
      <formula>NOT(ISERROR(SEARCH("MODERADA",B149)))</formula>
    </cfRule>
    <cfRule type="containsText" dxfId="77" priority="111" stopIfTrue="1" operator="containsText" text="ALTA">
      <formula>NOT(ISERROR(SEARCH("ALTA",B149)))</formula>
    </cfRule>
    <cfRule type="containsText" dxfId="76" priority="112" stopIfTrue="1" operator="containsText" text="EXTREMA">
      <formula>NOT(ISERROR(SEARCH("EXTREMA",B149)))</formula>
    </cfRule>
  </conditionalFormatting>
  <conditionalFormatting sqref="B157:B160">
    <cfRule type="containsText" dxfId="75" priority="105" stopIfTrue="1" operator="containsText" text="BAJA">
      <formula>NOT(ISERROR(SEARCH("BAJA",B157)))</formula>
    </cfRule>
    <cfRule type="containsText" dxfId="74" priority="106" stopIfTrue="1" operator="containsText" text="MODERADA">
      <formula>NOT(ISERROR(SEARCH("MODERADA",B157)))</formula>
    </cfRule>
    <cfRule type="containsText" dxfId="73" priority="107" stopIfTrue="1" operator="containsText" text="ALTA">
      <formula>NOT(ISERROR(SEARCH("ALTA",B157)))</formula>
    </cfRule>
    <cfRule type="containsText" dxfId="72" priority="108" stopIfTrue="1" operator="containsText" text="EXTREMA">
      <formula>NOT(ISERROR(SEARCH("EXTREMA",B157)))</formula>
    </cfRule>
  </conditionalFormatting>
  <conditionalFormatting sqref="B168">
    <cfRule type="containsText" dxfId="71" priority="101" stopIfTrue="1" operator="containsText" text="BAJA">
      <formula>NOT(ISERROR(SEARCH("BAJA",B168)))</formula>
    </cfRule>
    <cfRule type="containsText" dxfId="70" priority="102" stopIfTrue="1" operator="containsText" text="MODERADA">
      <formula>NOT(ISERROR(SEARCH("MODERADA",B168)))</formula>
    </cfRule>
    <cfRule type="containsText" dxfId="69" priority="103" stopIfTrue="1" operator="containsText" text="ALTA">
      <formula>NOT(ISERROR(SEARCH("ALTA",B168)))</formula>
    </cfRule>
    <cfRule type="containsText" dxfId="68" priority="104" stopIfTrue="1" operator="containsText" text="EXTREMA">
      <formula>NOT(ISERROR(SEARCH("EXTREMA",B168)))</formula>
    </cfRule>
  </conditionalFormatting>
  <conditionalFormatting sqref="B172">
    <cfRule type="containsText" dxfId="67" priority="97" stopIfTrue="1" operator="containsText" text="BAJA">
      <formula>NOT(ISERROR(SEARCH("BAJA",B172)))</formula>
    </cfRule>
    <cfRule type="containsText" dxfId="66" priority="98" stopIfTrue="1" operator="containsText" text="MODERADA">
      <formula>NOT(ISERROR(SEARCH("MODERADA",B172)))</formula>
    </cfRule>
    <cfRule type="containsText" dxfId="65" priority="99" stopIfTrue="1" operator="containsText" text="ALTA">
      <formula>NOT(ISERROR(SEARCH("ALTA",B172)))</formula>
    </cfRule>
    <cfRule type="containsText" dxfId="64" priority="100" stopIfTrue="1" operator="containsText" text="EXTREMA">
      <formula>NOT(ISERROR(SEARCH("EXTREMA",B172)))</formula>
    </cfRule>
  </conditionalFormatting>
  <conditionalFormatting sqref="B187">
    <cfRule type="containsText" dxfId="63" priority="89" stopIfTrue="1" operator="containsText" text="BAJA">
      <formula>NOT(ISERROR(SEARCH("BAJA",B187)))</formula>
    </cfRule>
    <cfRule type="containsText" dxfId="62" priority="90" stopIfTrue="1" operator="containsText" text="MODERADA">
      <formula>NOT(ISERROR(SEARCH("MODERADA",B187)))</formula>
    </cfRule>
    <cfRule type="containsText" dxfId="61" priority="91" stopIfTrue="1" operator="containsText" text="ALTA">
      <formula>NOT(ISERROR(SEARCH("ALTA",B187)))</formula>
    </cfRule>
    <cfRule type="containsText" dxfId="60" priority="92" stopIfTrue="1" operator="containsText" text="EXTREMA">
      <formula>NOT(ISERROR(SEARCH("EXTREMA",B187)))</formula>
    </cfRule>
  </conditionalFormatting>
  <conditionalFormatting sqref="AG69:AI71 AN69:AO71">
    <cfRule type="cellIs" dxfId="59" priority="61" operator="equal">
      <formula>"EXTREMA"</formula>
    </cfRule>
    <cfRule type="cellIs" dxfId="58" priority="62" operator="equal">
      <formula>"ALTA"</formula>
    </cfRule>
    <cfRule type="cellIs" dxfId="57" priority="63" operator="equal">
      <formula>"MODERADA"</formula>
    </cfRule>
    <cfRule type="cellIs" dxfId="56" priority="64" operator="equal">
      <formula>"BAJA"</formula>
    </cfRule>
  </conditionalFormatting>
  <conditionalFormatting sqref="AG80:AI82 AN80:AO82">
    <cfRule type="cellIs" dxfId="55" priority="57" operator="equal">
      <formula>"EXTREMA"</formula>
    </cfRule>
    <cfRule type="cellIs" dxfId="54" priority="58" operator="equal">
      <formula>"ALTA"</formula>
    </cfRule>
    <cfRule type="cellIs" dxfId="53" priority="59" operator="equal">
      <formula>"MODERADA"</formula>
    </cfRule>
    <cfRule type="cellIs" dxfId="52" priority="60" operator="equal">
      <formula>"BAJA"</formula>
    </cfRule>
  </conditionalFormatting>
  <conditionalFormatting sqref="AG89:AI91 AN89:AO91">
    <cfRule type="cellIs" dxfId="51" priority="53" operator="equal">
      <formula>"EXTREMA"</formula>
    </cfRule>
    <cfRule type="cellIs" dxfId="50" priority="54" operator="equal">
      <formula>"ALTA"</formula>
    </cfRule>
    <cfRule type="cellIs" dxfId="49" priority="55" operator="equal">
      <formula>"MODERADA"</formula>
    </cfRule>
    <cfRule type="cellIs" dxfId="48" priority="56" operator="equal">
      <formula>"BAJA"</formula>
    </cfRule>
  </conditionalFormatting>
  <conditionalFormatting sqref="AG98:AI100 AN98:AO100">
    <cfRule type="cellIs" dxfId="47" priority="49" operator="equal">
      <formula>"EXTREMA"</formula>
    </cfRule>
    <cfRule type="cellIs" dxfId="46" priority="50" operator="equal">
      <formula>"ALTA"</formula>
    </cfRule>
    <cfRule type="cellIs" dxfId="45" priority="51" operator="equal">
      <formula>"MODERADA"</formula>
    </cfRule>
    <cfRule type="cellIs" dxfId="44" priority="52" operator="equal">
      <formula>"BAJA"</formula>
    </cfRule>
  </conditionalFormatting>
  <conditionalFormatting sqref="AG114:AI116 AN114:AO116">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07:AI109 AN107:AO109">
    <cfRule type="cellIs" dxfId="39" priority="45" operator="equal">
      <formula>"EXTREMA"</formula>
    </cfRule>
    <cfRule type="cellIs" dxfId="38" priority="46" operator="equal">
      <formula>"ALTA"</formula>
    </cfRule>
    <cfRule type="cellIs" dxfId="37" priority="47" operator="equal">
      <formula>"MODERADA"</formula>
    </cfRule>
    <cfRule type="cellIs" dxfId="36" priority="48" operator="equal">
      <formula>"BAJA"</formula>
    </cfRule>
  </conditionalFormatting>
  <conditionalFormatting sqref="AG122:AI124 AN122:AO124">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37:AI139 AN137:AO139">
    <cfRule type="cellIs" dxfId="31" priority="33" operator="equal">
      <formula>"EXTREMA"</formula>
    </cfRule>
    <cfRule type="cellIs" dxfId="30" priority="34" operator="equal">
      <formula>"ALTA"</formula>
    </cfRule>
    <cfRule type="cellIs" dxfId="29" priority="35" operator="equal">
      <formula>"MODERADA"</formula>
    </cfRule>
    <cfRule type="cellIs" dxfId="28" priority="36" operator="equal">
      <formula>"BAJA"</formula>
    </cfRule>
  </conditionalFormatting>
  <conditionalFormatting sqref="AG146:AI148 AN146:AO148">
    <cfRule type="cellIs" dxfId="27" priority="29" operator="equal">
      <formula>"EXTREMA"</formula>
    </cfRule>
    <cfRule type="cellIs" dxfId="26" priority="30" operator="equal">
      <formula>"ALTA"</formula>
    </cfRule>
    <cfRule type="cellIs" dxfId="25" priority="31" operator="equal">
      <formula>"MODERADA"</formula>
    </cfRule>
    <cfRule type="cellIs" dxfId="24" priority="32" operator="equal">
      <formula>"BAJA"</formula>
    </cfRule>
  </conditionalFormatting>
  <conditionalFormatting sqref="AG154:AI156 AN154:AO156">
    <cfRule type="cellIs" dxfId="23" priority="25" operator="equal">
      <formula>"EXTREMA"</formula>
    </cfRule>
    <cfRule type="cellIs" dxfId="22" priority="26" operator="equal">
      <formula>"ALTA"</formula>
    </cfRule>
    <cfRule type="cellIs" dxfId="21" priority="27" operator="equal">
      <formula>"MODERADA"</formula>
    </cfRule>
    <cfRule type="cellIs" dxfId="20" priority="28" operator="equal">
      <formula>"BAJA"</formula>
    </cfRule>
  </conditionalFormatting>
  <conditionalFormatting sqref="AG165:AI167 AN165:AO167">
    <cfRule type="cellIs" dxfId="19" priority="21" operator="equal">
      <formula>"EXTREMA"</formula>
    </cfRule>
    <cfRule type="cellIs" dxfId="18" priority="22" operator="equal">
      <formula>"ALTA"</formula>
    </cfRule>
    <cfRule type="cellIs" dxfId="17" priority="23" operator="equal">
      <formula>"MODERADA"</formula>
    </cfRule>
    <cfRule type="cellIs" dxfId="16" priority="24" operator="equal">
      <formula>"BAJA"</formula>
    </cfRule>
  </conditionalFormatting>
  <conditionalFormatting sqref="AG169:AI171 AN169:AO171">
    <cfRule type="cellIs" dxfId="15" priority="17" operator="equal">
      <formula>"EXTREMA"</formula>
    </cfRule>
    <cfRule type="cellIs" dxfId="14" priority="18" operator="equal">
      <formula>"ALTA"</formula>
    </cfRule>
    <cfRule type="cellIs" dxfId="13" priority="19" operator="equal">
      <formula>"MODERADA"</formula>
    </cfRule>
    <cfRule type="cellIs" dxfId="12" priority="20" operator="equal">
      <formula>"BAJA"</formula>
    </cfRule>
  </conditionalFormatting>
  <conditionalFormatting sqref="AG176:AI178 AN176:AO178">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AG191:AI193 AN191:AO193">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84:AI186 AN184:AO186">
    <cfRule type="cellIs" dxfId="3" priority="9" operator="equal">
      <formula>"EXTREMA"</formula>
    </cfRule>
    <cfRule type="cellIs" dxfId="2" priority="10" operator="equal">
      <formula>"ALTA"</formula>
    </cfRule>
    <cfRule type="cellIs" dxfId="1" priority="11" operator="equal">
      <formula>"MODERADA"</formula>
    </cfRule>
    <cfRule type="cellIs" dxfId="0" priority="12" operator="equal">
      <formula>"BAJA"</formula>
    </cfRule>
  </conditionalFormatting>
  <dataValidations count="5">
    <dataValidation type="list" allowBlank="1" showInputMessage="1" showErrorMessage="1" sqref="C5:C193">
      <formula1>$AR$1:$AR$2</formula1>
    </dataValidation>
    <dataValidation type="list" allowBlank="1" showInputMessage="1" showErrorMessage="1" sqref="H5:I193 D5:F193">
      <formula1>$AS$1:$AS$2</formula1>
    </dataValidation>
    <dataValidation type="list" allowBlank="1" showInputMessage="1" showErrorMessage="1" sqref="G5:G193">
      <formula1>$AT$1:$AT$3</formula1>
    </dataValidation>
    <dataValidation type="list" allowBlank="1" showInputMessage="1" showErrorMessage="1" sqref="J5:J193">
      <formula1>$AU$1:$AU$3</formula1>
    </dataValidation>
    <dataValidation type="list" allowBlank="1" showInputMessage="1" showErrorMessage="1" sqref="P5:P193">
      <formula1>$AW$1:$AW$3</formula1>
    </dataValidation>
  </dataValidations>
  <pageMargins left="0.70866141732283472" right="0.70866141732283472" top="0.74803149606299213" bottom="0.74803149606299213" header="0.31496062992125984" footer="0.31496062992125984"/>
  <pageSetup orientation="portrait" r:id="rId1"/>
  <ignoredErrors>
    <ignoredError sqref="AH6:AI6"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topLeftCell="E1" zoomScaleNormal="100" workbookViewId="0">
      <selection activeCell="Q4" sqref="Q4"/>
    </sheetView>
  </sheetViews>
  <sheetFormatPr baseColWidth="10" defaultRowHeight="15" x14ac:dyDescent="0.25"/>
  <cols>
    <col min="1" max="1" width="3.140625" style="4" customWidth="1"/>
    <col min="2" max="2" width="20.85546875" style="4" customWidth="1"/>
    <col min="3" max="3" width="21.140625" style="4" customWidth="1"/>
    <col min="4" max="4" width="21.42578125" style="4" customWidth="1"/>
    <col min="5" max="5" width="20.140625" style="4" customWidth="1"/>
    <col min="6" max="6" width="27" style="4" customWidth="1"/>
    <col min="7" max="7" width="2.85546875" style="4" customWidth="1"/>
    <col min="8" max="8" width="1.7109375" style="4"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4" customFormat="1" ht="3" customHeight="1" thickBot="1" x14ac:dyDescent="0.3"/>
    <row r="2" spans="2:17" s="4" customFormat="1" ht="38.25" customHeight="1" thickBot="1" x14ac:dyDescent="0.3">
      <c r="B2" s="26"/>
      <c r="C2" s="837" t="s">
        <v>129</v>
      </c>
      <c r="D2" s="838"/>
      <c r="E2" s="838"/>
      <c r="F2" s="839"/>
      <c r="I2" s="48" t="s">
        <v>2</v>
      </c>
      <c r="J2" s="842" t="s">
        <v>130</v>
      </c>
      <c r="K2" s="842"/>
      <c r="L2" s="842"/>
      <c r="M2" s="842"/>
      <c r="N2" s="843"/>
      <c r="P2" s="840" t="s">
        <v>124</v>
      </c>
      <c r="Q2" s="841"/>
    </row>
    <row r="3" spans="2:17" ht="72" customHeight="1" thickBot="1" x14ac:dyDescent="0.3">
      <c r="B3" s="26"/>
      <c r="C3" s="33" t="s">
        <v>11</v>
      </c>
      <c r="D3" s="28" t="s">
        <v>12</v>
      </c>
      <c r="E3" s="27" t="s">
        <v>13</v>
      </c>
      <c r="F3" s="29" t="s">
        <v>14</v>
      </c>
      <c r="I3" s="50" t="s">
        <v>6</v>
      </c>
      <c r="J3" s="844" t="s">
        <v>7</v>
      </c>
      <c r="K3" s="845"/>
      <c r="L3" s="846" t="s">
        <v>134</v>
      </c>
      <c r="M3" s="847"/>
      <c r="N3" s="848"/>
      <c r="P3" s="49" t="s">
        <v>125</v>
      </c>
      <c r="Q3" s="57" t="s">
        <v>200</v>
      </c>
    </row>
    <row r="4" spans="2:17" ht="112.5" customHeight="1" thickBot="1" x14ac:dyDescent="0.3">
      <c r="B4" s="268" t="s">
        <v>44</v>
      </c>
      <c r="C4" s="269" t="s">
        <v>309</v>
      </c>
      <c r="D4" s="273" t="s">
        <v>52</v>
      </c>
      <c r="E4" s="276" t="s">
        <v>56</v>
      </c>
      <c r="F4" s="279" t="s">
        <v>62</v>
      </c>
      <c r="I4" s="52" t="s">
        <v>28</v>
      </c>
      <c r="J4" s="822" t="s">
        <v>32</v>
      </c>
      <c r="K4" s="823"/>
      <c r="L4" s="824" t="s">
        <v>135</v>
      </c>
      <c r="M4" s="825"/>
      <c r="N4" s="826"/>
      <c r="P4" s="51" t="s">
        <v>126</v>
      </c>
      <c r="Q4" s="58" t="s">
        <v>131</v>
      </c>
    </row>
    <row r="5" spans="2:17" ht="138" customHeight="1" thickBot="1" x14ac:dyDescent="0.3">
      <c r="B5" s="254" t="s">
        <v>45</v>
      </c>
      <c r="C5" s="270"/>
      <c r="D5" s="274" t="s">
        <v>199</v>
      </c>
      <c r="E5" s="277" t="s">
        <v>199</v>
      </c>
      <c r="F5" s="280" t="s">
        <v>310</v>
      </c>
      <c r="I5" s="54" t="s">
        <v>29</v>
      </c>
      <c r="J5" s="827" t="s">
        <v>33</v>
      </c>
      <c r="K5" s="828"/>
      <c r="L5" s="829" t="s">
        <v>136</v>
      </c>
      <c r="M5" s="830"/>
      <c r="N5" s="831"/>
      <c r="P5" s="53" t="s">
        <v>127</v>
      </c>
      <c r="Q5" s="59" t="s">
        <v>132</v>
      </c>
    </row>
    <row r="6" spans="2:17" ht="137.25" customHeight="1" thickBot="1" x14ac:dyDescent="0.3">
      <c r="B6" s="30" t="s">
        <v>35</v>
      </c>
      <c r="C6" s="271" t="s">
        <v>46</v>
      </c>
      <c r="D6" s="274" t="s">
        <v>49</v>
      </c>
      <c r="E6" s="277" t="s">
        <v>53</v>
      </c>
      <c r="F6" s="281" t="s">
        <v>57</v>
      </c>
      <c r="I6" s="56" t="s">
        <v>30</v>
      </c>
      <c r="J6" s="832" t="s">
        <v>33</v>
      </c>
      <c r="K6" s="833"/>
      <c r="L6" s="834" t="s">
        <v>137</v>
      </c>
      <c r="M6" s="835"/>
      <c r="N6" s="836"/>
      <c r="P6" s="55" t="s">
        <v>128</v>
      </c>
      <c r="Q6" s="59" t="s">
        <v>133</v>
      </c>
    </row>
    <row r="7" spans="2:17" ht="126" customHeight="1" x14ac:dyDescent="0.25">
      <c r="B7" s="30" t="s">
        <v>0</v>
      </c>
      <c r="C7" s="271" t="s">
        <v>47</v>
      </c>
      <c r="D7" s="274" t="s">
        <v>50</v>
      </c>
      <c r="E7" s="277" t="s">
        <v>54</v>
      </c>
      <c r="F7" s="282" t="s">
        <v>58</v>
      </c>
    </row>
    <row r="8" spans="2:17" ht="92.25" customHeight="1" thickBot="1" x14ac:dyDescent="0.3">
      <c r="B8" s="31" t="s">
        <v>1</v>
      </c>
      <c r="C8" s="272" t="s">
        <v>48</v>
      </c>
      <c r="D8" s="275" t="s">
        <v>51</v>
      </c>
      <c r="E8" s="278" t="s">
        <v>55</v>
      </c>
      <c r="F8" s="283" t="s">
        <v>36</v>
      </c>
    </row>
    <row r="9" spans="2:17" s="4" customFormat="1" ht="15" customHeight="1" x14ac:dyDescent="0.25"/>
    <row r="10" spans="2:17" s="4" customFormat="1" ht="15" customHeight="1" x14ac:dyDescent="0.25"/>
    <row r="11" spans="2:17" s="4" customFormat="1" ht="15" customHeight="1" x14ac:dyDescent="0.25"/>
    <row r="12" spans="2:17" s="4" customFormat="1" x14ac:dyDescent="0.25"/>
    <row r="13" spans="2:17" s="4" customFormat="1" x14ac:dyDescent="0.25"/>
    <row r="14" spans="2:17" s="4" customFormat="1" x14ac:dyDescent="0.25"/>
    <row r="15" spans="2:17" s="4" customFormat="1" x14ac:dyDescent="0.25"/>
    <row r="16" spans="2:17"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hidden="1" x14ac:dyDescent="0.25"/>
    <row r="31" s="4"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0. CONTROL DE CAMBIOS</vt:lpstr>
      <vt:lpstr>1.POLÍTICA</vt:lpstr>
      <vt:lpstr>2. MAPA DE RIESGOS </vt:lpstr>
      <vt:lpstr>3.DETERMINACIÓN DE PROBABILIDAD</vt:lpstr>
      <vt:lpstr>4. IMPACTO CORRUPCIÓN_GESTIÓN</vt:lpstr>
      <vt:lpstr>5. MATRIZ CALIFICACIÓN</vt:lpstr>
      <vt:lpstr>EVALUACIÓN DE LOS CONTROLES  </vt:lpstr>
      <vt:lpstr>6. EVALUACIÓN CONTROLES AG.2018</vt:lpstr>
      <vt:lpstr>7.OPCIONES DE MANEJO DEL RIESGO</vt:lpstr>
      <vt:lpstr>PANORAMA DE RIESGOS</vt:lpstr>
      <vt:lpstr>'1.POLÍTICA'!Área_de_impresión</vt:lpstr>
      <vt:lpstr>'2. MAPA DE RIESGOS '!Área_de_impresión</vt:lpstr>
      <vt:lpstr>'3.DETERMINACIÓN DE PROBABILIDAD'!Área_de_impresión</vt:lpstr>
      <vt:lpstr>'4. IMPACTO CORRUPCIÓN_GESTIÓN'!Área_de_impresión</vt:lpstr>
      <vt:lpstr>'5. MATRIZ CALIFICACIÓN'!Área_de_impresión</vt:lpstr>
      <vt:lpstr>'6. EVALUACIÓN CONTROLES AG.2018'!Área_de_impresión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Jaime Daniel Arias Guarin</cp:lastModifiedBy>
  <cp:lastPrinted>2018-08-02T19:42:06Z</cp:lastPrinted>
  <dcterms:created xsi:type="dcterms:W3CDTF">2011-07-26T19:10:29Z</dcterms:created>
  <dcterms:modified xsi:type="dcterms:W3CDTF">2019-01-15T16:28:29Z</dcterms:modified>
</cp:coreProperties>
</file>