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 jdarias\Desktop\RIESGOS\RIESGOS 2018-PROPUESTA\GESTIÓN DEL RIESGO 2018\"/>
    </mc:Choice>
  </mc:AlternateContent>
  <bookViews>
    <workbookView xWindow="0" yWindow="0" windowWidth="28800" windowHeight="11730" tabRatio="677" firstSheet="1" activeTab="2"/>
  </bookViews>
  <sheets>
    <sheet name="0. CONTROL DE CAMBIOS" sheetId="25" r:id="rId1"/>
    <sheet name="1.POLÍTICA" sheetId="27" r:id="rId2"/>
    <sheet name="2. MAPA DE RIESGOS " sheetId="20" r:id="rId3"/>
    <sheet name="3.DETERMINACIÓN DE PROBABILIDAD" sheetId="28" r:id="rId4"/>
    <sheet name="4. IMPACTO CORRUPCIÓN_GESTIÓN" sheetId="22" r:id="rId5"/>
    <sheet name="5. MATRIZ CALIFICACIÓN" sheetId="4" r:id="rId6"/>
    <sheet name="EVALUACIÓN DE LOS CONTROLES  " sheetId="24" state="hidden" r:id="rId7"/>
    <sheet name="6. EVALUACIÓN CONTROLES AG.2018" sheetId="32" r:id="rId8"/>
    <sheet name="7.OPCIONES DE MANEJO DEL RIESGO" sheetId="7" r:id="rId9"/>
    <sheet name="PANORAMA DE RIESGOS" sheetId="29" state="hidden" r:id="rId10"/>
  </sheets>
  <externalReferences>
    <externalReference r:id="rId11"/>
  </externalReferences>
  <definedNames>
    <definedName name="_xlnm._FilterDatabase" localSheetId="2" hidden="1">'2. MAPA DE RIESGOS '!$A$11:$EQ$11</definedName>
    <definedName name="_xlnm._FilterDatabase" localSheetId="7" hidden="1">'6. EVALUACIÓN CONTROLES AG.2018'!$A$2:$Z$190</definedName>
    <definedName name="_xlnm.Print_Area" localSheetId="1">'1.POLÍTICA'!$A$1:$C$15</definedName>
    <definedName name="_xlnm.Print_Area" localSheetId="2">'2. MAPA DE RIESGOS '!$A$1:$EQ$26</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 AG.2018'!$A$1:$AA$190</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S13" i="20" l="1"/>
  <c r="S14" i="20"/>
  <c r="S15" i="20"/>
  <c r="S16" i="20"/>
  <c r="S17" i="20"/>
  <c r="S18" i="20"/>
  <c r="S19" i="20"/>
  <c r="S20" i="20"/>
  <c r="S21" i="20"/>
  <c r="S22" i="20"/>
  <c r="S23" i="20"/>
  <c r="S24" i="20"/>
  <c r="S25" i="20"/>
  <c r="S26" i="20"/>
  <c r="S27" i="20"/>
  <c r="S28" i="20"/>
  <c r="S29" i="20"/>
  <c r="S30" i="20"/>
  <c r="S31" i="20"/>
  <c r="S32" i="20"/>
  <c r="S12" i="20"/>
  <c r="P31" i="20" l="1"/>
  <c r="Q31" i="20"/>
  <c r="P32" i="20"/>
  <c r="Q32" i="20"/>
  <c r="P30" i="20"/>
  <c r="Q30" i="20"/>
  <c r="P29" i="20"/>
  <c r="Q29" i="20"/>
  <c r="P28" i="20"/>
  <c r="Q28" i="20"/>
  <c r="P27" i="20"/>
  <c r="Q27" i="20"/>
  <c r="P26" i="20"/>
  <c r="Q26" i="20"/>
  <c r="P25" i="20"/>
  <c r="Q25" i="20"/>
  <c r="P24" i="20"/>
  <c r="Q24" i="20"/>
  <c r="P23" i="20"/>
  <c r="Q23" i="20"/>
  <c r="P22" i="20"/>
  <c r="Q22" i="20"/>
  <c r="P18" i="20"/>
  <c r="Q18" i="20"/>
  <c r="P19" i="20"/>
  <c r="Q19" i="20"/>
  <c r="P20" i="20"/>
  <c r="Q20" i="20"/>
  <c r="P21" i="20"/>
  <c r="Q21" i="20"/>
  <c r="P17" i="20"/>
  <c r="Q17" i="20"/>
  <c r="P16" i="20"/>
  <c r="Q16" i="20"/>
  <c r="P15" i="20"/>
  <c r="Q15" i="20"/>
  <c r="P14" i="20"/>
  <c r="Q14" i="20"/>
  <c r="P13" i="20"/>
  <c r="Q13" i="20"/>
  <c r="Q12" i="20"/>
  <c r="P12" i="20"/>
  <c r="X98" i="32" l="1"/>
  <c r="Q98" i="32"/>
  <c r="Q99" i="32"/>
  <c r="K98" i="32"/>
  <c r="L98" i="32" s="1"/>
  <c r="T98" i="32" s="1"/>
  <c r="R98" i="32" l="1"/>
  <c r="S98" i="32" s="1"/>
  <c r="R32" i="20"/>
  <c r="N32" i="20"/>
  <c r="O31" i="20"/>
  <c r="N31" i="20"/>
  <c r="O30" i="20"/>
  <c r="O29" i="20"/>
  <c r="N29" i="20"/>
  <c r="O28" i="20"/>
  <c r="N28" i="20"/>
  <c r="O27" i="20"/>
  <c r="N27" i="20"/>
  <c r="O26" i="20"/>
  <c r="N26" i="20"/>
  <c r="O25" i="20"/>
  <c r="N25" i="20"/>
  <c r="O24" i="20"/>
  <c r="N24" i="20"/>
  <c r="N23" i="20"/>
  <c r="O23" i="20"/>
  <c r="O22" i="20"/>
  <c r="N22" i="20"/>
  <c r="O21" i="20"/>
  <c r="N21" i="20"/>
  <c r="O20" i="20"/>
  <c r="N20" i="20"/>
  <c r="O19" i="20"/>
  <c r="N19" i="20"/>
  <c r="O18" i="20"/>
  <c r="N18" i="20"/>
  <c r="O17" i="20"/>
  <c r="N17" i="20"/>
  <c r="O16" i="20"/>
  <c r="N16" i="20"/>
  <c r="O15" i="20"/>
  <c r="N15" i="20"/>
  <c r="O14" i="20"/>
  <c r="N13" i="20"/>
  <c r="O12" i="20"/>
  <c r="N12" i="20"/>
  <c r="R30" i="20" l="1"/>
  <c r="R19" i="20"/>
  <c r="R13" i="20"/>
  <c r="N30" i="20"/>
  <c r="R12" i="20"/>
  <c r="R22" i="20"/>
  <c r="R25" i="20"/>
  <c r="R16" i="20"/>
  <c r="R14" i="20"/>
  <c r="R29" i="20"/>
  <c r="R17" i="20"/>
  <c r="R20" i="20"/>
  <c r="N14" i="20"/>
  <c r="R28" i="20"/>
  <c r="R24" i="20"/>
  <c r="R27" i="20"/>
  <c r="R15" i="20"/>
  <c r="R23" i="20"/>
  <c r="R31" i="20"/>
  <c r="R26" i="20"/>
  <c r="R21" i="20"/>
  <c r="R18" i="20"/>
  <c r="O32" i="20"/>
  <c r="O13" i="20"/>
  <c r="X25" i="32" l="1"/>
  <c r="X26" i="32"/>
  <c r="Y25" i="32" s="1"/>
  <c r="Z25" i="32" s="1"/>
  <c r="X27" i="32"/>
  <c r="X28" i="32"/>
  <c r="X29" i="32"/>
  <c r="X30" i="32"/>
  <c r="X35" i="32"/>
  <c r="X36" i="32"/>
  <c r="X37" i="32"/>
  <c r="X38" i="32"/>
  <c r="X39" i="32"/>
  <c r="X40" i="32"/>
  <c r="X41" i="32"/>
  <c r="X44" i="32"/>
  <c r="X45" i="32"/>
  <c r="X46" i="32"/>
  <c r="X47" i="32"/>
  <c r="X48" i="32"/>
  <c r="X49" i="32"/>
  <c r="X50" i="32"/>
  <c r="X51" i="32"/>
  <c r="X53" i="32"/>
  <c r="X55" i="32"/>
  <c r="X56" i="32"/>
  <c r="X57" i="32"/>
  <c r="X58" i="32"/>
  <c r="X59" i="32"/>
  <c r="X60" i="32"/>
  <c r="X61" i="32"/>
  <c r="X62" i="32"/>
  <c r="X63" i="32"/>
  <c r="X64" i="32"/>
  <c r="X65" i="32"/>
  <c r="X67" i="32"/>
  <c r="X69" i="32"/>
  <c r="X70" i="32"/>
  <c r="X71" i="32"/>
  <c r="X72" i="32"/>
  <c r="X73" i="32"/>
  <c r="X74" i="32"/>
  <c r="X75" i="32"/>
  <c r="X78" i="32"/>
  <c r="X79" i="32"/>
  <c r="X80" i="32"/>
  <c r="X81" i="32"/>
  <c r="X82" i="32"/>
  <c r="X83" i="32"/>
  <c r="X84" i="32"/>
  <c r="X85" i="32"/>
  <c r="X86" i="32"/>
  <c r="X89" i="32"/>
  <c r="X90" i="32"/>
  <c r="Y90" i="32" s="1"/>
  <c r="Z90" i="32" s="1"/>
  <c r="X91" i="32"/>
  <c r="X92" i="32"/>
  <c r="X93" i="32"/>
  <c r="X94" i="32"/>
  <c r="X95" i="32"/>
  <c r="X99" i="32"/>
  <c r="Y98" i="32" s="1"/>
  <c r="Z98" i="32" s="1"/>
  <c r="X100" i="32"/>
  <c r="X101" i="32"/>
  <c r="X102" i="32"/>
  <c r="X103" i="32"/>
  <c r="X104" i="32"/>
  <c r="X107" i="32"/>
  <c r="X108" i="32"/>
  <c r="X109" i="32"/>
  <c r="X110" i="32"/>
  <c r="X111" i="32"/>
  <c r="X112" i="32"/>
  <c r="X114" i="32"/>
  <c r="X115" i="32"/>
  <c r="Y115" i="32" s="1"/>
  <c r="Z115" i="32" s="1"/>
  <c r="X116" i="32"/>
  <c r="X117" i="32"/>
  <c r="X118" i="32"/>
  <c r="X119" i="32"/>
  <c r="X120" i="32"/>
  <c r="X122" i="32"/>
  <c r="X123" i="32"/>
  <c r="Y122" i="32" s="1"/>
  <c r="Z122" i="32" s="1"/>
  <c r="X124" i="32"/>
  <c r="X125" i="32"/>
  <c r="X126" i="32"/>
  <c r="X127" i="32"/>
  <c r="X128" i="32"/>
  <c r="X129" i="32"/>
  <c r="X130" i="32"/>
  <c r="X131" i="32"/>
  <c r="X132" i="32"/>
  <c r="X134" i="32"/>
  <c r="X135" i="32"/>
  <c r="X137" i="32"/>
  <c r="X138" i="32"/>
  <c r="X139" i="32"/>
  <c r="X140" i="32"/>
  <c r="X141" i="32"/>
  <c r="X142" i="32"/>
  <c r="X143" i="32"/>
  <c r="X144" i="32"/>
  <c r="X145" i="32"/>
  <c r="X146" i="32"/>
  <c r="X147" i="32"/>
  <c r="X148" i="32"/>
  <c r="X149" i="32"/>
  <c r="X150" i="32"/>
  <c r="X151" i="32"/>
  <c r="X152" i="32"/>
  <c r="X154" i="32"/>
  <c r="X155" i="32"/>
  <c r="X156" i="32"/>
  <c r="X157" i="32"/>
  <c r="X158" i="32"/>
  <c r="X159" i="32"/>
  <c r="X160" i="32"/>
  <c r="X161" i="32"/>
  <c r="X162" i="32"/>
  <c r="X165" i="32"/>
  <c r="X166" i="32"/>
  <c r="X167" i="32"/>
  <c r="Y165" i="32" s="1"/>
  <c r="Z165" i="32" s="1"/>
  <c r="X168" i="32"/>
  <c r="X169" i="32"/>
  <c r="X170" i="32"/>
  <c r="X171" i="32"/>
  <c r="X172" i="32"/>
  <c r="X173" i="32"/>
  <c r="X174" i="32"/>
  <c r="X175" i="32"/>
  <c r="X176" i="32"/>
  <c r="X177" i="32"/>
  <c r="X178" i="32"/>
  <c r="X179" i="32"/>
  <c r="X180" i="32"/>
  <c r="X181" i="32"/>
  <c r="X182" i="32"/>
  <c r="X184" i="32"/>
  <c r="X185" i="32"/>
  <c r="Y184" i="32" s="1"/>
  <c r="Z184" i="32" s="1"/>
  <c r="X186" i="32"/>
  <c r="X187" i="32"/>
  <c r="X188" i="32"/>
  <c r="X189" i="32"/>
  <c r="X191" i="32"/>
  <c r="X192" i="32"/>
  <c r="X193" i="32"/>
  <c r="X19" i="32"/>
  <c r="X20" i="32"/>
  <c r="X21" i="32"/>
  <c r="U191" i="32"/>
  <c r="U192" i="32"/>
  <c r="U193" i="32"/>
  <c r="U184" i="32"/>
  <c r="U185" i="32"/>
  <c r="U186" i="32"/>
  <c r="U176" i="32"/>
  <c r="U177" i="32"/>
  <c r="U178" i="32"/>
  <c r="U169" i="32"/>
  <c r="U170" i="32"/>
  <c r="U171" i="32"/>
  <c r="U165" i="32"/>
  <c r="U166" i="32"/>
  <c r="U167" i="32"/>
  <c r="U154" i="32"/>
  <c r="U155" i="32"/>
  <c r="U156" i="32"/>
  <c r="U146" i="32"/>
  <c r="U147" i="32"/>
  <c r="U148" i="32"/>
  <c r="U137" i="32"/>
  <c r="U138" i="32"/>
  <c r="U139" i="32"/>
  <c r="U122" i="32"/>
  <c r="U123" i="32"/>
  <c r="U124" i="32"/>
  <c r="U115" i="32"/>
  <c r="U116" i="32"/>
  <c r="U107" i="32"/>
  <c r="U108" i="32"/>
  <c r="U109" i="32"/>
  <c r="U98" i="32"/>
  <c r="U99" i="32"/>
  <c r="U100" i="32"/>
  <c r="U90" i="32"/>
  <c r="U91" i="32"/>
  <c r="U80" i="32"/>
  <c r="U81" i="32"/>
  <c r="U82" i="32"/>
  <c r="U69" i="32"/>
  <c r="U70" i="32"/>
  <c r="U71" i="32"/>
  <c r="U55" i="32"/>
  <c r="U56" i="32"/>
  <c r="U57" i="32"/>
  <c r="U44" i="32"/>
  <c r="U45" i="32"/>
  <c r="U46" i="32"/>
  <c r="U36" i="32"/>
  <c r="U37" i="32"/>
  <c r="U38" i="32"/>
  <c r="U25" i="32"/>
  <c r="U26" i="32"/>
  <c r="U27" i="32"/>
  <c r="U19" i="32"/>
  <c r="U20" i="32"/>
  <c r="U21" i="32"/>
  <c r="Y44" i="32"/>
  <c r="Z44" i="32" s="1"/>
  <c r="Y36" i="32"/>
  <c r="Z36" i="32" s="1"/>
  <c r="X10" i="32"/>
  <c r="Y10" i="32" s="1"/>
  <c r="Z10" i="32" s="1"/>
  <c r="X11" i="32"/>
  <c r="X12" i="32"/>
  <c r="X13" i="32"/>
  <c r="V10" i="32"/>
  <c r="W10" i="32" s="1"/>
  <c r="U10" i="32"/>
  <c r="U11" i="32"/>
  <c r="U12" i="32"/>
  <c r="U13" i="32"/>
  <c r="K10" i="32"/>
  <c r="L10" i="32"/>
  <c r="K11" i="32"/>
  <c r="L11" i="32" s="1"/>
  <c r="Y176" i="32" l="1"/>
  <c r="Z176" i="32" s="1"/>
  <c r="Y55" i="32"/>
  <c r="Z55" i="32" s="1"/>
  <c r="Y69" i="32"/>
  <c r="Z69" i="32" s="1"/>
  <c r="Y191" i="32"/>
  <c r="Z191" i="32" s="1"/>
  <c r="V191" i="32"/>
  <c r="W191" i="32" s="1"/>
  <c r="Y107" i="32"/>
  <c r="Z107" i="32" s="1"/>
  <c r="Y80" i="32"/>
  <c r="Z80" i="32" s="1"/>
  <c r="Y154" i="32"/>
  <c r="Z154" i="32" s="1"/>
  <c r="Y146" i="32"/>
  <c r="Z146" i="32" s="1"/>
  <c r="Y137" i="32"/>
  <c r="Z137" i="32" s="1"/>
  <c r="U9" i="32"/>
  <c r="R114" i="32"/>
  <c r="R89" i="32" l="1"/>
  <c r="K191" i="32" l="1"/>
  <c r="L191" i="32" s="1"/>
  <c r="K192" i="32"/>
  <c r="L192" i="32" s="1"/>
  <c r="K193" i="32"/>
  <c r="L193" i="32" s="1"/>
  <c r="K184" i="32"/>
  <c r="L184" i="32" s="1"/>
  <c r="K185" i="32"/>
  <c r="L185" i="32" s="1"/>
  <c r="K186" i="32"/>
  <c r="L186" i="32" s="1"/>
  <c r="K176" i="32"/>
  <c r="L176" i="32"/>
  <c r="K177" i="32"/>
  <c r="L177" i="32" s="1"/>
  <c r="K178" i="32"/>
  <c r="L178" i="32" s="1"/>
  <c r="K169" i="32"/>
  <c r="L169" i="32" s="1"/>
  <c r="K170" i="32"/>
  <c r="L170" i="32"/>
  <c r="K171" i="32"/>
  <c r="L171" i="32"/>
  <c r="K165" i="32"/>
  <c r="L165" i="32" s="1"/>
  <c r="K166" i="32"/>
  <c r="L166" i="32" s="1"/>
  <c r="K167" i="32"/>
  <c r="L167" i="32" s="1"/>
  <c r="K154" i="32"/>
  <c r="L154" i="32"/>
  <c r="K155" i="32"/>
  <c r="L155" i="32" s="1"/>
  <c r="K156" i="32"/>
  <c r="L156" i="32"/>
  <c r="K146" i="32"/>
  <c r="L146" i="32" s="1"/>
  <c r="K147" i="32"/>
  <c r="L147" i="32" s="1"/>
  <c r="K148" i="32"/>
  <c r="L148" i="32" s="1"/>
  <c r="K129" i="32"/>
  <c r="L129" i="32" s="1"/>
  <c r="K130" i="32"/>
  <c r="L130" i="32" s="1"/>
  <c r="K131" i="32"/>
  <c r="L131" i="32" s="1"/>
  <c r="K132" i="32"/>
  <c r="L132" i="32" s="1"/>
  <c r="K133" i="32"/>
  <c r="L133" i="32" s="1"/>
  <c r="K134" i="32"/>
  <c r="L134" i="32" s="1"/>
  <c r="K135" i="32"/>
  <c r="L135" i="32" s="1"/>
  <c r="K136" i="32"/>
  <c r="L136" i="32"/>
  <c r="X136" i="32" s="1"/>
  <c r="K137" i="32"/>
  <c r="L137" i="32" s="1"/>
  <c r="K138" i="32"/>
  <c r="L138" i="32"/>
  <c r="K139" i="32"/>
  <c r="L139" i="32" s="1"/>
  <c r="K122" i="32"/>
  <c r="L122" i="32"/>
  <c r="K123" i="32"/>
  <c r="L123" i="32"/>
  <c r="K124" i="32"/>
  <c r="L124" i="32" s="1"/>
  <c r="K114" i="32"/>
  <c r="K115" i="32"/>
  <c r="L115" i="32" s="1"/>
  <c r="K116" i="32"/>
  <c r="L116" i="32" s="1"/>
  <c r="K107" i="32"/>
  <c r="L107" i="32" s="1"/>
  <c r="K108" i="32"/>
  <c r="L108" i="32" s="1"/>
  <c r="K109" i="32"/>
  <c r="L109" i="32" s="1"/>
  <c r="K99" i="32"/>
  <c r="L99" i="32" s="1"/>
  <c r="K100" i="32"/>
  <c r="L100" i="32" s="1"/>
  <c r="K89" i="32"/>
  <c r="L89" i="32" s="1"/>
  <c r="K90" i="32"/>
  <c r="L90" i="32" s="1"/>
  <c r="K91" i="32"/>
  <c r="L91" i="32" s="1"/>
  <c r="K73" i="32"/>
  <c r="L73" i="32" s="1"/>
  <c r="K74" i="32"/>
  <c r="L74" i="32" s="1"/>
  <c r="K75" i="32"/>
  <c r="L75" i="32" s="1"/>
  <c r="K76" i="32"/>
  <c r="L76" i="32" s="1"/>
  <c r="X76" i="32" s="1"/>
  <c r="K77" i="32"/>
  <c r="L77" i="32" s="1"/>
  <c r="K78" i="32"/>
  <c r="L78" i="32" s="1"/>
  <c r="K79" i="32"/>
  <c r="L79" i="32" s="1"/>
  <c r="U79" i="32" s="1"/>
  <c r="K80" i="32"/>
  <c r="L80" i="32" s="1"/>
  <c r="K81" i="32"/>
  <c r="L81" i="32"/>
  <c r="K82" i="32"/>
  <c r="L82" i="32" s="1"/>
  <c r="K67" i="32"/>
  <c r="L67" i="32" s="1"/>
  <c r="K68" i="32"/>
  <c r="L68" i="32" s="1"/>
  <c r="X68" i="32" s="1"/>
  <c r="K69" i="32"/>
  <c r="L69" i="32" s="1"/>
  <c r="K70" i="32"/>
  <c r="L70" i="32"/>
  <c r="K71" i="32"/>
  <c r="L71" i="32"/>
  <c r="K63" i="32"/>
  <c r="L63" i="32" s="1"/>
  <c r="K55" i="32"/>
  <c r="L55" i="32"/>
  <c r="K56" i="32"/>
  <c r="L56" i="32" s="1"/>
  <c r="K57" i="32"/>
  <c r="L57" i="32" s="1"/>
  <c r="K44" i="32"/>
  <c r="L44" i="32" s="1"/>
  <c r="K45" i="32"/>
  <c r="L45" i="32"/>
  <c r="K46" i="32"/>
  <c r="L46" i="32" s="1"/>
  <c r="K36" i="32"/>
  <c r="L36" i="32" s="1"/>
  <c r="K37" i="32"/>
  <c r="L37" i="32" s="1"/>
  <c r="K38" i="32"/>
  <c r="L38" i="32" s="1"/>
  <c r="K25" i="32"/>
  <c r="L25" i="32" s="1"/>
  <c r="K26" i="32"/>
  <c r="L26" i="32"/>
  <c r="K27" i="32"/>
  <c r="L27" i="32" s="1"/>
  <c r="K19" i="32"/>
  <c r="L19" i="32" s="1"/>
  <c r="K20" i="32"/>
  <c r="L20" i="32" s="1"/>
  <c r="K21" i="32"/>
  <c r="L21" i="32" s="1"/>
  <c r="K12" i="32"/>
  <c r="K13" i="32"/>
  <c r="L13" i="32" s="1"/>
  <c r="A149" i="32"/>
  <c r="K149" i="32"/>
  <c r="L149" i="32" s="1"/>
  <c r="K150" i="32"/>
  <c r="L150" i="32" s="1"/>
  <c r="Q150" i="32"/>
  <c r="K151" i="32"/>
  <c r="L151" i="32" s="1"/>
  <c r="Q151" i="32"/>
  <c r="R151" i="32"/>
  <c r="A47" i="32"/>
  <c r="K47" i="32"/>
  <c r="L47" i="32" s="1"/>
  <c r="K48" i="32"/>
  <c r="L48" i="32" s="1"/>
  <c r="Q48" i="32"/>
  <c r="R48" i="32"/>
  <c r="S48" i="32"/>
  <c r="K49" i="32"/>
  <c r="L49" i="32" s="1"/>
  <c r="Q49" i="32"/>
  <c r="R49" i="32" s="1"/>
  <c r="S49" i="32" s="1"/>
  <c r="A58" i="32"/>
  <c r="K58" i="32"/>
  <c r="L58" i="32" s="1"/>
  <c r="K59" i="32"/>
  <c r="L59" i="32" s="1"/>
  <c r="Q59" i="32"/>
  <c r="R59" i="32"/>
  <c r="K60" i="32"/>
  <c r="L60" i="32" s="1"/>
  <c r="Q60" i="32"/>
  <c r="R60" i="32" s="1"/>
  <c r="U190" i="32"/>
  <c r="Q190" i="32"/>
  <c r="K190" i="32"/>
  <c r="L190" i="32" s="1"/>
  <c r="X190" i="32" s="1"/>
  <c r="Q189" i="32"/>
  <c r="K189" i="32"/>
  <c r="L189" i="32" s="1"/>
  <c r="Q188" i="32"/>
  <c r="K188" i="32"/>
  <c r="L188" i="32" s="1"/>
  <c r="K187" i="32"/>
  <c r="A187" i="32"/>
  <c r="U183" i="32"/>
  <c r="Q183" i="32"/>
  <c r="K183" i="32"/>
  <c r="L183" i="32" s="1"/>
  <c r="X183" i="32" s="1"/>
  <c r="Q182" i="32"/>
  <c r="L182" i="32"/>
  <c r="K182" i="32"/>
  <c r="Q181" i="32"/>
  <c r="L181" i="32"/>
  <c r="K181" i="32"/>
  <c r="Q180" i="32"/>
  <c r="L180" i="32"/>
  <c r="K180" i="32"/>
  <c r="K179" i="32"/>
  <c r="M179" i="32" s="1"/>
  <c r="A179" i="32"/>
  <c r="Q175" i="32"/>
  <c r="K175" i="32"/>
  <c r="L175" i="32" s="1"/>
  <c r="Q174" i="32"/>
  <c r="K174" i="32"/>
  <c r="L174" i="32" s="1"/>
  <c r="Q173" i="32"/>
  <c r="K173" i="32"/>
  <c r="L173" i="32" s="1"/>
  <c r="K172" i="32"/>
  <c r="A172" i="32"/>
  <c r="Y168" i="32"/>
  <c r="K168" i="32"/>
  <c r="M168" i="32" s="1"/>
  <c r="A168" i="32"/>
  <c r="U164" i="32"/>
  <c r="Q164" i="32"/>
  <c r="K164" i="32"/>
  <c r="L164" i="32" s="1"/>
  <c r="X164" i="32" s="1"/>
  <c r="U163" i="32"/>
  <c r="Q163" i="32"/>
  <c r="L163" i="32"/>
  <c r="X163" i="32" s="1"/>
  <c r="K163" i="32"/>
  <c r="Q162" i="32"/>
  <c r="K162" i="32"/>
  <c r="L162" i="32" s="1"/>
  <c r="Q161" i="32"/>
  <c r="K161" i="32"/>
  <c r="L161" i="32" s="1"/>
  <c r="Q160" i="32"/>
  <c r="K160" i="32"/>
  <c r="L160" i="32" s="1"/>
  <c r="Q159" i="32"/>
  <c r="L159" i="32"/>
  <c r="K159" i="32"/>
  <c r="Q158" i="32"/>
  <c r="K158" i="32"/>
  <c r="L158" i="32" s="1"/>
  <c r="K157" i="32"/>
  <c r="M157" i="32" s="1"/>
  <c r="A157" i="32"/>
  <c r="U153" i="32"/>
  <c r="Q153" i="32"/>
  <c r="L153" i="32"/>
  <c r="X153" i="32" s="1"/>
  <c r="K153" i="32"/>
  <c r="Q152" i="32"/>
  <c r="K152" i="32"/>
  <c r="L152" i="32" s="1"/>
  <c r="Q145" i="32"/>
  <c r="K145" i="32"/>
  <c r="L145" i="32" s="1"/>
  <c r="Q144" i="32"/>
  <c r="K144" i="32"/>
  <c r="L144" i="32" s="1"/>
  <c r="Q143" i="32"/>
  <c r="K143" i="32"/>
  <c r="L143" i="32" s="1"/>
  <c r="Q142" i="32"/>
  <c r="K142" i="32"/>
  <c r="L142" i="32" s="1"/>
  <c r="Q141" i="32"/>
  <c r="K141" i="32"/>
  <c r="L141" i="32" s="1"/>
  <c r="Y140" i="32"/>
  <c r="K140" i="32"/>
  <c r="M140" i="32" s="1"/>
  <c r="A140" i="32"/>
  <c r="U136" i="32"/>
  <c r="R136" i="32"/>
  <c r="Q135" i="32"/>
  <c r="R135" i="32" s="1"/>
  <c r="S135" i="32" s="1"/>
  <c r="Q134" i="32"/>
  <c r="R134" i="32" s="1"/>
  <c r="S134" i="32" s="1"/>
  <c r="U133" i="32"/>
  <c r="Q133" i="32"/>
  <c r="R133" i="32" s="1"/>
  <c r="Q132" i="32"/>
  <c r="Q131" i="32"/>
  <c r="R130" i="32"/>
  <c r="S130" i="32" s="1"/>
  <c r="Q130" i="32"/>
  <c r="Q129" i="32"/>
  <c r="R129" i="32" s="1"/>
  <c r="Q128" i="32"/>
  <c r="K128" i="32"/>
  <c r="L128" i="32" s="1"/>
  <c r="Q127" i="32"/>
  <c r="K127" i="32"/>
  <c r="L127" i="32" s="1"/>
  <c r="Q126" i="32"/>
  <c r="R126" i="32" s="1"/>
  <c r="S126" i="32" s="1"/>
  <c r="K126" i="32"/>
  <c r="L126" i="32" s="1"/>
  <c r="U126" i="32" s="1"/>
  <c r="K125" i="32"/>
  <c r="L125" i="32" s="1"/>
  <c r="A125" i="32"/>
  <c r="U121" i="32"/>
  <c r="Q121" i="32"/>
  <c r="K121" i="32"/>
  <c r="L121" i="32" s="1"/>
  <c r="X121" i="32" s="1"/>
  <c r="Q120" i="32"/>
  <c r="K120" i="32"/>
  <c r="L120" i="32" s="1"/>
  <c r="Q119" i="32"/>
  <c r="R119" i="32" s="1"/>
  <c r="S119" i="32" s="1"/>
  <c r="K119" i="32"/>
  <c r="L119" i="32" s="1"/>
  <c r="U119" i="32" s="1"/>
  <c r="R118" i="32"/>
  <c r="S118" i="32" s="1"/>
  <c r="Q118" i="32"/>
  <c r="K118" i="32"/>
  <c r="L118" i="32" s="1"/>
  <c r="K117" i="32"/>
  <c r="L117" i="32" s="1"/>
  <c r="A117" i="32"/>
  <c r="U113" i="32"/>
  <c r="Q113" i="32"/>
  <c r="K113" i="32"/>
  <c r="L113" i="32" s="1"/>
  <c r="X113" i="32" s="1"/>
  <c r="Q112" i="32"/>
  <c r="R112" i="32" s="1"/>
  <c r="S112" i="32" s="1"/>
  <c r="K112" i="32"/>
  <c r="L112" i="32" s="1"/>
  <c r="U112" i="32" s="1"/>
  <c r="Q111" i="32"/>
  <c r="R111" i="32" s="1"/>
  <c r="S111" i="32" s="1"/>
  <c r="K111" i="32"/>
  <c r="L111" i="32" s="1"/>
  <c r="K110" i="32"/>
  <c r="A110" i="32"/>
  <c r="U106" i="32"/>
  <c r="Q106" i="32"/>
  <c r="K106" i="32"/>
  <c r="L106" i="32" s="1"/>
  <c r="X106" i="32" s="1"/>
  <c r="U105" i="32"/>
  <c r="Q105" i="32"/>
  <c r="R105" i="32" s="1"/>
  <c r="S105" i="32" s="1"/>
  <c r="K105" i="32"/>
  <c r="L105" i="32" s="1"/>
  <c r="X105" i="32" s="1"/>
  <c r="Q104" i="32"/>
  <c r="R104" i="32" s="1"/>
  <c r="S104" i="32" s="1"/>
  <c r="K104" i="32"/>
  <c r="L104" i="32" s="1"/>
  <c r="Q103" i="32"/>
  <c r="R103" i="32" s="1"/>
  <c r="S103" i="32" s="1"/>
  <c r="K103" i="32"/>
  <c r="L103" i="32" s="1"/>
  <c r="Q102" i="32"/>
  <c r="K102" i="32"/>
  <c r="L102" i="32" s="1"/>
  <c r="U102" i="32" s="1"/>
  <c r="K101" i="32"/>
  <c r="L101" i="32" s="1"/>
  <c r="A101" i="32"/>
  <c r="U97" i="32"/>
  <c r="Q97" i="32"/>
  <c r="R97" i="32" s="1"/>
  <c r="S97" i="32" s="1"/>
  <c r="K97" i="32"/>
  <c r="L97" i="32" s="1"/>
  <c r="X97" i="32" s="1"/>
  <c r="U96" i="32"/>
  <c r="Q96" i="32"/>
  <c r="R96" i="32" s="1"/>
  <c r="S96" i="32" s="1"/>
  <c r="K96" i="32"/>
  <c r="L96" i="32" s="1"/>
  <c r="X96" i="32" s="1"/>
  <c r="R95" i="32"/>
  <c r="Q95" i="32"/>
  <c r="L95" i="32"/>
  <c r="U95" i="32" s="1"/>
  <c r="K95" i="32"/>
  <c r="Q94" i="32"/>
  <c r="K94" i="32"/>
  <c r="L94" i="32" s="1"/>
  <c r="Q93" i="32"/>
  <c r="R93" i="32" s="1"/>
  <c r="K93" i="32"/>
  <c r="L93" i="32" s="1"/>
  <c r="U93" i="32" s="1"/>
  <c r="K92" i="32"/>
  <c r="A92" i="32"/>
  <c r="U88" i="32"/>
  <c r="Q88" i="32"/>
  <c r="K88" i="32"/>
  <c r="L88" i="32" s="1"/>
  <c r="X88" i="32" s="1"/>
  <c r="U87" i="32"/>
  <c r="R87" i="32"/>
  <c r="Q87" i="32"/>
  <c r="K87" i="32"/>
  <c r="L87" i="32" s="1"/>
  <c r="X87" i="32" s="1"/>
  <c r="Q86" i="32"/>
  <c r="R86" i="32" s="1"/>
  <c r="S86" i="32" s="1"/>
  <c r="K86" i="32"/>
  <c r="L86" i="32" s="1"/>
  <c r="U86" i="32" s="1"/>
  <c r="R85" i="32"/>
  <c r="S85" i="32" s="1"/>
  <c r="Q85" i="32"/>
  <c r="K85" i="32"/>
  <c r="L85" i="32" s="1"/>
  <c r="Q84" i="32"/>
  <c r="R84" i="32" s="1"/>
  <c r="S84" i="32" s="1"/>
  <c r="K84" i="32"/>
  <c r="L84" i="32" s="1"/>
  <c r="U84" i="32" s="1"/>
  <c r="K83" i="32"/>
  <c r="A83" i="32"/>
  <c r="Q79" i="32"/>
  <c r="R79" i="32" s="1"/>
  <c r="Q78" i="32"/>
  <c r="R78" i="32" s="1"/>
  <c r="S78" i="32" s="1"/>
  <c r="U77" i="32"/>
  <c r="Q77" i="32"/>
  <c r="R77" i="32" s="1"/>
  <c r="S77" i="32" s="1"/>
  <c r="U76" i="32"/>
  <c r="Q76" i="32"/>
  <c r="R76" i="32" s="1"/>
  <c r="Q75" i="32"/>
  <c r="Q74" i="32"/>
  <c r="Q73" i="32"/>
  <c r="K72" i="32"/>
  <c r="M72" i="32" s="1"/>
  <c r="A72" i="32"/>
  <c r="U68" i="32"/>
  <c r="R68" i="32"/>
  <c r="Q68" i="32"/>
  <c r="Q67" i="32"/>
  <c r="R67" i="32" s="1"/>
  <c r="S67" i="32" s="1"/>
  <c r="U66" i="32"/>
  <c r="Q66" i="32"/>
  <c r="R66" i="32" s="1"/>
  <c r="S66" i="32" s="1"/>
  <c r="K66" i="32"/>
  <c r="L66" i="32" s="1"/>
  <c r="X66" i="32" s="1"/>
  <c r="Q65" i="32"/>
  <c r="R65" i="32" s="1"/>
  <c r="S65" i="32" s="1"/>
  <c r="K65" i="32"/>
  <c r="L65" i="32" s="1"/>
  <c r="T65" i="32" s="1"/>
  <c r="R64" i="32"/>
  <c r="S64" i="32" s="1"/>
  <c r="Q64" i="32"/>
  <c r="K64" i="32"/>
  <c r="L64" i="32" s="1"/>
  <c r="Q63" i="32"/>
  <c r="R63" i="32" s="1"/>
  <c r="S63" i="32" s="1"/>
  <c r="Q62" i="32"/>
  <c r="R62" i="32" s="1"/>
  <c r="K62" i="32"/>
  <c r="L62" i="32" s="1"/>
  <c r="Q61" i="32"/>
  <c r="K61" i="32"/>
  <c r="L61" i="32" s="1"/>
  <c r="U54" i="32"/>
  <c r="Q54" i="32"/>
  <c r="R54" i="32" s="1"/>
  <c r="S54" i="32" s="1"/>
  <c r="K54" i="32"/>
  <c r="L54" i="32" s="1"/>
  <c r="X54" i="32" s="1"/>
  <c r="Q53" i="32"/>
  <c r="K53" i="32"/>
  <c r="L53" i="32" s="1"/>
  <c r="U52" i="32"/>
  <c r="Q52" i="32"/>
  <c r="R52" i="32" s="1"/>
  <c r="S52" i="32" s="1"/>
  <c r="K52" i="32"/>
  <c r="L52" i="32" s="1"/>
  <c r="Q51" i="32"/>
  <c r="R51" i="32" s="1"/>
  <c r="S51" i="32" s="1"/>
  <c r="K51" i="32"/>
  <c r="L51" i="32" s="1"/>
  <c r="Q50" i="32"/>
  <c r="R50" i="32" s="1"/>
  <c r="K50" i="32"/>
  <c r="L50" i="32" s="1"/>
  <c r="U43" i="32"/>
  <c r="Q43" i="32"/>
  <c r="R43" i="32" s="1"/>
  <c r="S43" i="32" s="1"/>
  <c r="K43" i="32"/>
  <c r="L43" i="32" s="1"/>
  <c r="X43" i="32" s="1"/>
  <c r="U42" i="32"/>
  <c r="Q42" i="32"/>
  <c r="K42" i="32"/>
  <c r="L42" i="32" s="1"/>
  <c r="X42" i="32" s="1"/>
  <c r="Q41" i="32"/>
  <c r="R41" i="32" s="1"/>
  <c r="S41" i="32" s="1"/>
  <c r="K41" i="32"/>
  <c r="L41" i="32" s="1"/>
  <c r="T41" i="32" s="1"/>
  <c r="Q40" i="32"/>
  <c r="R40" i="32" s="1"/>
  <c r="S40" i="32" s="1"/>
  <c r="K40" i="32"/>
  <c r="K39" i="32"/>
  <c r="M39" i="32" s="1"/>
  <c r="A39" i="32"/>
  <c r="Q35" i="32"/>
  <c r="R35" i="32" s="1"/>
  <c r="S35" i="32" s="1"/>
  <c r="K35" i="32"/>
  <c r="L35" i="32" s="1"/>
  <c r="T35" i="32" s="1"/>
  <c r="U34" i="32"/>
  <c r="Q34" i="32"/>
  <c r="R34" i="32" s="1"/>
  <c r="S34" i="32" s="1"/>
  <c r="K34" i="32"/>
  <c r="L34" i="32" s="1"/>
  <c r="X34" i="32" s="1"/>
  <c r="U33" i="32"/>
  <c r="Q33" i="32"/>
  <c r="R33" i="32" s="1"/>
  <c r="S33" i="32" s="1"/>
  <c r="K33" i="32"/>
  <c r="L33" i="32" s="1"/>
  <c r="X33" i="32" s="1"/>
  <c r="U32" i="32"/>
  <c r="Q32" i="32"/>
  <c r="R32" i="32" s="1"/>
  <c r="S32" i="32" s="1"/>
  <c r="K32" i="32"/>
  <c r="L32" i="32" s="1"/>
  <c r="X32" i="32" s="1"/>
  <c r="U31" i="32"/>
  <c r="R31" i="32"/>
  <c r="S31" i="32" s="1"/>
  <c r="Q31" i="32"/>
  <c r="K31" i="32"/>
  <c r="L31" i="32" s="1"/>
  <c r="X31" i="32" s="1"/>
  <c r="Q30" i="32"/>
  <c r="R30" i="32" s="1"/>
  <c r="S30" i="32" s="1"/>
  <c r="K30" i="32"/>
  <c r="L30" i="32" s="1"/>
  <c r="T30" i="32" s="1"/>
  <c r="Q29" i="32"/>
  <c r="R29" i="32" s="1"/>
  <c r="S29" i="32" s="1"/>
  <c r="K29" i="32"/>
  <c r="L29" i="32" s="1"/>
  <c r="T29" i="32" s="1"/>
  <c r="K28" i="32"/>
  <c r="L28" i="32" s="1"/>
  <c r="A28" i="32"/>
  <c r="U24" i="32"/>
  <c r="Q24" i="32"/>
  <c r="R24" i="32" s="1"/>
  <c r="S24" i="32" s="1"/>
  <c r="K24" i="32"/>
  <c r="L24" i="32" s="1"/>
  <c r="X24" i="32" s="1"/>
  <c r="X23" i="32"/>
  <c r="Q23" i="32"/>
  <c r="R23" i="32" s="1"/>
  <c r="S23" i="32" s="1"/>
  <c r="K23" i="32"/>
  <c r="L23" i="32" s="1"/>
  <c r="X22" i="32"/>
  <c r="Y19" i="32" s="1"/>
  <c r="Z19" i="32" s="1"/>
  <c r="K22" i="32"/>
  <c r="L22" i="32" s="1"/>
  <c r="A22" i="32"/>
  <c r="X18" i="32"/>
  <c r="Q18" i="32"/>
  <c r="R18" i="32" s="1"/>
  <c r="S18" i="32" s="1"/>
  <c r="K18" i="32"/>
  <c r="L18" i="32" s="1"/>
  <c r="T18" i="32" s="1"/>
  <c r="X17" i="32"/>
  <c r="Q17" i="32"/>
  <c r="R17" i="32" s="1"/>
  <c r="S17" i="32" s="1"/>
  <c r="L17" i="32"/>
  <c r="T17" i="32" s="1"/>
  <c r="K17" i="32"/>
  <c r="X16" i="32"/>
  <c r="Q16" i="32"/>
  <c r="R16" i="32" s="1"/>
  <c r="S16" i="32" s="1"/>
  <c r="K16" i="32"/>
  <c r="L16" i="32" s="1"/>
  <c r="X15" i="32"/>
  <c r="Q15" i="32"/>
  <c r="R15" i="32" s="1"/>
  <c r="S15" i="32" s="1"/>
  <c r="K15" i="32"/>
  <c r="L15" i="32" s="1"/>
  <c r="T15" i="32" s="1"/>
  <c r="X14" i="32"/>
  <c r="K14" i="32"/>
  <c r="L14" i="32" s="1"/>
  <c r="A14" i="32"/>
  <c r="Q9" i="32"/>
  <c r="K9" i="32"/>
  <c r="L9" i="32" s="1"/>
  <c r="X9" i="32" s="1"/>
  <c r="X8" i="32"/>
  <c r="Q8" i="32"/>
  <c r="R8" i="32" s="1"/>
  <c r="K8" i="32"/>
  <c r="L8" i="32" s="1"/>
  <c r="X7" i="32"/>
  <c r="Q7" i="32"/>
  <c r="K7" i="32"/>
  <c r="L7" i="32" s="1"/>
  <c r="X6" i="32"/>
  <c r="Q6" i="32"/>
  <c r="K6" i="32"/>
  <c r="L6" i="32" s="1"/>
  <c r="X5" i="32"/>
  <c r="K5" i="32"/>
  <c r="A5" i="32"/>
  <c r="L39" i="32" l="1"/>
  <c r="U39" i="32" s="1"/>
  <c r="V36" i="32" s="1"/>
  <c r="W36" i="32" s="1"/>
  <c r="T52" i="32"/>
  <c r="X52" i="32"/>
  <c r="M172" i="32"/>
  <c r="M187" i="32"/>
  <c r="L12" i="32"/>
  <c r="M10" i="32"/>
  <c r="M92" i="32"/>
  <c r="L110" i="32"/>
  <c r="M110" i="32"/>
  <c r="T77" i="32"/>
  <c r="X77" i="32"/>
  <c r="T133" i="32"/>
  <c r="X133" i="32"/>
  <c r="L5" i="32"/>
  <c r="M5" i="32"/>
  <c r="T113" i="32"/>
  <c r="U130" i="32"/>
  <c r="T130" i="32"/>
  <c r="U127" i="32"/>
  <c r="T127" i="32"/>
  <c r="T149" i="32"/>
  <c r="U149" i="32"/>
  <c r="V146" i="32" s="1"/>
  <c r="W146" i="32" s="1"/>
  <c r="T106" i="32"/>
  <c r="U67" i="32"/>
  <c r="T67" i="32"/>
  <c r="U120" i="32"/>
  <c r="T120" i="32"/>
  <c r="T73" i="32"/>
  <c r="U73" i="32"/>
  <c r="M125" i="32"/>
  <c r="Y5" i="32"/>
  <c r="S133" i="32"/>
  <c r="U89" i="32"/>
  <c r="T89" i="32"/>
  <c r="Y149" i="32"/>
  <c r="M47" i="32"/>
  <c r="M149" i="32"/>
  <c r="N149" i="32" s="1"/>
  <c r="Q149" i="32" s="1"/>
  <c r="R121" i="32"/>
  <c r="S121" i="32" s="1"/>
  <c r="R128" i="32"/>
  <c r="S128" i="32" s="1"/>
  <c r="S60" i="32"/>
  <c r="M58" i="32"/>
  <c r="L72" i="32"/>
  <c r="U72" i="32" s="1"/>
  <c r="V69" i="32" s="1"/>
  <c r="W69" i="32" s="1"/>
  <c r="S151" i="32"/>
  <c r="S87" i="32"/>
  <c r="M28" i="32"/>
  <c r="Y14" i="32"/>
  <c r="Y172" i="32"/>
  <c r="M14" i="32"/>
  <c r="M101" i="32"/>
  <c r="Y22" i="32"/>
  <c r="S68" i="32"/>
  <c r="S93" i="32"/>
  <c r="S95" i="32"/>
  <c r="R102" i="32"/>
  <c r="S102" i="32" s="1"/>
  <c r="R132" i="32"/>
  <c r="S132" i="32" s="1"/>
  <c r="S59" i="32"/>
  <c r="R150" i="32"/>
  <c r="S150" i="32" s="1"/>
  <c r="M22" i="32"/>
  <c r="M117" i="32"/>
  <c r="L114" i="32"/>
  <c r="M83" i="32"/>
  <c r="N83" i="32" s="1"/>
  <c r="Q83" i="32" s="1"/>
  <c r="U129" i="32"/>
  <c r="T129" i="32"/>
  <c r="U131" i="32"/>
  <c r="T131" i="32"/>
  <c r="T76" i="32"/>
  <c r="Y72" i="32"/>
  <c r="Y58" i="32"/>
  <c r="T68" i="32"/>
  <c r="N58" i="32"/>
  <c r="Q58" i="32" s="1"/>
  <c r="R58" i="32" s="1"/>
  <c r="S58" i="32" s="1"/>
  <c r="U63" i="32"/>
  <c r="T63" i="32"/>
  <c r="T150" i="32"/>
  <c r="U150" i="32"/>
  <c r="R149" i="32"/>
  <c r="S149" i="32" s="1"/>
  <c r="T151" i="32"/>
  <c r="U151" i="32"/>
  <c r="O149" i="32"/>
  <c r="T48" i="32"/>
  <c r="U48" i="32"/>
  <c r="T47" i="32"/>
  <c r="U47" i="32"/>
  <c r="V44" i="32" s="1"/>
  <c r="W44" i="32" s="1"/>
  <c r="T49" i="32"/>
  <c r="U49" i="32"/>
  <c r="T59" i="32"/>
  <c r="U59" i="32"/>
  <c r="T60" i="32"/>
  <c r="U60" i="32"/>
  <c r="T58" i="32"/>
  <c r="U58" i="32"/>
  <c r="V55" i="32" s="1"/>
  <c r="W55" i="32" s="1"/>
  <c r="O58" i="32"/>
  <c r="U78" i="32"/>
  <c r="T78" i="32"/>
  <c r="T16" i="32"/>
  <c r="U16" i="32"/>
  <c r="T23" i="32"/>
  <c r="U23" i="32"/>
  <c r="U74" i="32"/>
  <c r="T74" i="32"/>
  <c r="T88" i="32"/>
  <c r="T97" i="32"/>
  <c r="T7" i="32"/>
  <c r="U7" i="32"/>
  <c r="T8" i="32"/>
  <c r="U8" i="32"/>
  <c r="T64" i="32"/>
  <c r="U64" i="32"/>
  <c r="U103" i="32"/>
  <c r="T103" i="32"/>
  <c r="Y117" i="32"/>
  <c r="T121" i="32"/>
  <c r="U128" i="32"/>
  <c r="T128" i="32"/>
  <c r="U94" i="32"/>
  <c r="T94" i="32"/>
  <c r="T96" i="32"/>
  <c r="T6" i="32"/>
  <c r="U6" i="32"/>
  <c r="U85" i="32"/>
  <c r="T85" i="32"/>
  <c r="U104" i="32"/>
  <c r="T104" i="32"/>
  <c r="U111" i="32"/>
  <c r="T111" i="32"/>
  <c r="U118" i="32"/>
  <c r="T118" i="32"/>
  <c r="U15" i="32"/>
  <c r="U30" i="32"/>
  <c r="T79" i="32"/>
  <c r="R88" i="32"/>
  <c r="S88" i="32" s="1"/>
  <c r="R94" i="32"/>
  <c r="S94" i="32" s="1"/>
  <c r="T95" i="32"/>
  <c r="T102" i="32"/>
  <c r="Y110" i="32"/>
  <c r="S8" i="32"/>
  <c r="R7" i="32"/>
  <c r="S7" i="32" s="1"/>
  <c r="U18" i="32"/>
  <c r="U29" i="32"/>
  <c r="R106" i="32"/>
  <c r="S106" i="32" s="1"/>
  <c r="R113" i="32"/>
  <c r="S113" i="32" s="1"/>
  <c r="R120" i="32"/>
  <c r="S120" i="32" s="1"/>
  <c r="R127" i="32"/>
  <c r="S127" i="32" s="1"/>
  <c r="R131" i="32"/>
  <c r="S131" i="32" s="1"/>
  <c r="S62" i="32"/>
  <c r="R6" i="32"/>
  <c r="S6" i="32" s="1"/>
  <c r="U17" i="32"/>
  <c r="O28" i="32"/>
  <c r="U65" i="32"/>
  <c r="O72" i="32"/>
  <c r="T86" i="32"/>
  <c r="R9" i="32"/>
  <c r="S9" i="32" s="1"/>
  <c r="S79" i="32"/>
  <c r="Y92" i="32"/>
  <c r="T105" i="32"/>
  <c r="T112" i="32"/>
  <c r="T119" i="32"/>
  <c r="T126" i="32"/>
  <c r="T61" i="32"/>
  <c r="U61" i="32"/>
  <c r="U5" i="32"/>
  <c r="T5" i="32"/>
  <c r="O39" i="32"/>
  <c r="N39" i="32"/>
  <c r="Q39" i="32" s="1"/>
  <c r="T42" i="32"/>
  <c r="T54" i="32"/>
  <c r="T50" i="32"/>
  <c r="U50" i="32"/>
  <c r="T43" i="32"/>
  <c r="U14" i="32"/>
  <c r="T14" i="32"/>
  <c r="T62" i="32"/>
  <c r="U62" i="32"/>
  <c r="U28" i="32"/>
  <c r="V25" i="32" s="1"/>
  <c r="W25" i="32" s="1"/>
  <c r="T28" i="32"/>
  <c r="Y28" i="32"/>
  <c r="T51" i="32"/>
  <c r="U51" i="32"/>
  <c r="T53" i="32"/>
  <c r="U53" i="32"/>
  <c r="U22" i="32"/>
  <c r="V19" i="32" s="1"/>
  <c r="W19" i="32" s="1"/>
  <c r="T22" i="32"/>
  <c r="S50" i="32"/>
  <c r="N28" i="32"/>
  <c r="Q28" i="32" s="1"/>
  <c r="T9" i="32"/>
  <c r="T24" i="32"/>
  <c r="T31" i="32"/>
  <c r="T32" i="32"/>
  <c r="T33" i="32"/>
  <c r="T34" i="32"/>
  <c r="U35" i="32"/>
  <c r="T84" i="32"/>
  <c r="T135" i="32"/>
  <c r="U135" i="32"/>
  <c r="U173" i="32"/>
  <c r="T173" i="32"/>
  <c r="U175" i="32"/>
  <c r="T175" i="32"/>
  <c r="U182" i="32"/>
  <c r="T182" i="32"/>
  <c r="L187" i="32"/>
  <c r="T39" i="32"/>
  <c r="L40" i="32"/>
  <c r="R42" i="32"/>
  <c r="S42" i="32" s="1"/>
  <c r="R53" i="32"/>
  <c r="S53" i="32" s="1"/>
  <c r="L83" i="32"/>
  <c r="Y83" i="32"/>
  <c r="T93" i="32"/>
  <c r="U110" i="32"/>
  <c r="T110" i="32"/>
  <c r="L140" i="32"/>
  <c r="U101" i="32"/>
  <c r="V101" i="32" s="1"/>
  <c r="T101" i="32"/>
  <c r="T132" i="32"/>
  <c r="U132" i="32"/>
  <c r="U180" i="32"/>
  <c r="T180" i="32"/>
  <c r="U189" i="32"/>
  <c r="T189" i="32"/>
  <c r="T66" i="32"/>
  <c r="Y125" i="32"/>
  <c r="U142" i="32"/>
  <c r="T142" i="32"/>
  <c r="U144" i="32"/>
  <c r="T144" i="32"/>
  <c r="T153" i="32"/>
  <c r="U158" i="32"/>
  <c r="T158" i="32"/>
  <c r="U160" i="32"/>
  <c r="T160" i="32"/>
  <c r="U162" i="32"/>
  <c r="T162" i="32"/>
  <c r="T164" i="32"/>
  <c r="T134" i="32"/>
  <c r="U134" i="32"/>
  <c r="L172" i="32"/>
  <c r="U41" i="32"/>
  <c r="R61" i="32"/>
  <c r="S61" i="32" s="1"/>
  <c r="T87" i="32"/>
  <c r="Y101" i="32"/>
  <c r="U117" i="32"/>
  <c r="T117" i="32"/>
  <c r="U174" i="32"/>
  <c r="T174" i="32"/>
  <c r="L179" i="32"/>
  <c r="U181" i="32"/>
  <c r="T181" i="32"/>
  <c r="Y179" i="32"/>
  <c r="T183" i="32"/>
  <c r="U188" i="32"/>
  <c r="T188" i="32"/>
  <c r="Y187" i="32"/>
  <c r="T190" i="32"/>
  <c r="Y47" i="32"/>
  <c r="U125" i="32"/>
  <c r="V122" i="32" s="1"/>
  <c r="W122" i="32" s="1"/>
  <c r="T125" i="32"/>
  <c r="T136" i="32"/>
  <c r="S76" i="32"/>
  <c r="L92" i="32"/>
  <c r="U141" i="32"/>
  <c r="T141" i="32"/>
  <c r="U143" i="32"/>
  <c r="T143" i="32"/>
  <c r="U145" i="32"/>
  <c r="T145" i="32"/>
  <c r="U152" i="32"/>
  <c r="T152" i="32"/>
  <c r="L157" i="32"/>
  <c r="U159" i="32"/>
  <c r="T159" i="32"/>
  <c r="U161" i="32"/>
  <c r="T161" i="32"/>
  <c r="Y157" i="32"/>
  <c r="T163" i="32"/>
  <c r="L168" i="32"/>
  <c r="S129" i="32"/>
  <c r="R141" i="32"/>
  <c r="S141" i="32" s="1"/>
  <c r="R142" i="32"/>
  <c r="S142" i="32" s="1"/>
  <c r="R143" i="32"/>
  <c r="S143" i="32" s="1"/>
  <c r="R144" i="32"/>
  <c r="S144" i="32" s="1"/>
  <c r="R145" i="32"/>
  <c r="S145" i="32" s="1"/>
  <c r="R152" i="32"/>
  <c r="S152" i="32" s="1"/>
  <c r="R153" i="32"/>
  <c r="S153" i="32" s="1"/>
  <c r="R158" i="32"/>
  <c r="S158" i="32" s="1"/>
  <c r="R159" i="32"/>
  <c r="S159" i="32" s="1"/>
  <c r="R160" i="32"/>
  <c r="S160" i="32" s="1"/>
  <c r="R161" i="32"/>
  <c r="S161" i="32" s="1"/>
  <c r="R162" i="32"/>
  <c r="S162" i="32" s="1"/>
  <c r="R163" i="32"/>
  <c r="S163" i="32" s="1"/>
  <c r="R164" i="32"/>
  <c r="S164" i="32" s="1"/>
  <c r="R173" i="32"/>
  <c r="S173" i="32" s="1"/>
  <c r="R174" i="32"/>
  <c r="S174" i="32" s="1"/>
  <c r="R175" i="32"/>
  <c r="S175" i="32" s="1"/>
  <c r="R180" i="32"/>
  <c r="S180" i="32" s="1"/>
  <c r="R181" i="32"/>
  <c r="S181" i="32" s="1"/>
  <c r="R182" i="32"/>
  <c r="S182" i="32" s="1"/>
  <c r="R183" i="32"/>
  <c r="S183" i="32" s="1"/>
  <c r="R188" i="32"/>
  <c r="S188" i="32" s="1"/>
  <c r="R189" i="32"/>
  <c r="S189" i="32" s="1"/>
  <c r="R190" i="32"/>
  <c r="S190" i="32" s="1"/>
  <c r="R73" i="32"/>
  <c r="S73" i="32" s="1"/>
  <c r="R74" i="32"/>
  <c r="S74" i="32" s="1"/>
  <c r="R75" i="32"/>
  <c r="S75" i="32" s="1"/>
  <c r="V110" i="32" l="1"/>
  <c r="V107" i="32"/>
  <c r="W107" i="32" s="1"/>
  <c r="V5" i="32"/>
  <c r="V117" i="32"/>
  <c r="V115" i="32"/>
  <c r="W115" i="32" s="1"/>
  <c r="U114" i="32"/>
  <c r="T114" i="32"/>
  <c r="T72" i="32"/>
  <c r="N47" i="32"/>
  <c r="Q47" i="32" s="1"/>
  <c r="R47" i="32" s="1"/>
  <c r="S47" i="32" s="1"/>
  <c r="O47" i="32"/>
  <c r="V22" i="32"/>
  <c r="O83" i="32"/>
  <c r="N72" i="32"/>
  <c r="Q72" i="32" s="1"/>
  <c r="R72" i="32" s="1"/>
  <c r="S72" i="32" s="1"/>
  <c r="V58" i="32"/>
  <c r="W58" i="32" s="1"/>
  <c r="AH11" i="32" s="1"/>
  <c r="Z149" i="32"/>
  <c r="AI20" i="32" s="1"/>
  <c r="V149" i="32"/>
  <c r="W149" i="32" s="1"/>
  <c r="AH20" i="32" s="1"/>
  <c r="Z47" i="32"/>
  <c r="AI10" i="32" s="1"/>
  <c r="V47" i="32"/>
  <c r="Z58" i="32"/>
  <c r="AI11" i="32" s="1"/>
  <c r="V28" i="32"/>
  <c r="V14" i="32"/>
  <c r="Y39" i="32"/>
  <c r="O92" i="32"/>
  <c r="N92" i="32"/>
  <c r="Q92" i="32" s="1"/>
  <c r="O117" i="32"/>
  <c r="N117" i="32"/>
  <c r="Q117" i="32" s="1"/>
  <c r="U92" i="32"/>
  <c r="T92" i="32"/>
  <c r="U172" i="32"/>
  <c r="V172" i="32" s="1"/>
  <c r="T172" i="32"/>
  <c r="O140" i="32"/>
  <c r="N140" i="32"/>
  <c r="Q140" i="32" s="1"/>
  <c r="O5" i="32"/>
  <c r="N5" i="32"/>
  <c r="Q5" i="32" s="1"/>
  <c r="R83" i="32"/>
  <c r="S83" i="32" s="1"/>
  <c r="T40" i="32"/>
  <c r="U40" i="32"/>
  <c r="V39" i="32" s="1"/>
  <c r="O101" i="32"/>
  <c r="N101" i="32"/>
  <c r="Q101" i="32" s="1"/>
  <c r="R39" i="32"/>
  <c r="S39" i="32" s="1"/>
  <c r="U168" i="32"/>
  <c r="T168" i="32"/>
  <c r="U157" i="32"/>
  <c r="T157" i="32"/>
  <c r="V125" i="32"/>
  <c r="U187" i="32"/>
  <c r="T187" i="32"/>
  <c r="O110" i="32"/>
  <c r="N110" i="32"/>
  <c r="Q110" i="32" s="1"/>
  <c r="O172" i="32"/>
  <c r="N172" i="32"/>
  <c r="Q172" i="32" s="1"/>
  <c r="O157" i="32"/>
  <c r="N157" i="32"/>
  <c r="Q157" i="32" s="1"/>
  <c r="O187" i="32"/>
  <c r="N187" i="32"/>
  <c r="Q187" i="32" s="1"/>
  <c r="O168" i="32"/>
  <c r="N168" i="32"/>
  <c r="Q168" i="32" s="1"/>
  <c r="R28" i="32"/>
  <c r="S28" i="32" s="1"/>
  <c r="U179" i="32"/>
  <c r="T179" i="32"/>
  <c r="U83" i="32"/>
  <c r="T83" i="32"/>
  <c r="N22" i="32"/>
  <c r="Q22" i="32" s="1"/>
  <c r="O22" i="32"/>
  <c r="O179" i="32"/>
  <c r="N179" i="32"/>
  <c r="Q179" i="32" s="1"/>
  <c r="U75" i="32"/>
  <c r="V72" i="32" s="1"/>
  <c r="T75" i="32"/>
  <c r="O125" i="32"/>
  <c r="N125" i="32"/>
  <c r="Q125" i="32" s="1"/>
  <c r="U140" i="32"/>
  <c r="T140" i="32"/>
  <c r="O14" i="32"/>
  <c r="N14" i="32"/>
  <c r="Q14" i="32" s="1"/>
  <c r="V140" i="32" l="1"/>
  <c r="V137" i="32"/>
  <c r="W137" i="32" s="1"/>
  <c r="V168" i="32"/>
  <c r="V165" i="32"/>
  <c r="W165" i="32" s="1"/>
  <c r="V187" i="32"/>
  <c r="V184" i="32"/>
  <c r="W184" i="32" s="1"/>
  <c r="V83" i="32"/>
  <c r="V80" i="32"/>
  <c r="W80" i="32" s="1"/>
  <c r="V179" i="32"/>
  <c r="V176" i="32"/>
  <c r="W176" i="32" s="1"/>
  <c r="V157" i="32"/>
  <c r="V154" i="32"/>
  <c r="W154" i="32" s="1"/>
  <c r="V92" i="32"/>
  <c r="V90" i="32"/>
  <c r="W90" i="32" s="1"/>
  <c r="W47" i="32"/>
  <c r="AH10" i="32" s="1"/>
  <c r="Z28" i="32"/>
  <c r="AI8" i="32" s="1"/>
  <c r="W28" i="32"/>
  <c r="AH8" i="32" s="1"/>
  <c r="W39" i="32"/>
  <c r="AH9" i="32" s="1"/>
  <c r="Z39" i="32"/>
  <c r="AI9" i="32" s="1"/>
  <c r="Z83" i="32"/>
  <c r="AI13" i="32" s="1"/>
  <c r="W83" i="32"/>
  <c r="AH13" i="32" s="1"/>
  <c r="Z72" i="32"/>
  <c r="AI12" i="32" s="1"/>
  <c r="W72" i="32"/>
  <c r="AH12" i="32" s="1"/>
  <c r="R125" i="32"/>
  <c r="S125" i="32" s="1"/>
  <c r="R172" i="32"/>
  <c r="S172" i="32" s="1"/>
  <c r="R22" i="32"/>
  <c r="S22" i="32" s="1"/>
  <c r="R101" i="32"/>
  <c r="S101" i="32" s="1"/>
  <c r="R5" i="32"/>
  <c r="S5" i="32" s="1"/>
  <c r="R110" i="32"/>
  <c r="S110" i="32" s="1"/>
  <c r="R140" i="32"/>
  <c r="S140" i="32" s="1"/>
  <c r="R14" i="32"/>
  <c r="S14" i="32" s="1"/>
  <c r="R117" i="32"/>
  <c r="S117" i="32" s="1"/>
  <c r="R179" i="32"/>
  <c r="S179" i="32" s="1"/>
  <c r="R187" i="32"/>
  <c r="S187" i="32" s="1"/>
  <c r="R92" i="32"/>
  <c r="S92" i="32" s="1"/>
  <c r="R157" i="32"/>
  <c r="S157" i="32" s="1"/>
  <c r="R168" i="32"/>
  <c r="S168" i="32" s="1"/>
  <c r="W5" i="32" l="1"/>
  <c r="AH5" i="32" s="1"/>
  <c r="Z5" i="32"/>
  <c r="Z179" i="32"/>
  <c r="AI24" i="32" s="1"/>
  <c r="W179" i="32"/>
  <c r="AH24" i="32" s="1"/>
  <c r="Z101" i="32"/>
  <c r="AI15" i="32" s="1"/>
  <c r="W101" i="32"/>
  <c r="AH15" i="32" s="1"/>
  <c r="Z22" i="32"/>
  <c r="AI7" i="32" s="1"/>
  <c r="W22" i="32"/>
  <c r="Z168" i="32"/>
  <c r="AI22" i="32" s="1"/>
  <c r="W168" i="32"/>
  <c r="AH22" i="32" s="1"/>
  <c r="W14" i="32"/>
  <c r="AH6" i="32" s="1"/>
  <c r="Z14" i="32"/>
  <c r="AI6" i="32" s="1"/>
  <c r="Z172" i="32"/>
  <c r="AI23" i="32" s="1"/>
  <c r="W172" i="32"/>
  <c r="AH23" i="32" s="1"/>
  <c r="Z117" i="32"/>
  <c r="AI17" i="32" s="1"/>
  <c r="W117" i="32"/>
  <c r="AH17" i="32" s="1"/>
  <c r="Z125" i="32"/>
  <c r="AI18" i="32" s="1"/>
  <c r="W125" i="32"/>
  <c r="AH18" i="32" s="1"/>
  <c r="Z92" i="32"/>
  <c r="AI14" i="32" s="1"/>
  <c r="W92" i="32"/>
  <c r="AH14" i="32" s="1"/>
  <c r="Z187" i="32"/>
  <c r="AI25" i="32" s="1"/>
  <c r="W187" i="32"/>
  <c r="AH25" i="32" s="1"/>
  <c r="Z140" i="32"/>
  <c r="AI19" i="32" s="1"/>
  <c r="W140" i="32"/>
  <c r="AH19" i="32" s="1"/>
  <c r="Z110" i="32"/>
  <c r="AI16" i="32" s="1"/>
  <c r="W110" i="32"/>
  <c r="AH16" i="32" s="1"/>
  <c r="Z157" i="32"/>
  <c r="AI21" i="32" s="1"/>
  <c r="W157" i="32"/>
  <c r="AH21" i="32" s="1"/>
  <c r="AI5" i="32" l="1"/>
  <c r="AH7" i="32"/>
  <c r="I32" i="20"/>
  <c r="AD25" i="32" s="1"/>
  <c r="AE25" i="32" s="1"/>
  <c r="AK25" i="32" s="1"/>
  <c r="AL25" i="32" s="1"/>
  <c r="H32" i="20"/>
  <c r="AC25" i="32" s="1"/>
  <c r="I31" i="20"/>
  <c r="AD24" i="32" s="1"/>
  <c r="H31" i="20"/>
  <c r="AC24" i="32" s="1"/>
  <c r="AJ24" i="32" s="1"/>
  <c r="I30" i="20"/>
  <c r="AD23" i="32" s="1"/>
  <c r="AE23" i="32" s="1"/>
  <c r="AK23" i="32" s="1"/>
  <c r="AL23" i="32" s="1"/>
  <c r="H30" i="20"/>
  <c r="AC23" i="32" s="1"/>
  <c r="I29" i="20"/>
  <c r="AD22" i="32" s="1"/>
  <c r="AE22" i="32" s="1"/>
  <c r="AK22" i="32" s="1"/>
  <c r="AL22" i="32" s="1"/>
  <c r="H29" i="20"/>
  <c r="AC22" i="32" s="1"/>
  <c r="I28" i="20"/>
  <c r="AD21" i="32" s="1"/>
  <c r="AE21" i="32" s="1"/>
  <c r="AK21" i="32" s="1"/>
  <c r="AL21" i="32" s="1"/>
  <c r="H28" i="20"/>
  <c r="AC21" i="32" s="1"/>
  <c r="I27" i="20"/>
  <c r="AD20" i="32" s="1"/>
  <c r="AE20" i="32" s="1"/>
  <c r="AK20" i="32" s="1"/>
  <c r="AL20" i="32" s="1"/>
  <c r="H27" i="20"/>
  <c r="AC20" i="32" s="1"/>
  <c r="I26" i="20"/>
  <c r="AD19" i="32" s="1"/>
  <c r="AE19" i="32" s="1"/>
  <c r="AK19" i="32" s="1"/>
  <c r="AL19" i="32" s="1"/>
  <c r="H26" i="20"/>
  <c r="AC19" i="32" s="1"/>
  <c r="T25" i="20"/>
  <c r="I25" i="20"/>
  <c r="AD18" i="32" s="1"/>
  <c r="AE18" i="32" s="1"/>
  <c r="AK18" i="32" s="1"/>
  <c r="AL18" i="32" s="1"/>
  <c r="H25" i="20"/>
  <c r="AC18" i="32" s="1"/>
  <c r="AJ18" i="32" s="1"/>
  <c r="I24" i="20"/>
  <c r="AD17" i="32" s="1"/>
  <c r="AE17" i="32" s="1"/>
  <c r="AK17" i="32" s="1"/>
  <c r="AL17" i="32" s="1"/>
  <c r="H24" i="20"/>
  <c r="I23" i="20"/>
  <c r="AD16" i="32" s="1"/>
  <c r="H23" i="20"/>
  <c r="AC16" i="32" s="1"/>
  <c r="I22" i="20"/>
  <c r="AD15" i="32" s="1"/>
  <c r="AE15" i="32" s="1"/>
  <c r="AK15" i="32" s="1"/>
  <c r="AL15" i="32" s="1"/>
  <c r="H22" i="20"/>
  <c r="AC15" i="32" s="1"/>
  <c r="T21" i="20"/>
  <c r="I21" i="20"/>
  <c r="AD14" i="32" s="1"/>
  <c r="AE14" i="32" s="1"/>
  <c r="AL14" i="32" s="1"/>
  <c r="H21" i="20"/>
  <c r="AC14" i="32" s="1"/>
  <c r="T20" i="20"/>
  <c r="I20" i="20"/>
  <c r="AD13" i="32" s="1"/>
  <c r="H20" i="20"/>
  <c r="AC13" i="32" s="1"/>
  <c r="AJ13" i="32" s="1"/>
  <c r="T19" i="20"/>
  <c r="I19" i="20"/>
  <c r="AD12" i="32" s="1"/>
  <c r="AE12" i="32" s="1"/>
  <c r="AK12" i="32" s="1"/>
  <c r="AL12" i="32" s="1"/>
  <c r="H19" i="20"/>
  <c r="AC12" i="32" s="1"/>
  <c r="T18" i="20"/>
  <c r="I18" i="20"/>
  <c r="AD11" i="32" s="1"/>
  <c r="AE11" i="32" s="1"/>
  <c r="AK11" i="32" s="1"/>
  <c r="AL11" i="32" s="1"/>
  <c r="H18" i="20"/>
  <c r="AC11" i="32" s="1"/>
  <c r="T17" i="20"/>
  <c r="I17" i="20"/>
  <c r="AD10" i="32" s="1"/>
  <c r="AE10" i="32" s="1"/>
  <c r="AK10" i="32" s="1"/>
  <c r="AL10" i="32" s="1"/>
  <c r="H17" i="20"/>
  <c r="AC10" i="32" s="1"/>
  <c r="I16" i="20"/>
  <c r="AD9" i="32" s="1"/>
  <c r="AE9" i="32" s="1"/>
  <c r="AK9" i="32" s="1"/>
  <c r="AL9" i="32" s="1"/>
  <c r="H16" i="20"/>
  <c r="AC9" i="32" s="1"/>
  <c r="I15" i="20"/>
  <c r="AD8" i="32" s="1"/>
  <c r="AE8" i="32" s="1"/>
  <c r="AK8" i="32" s="1"/>
  <c r="AL8" i="32" s="1"/>
  <c r="H15" i="20"/>
  <c r="AC8" i="32" s="1"/>
  <c r="I14" i="20"/>
  <c r="AD7" i="32" s="1"/>
  <c r="AE7" i="32" s="1"/>
  <c r="AK7" i="32" s="1"/>
  <c r="AL7" i="32" s="1"/>
  <c r="H14" i="20"/>
  <c r="AC7" i="32" s="1"/>
  <c r="I13" i="20"/>
  <c r="AD6" i="32" s="1"/>
  <c r="AE6" i="32" s="1"/>
  <c r="AK6" i="32" s="1"/>
  <c r="AL6" i="32" s="1"/>
  <c r="H13" i="20"/>
  <c r="AC6" i="32" s="1"/>
  <c r="I12" i="20"/>
  <c r="AD5" i="32" s="1"/>
  <c r="AE5" i="32" s="1"/>
  <c r="H12" i="20"/>
  <c r="AC5" i="32" s="1"/>
  <c r="AJ5" i="32" s="1"/>
  <c r="AF6" i="32" l="1"/>
  <c r="AG6" i="32" s="1"/>
  <c r="AF19" i="32"/>
  <c r="AG19" i="32" s="1"/>
  <c r="AF21" i="32"/>
  <c r="AG21" i="32" s="1"/>
  <c r="AF23" i="32"/>
  <c r="AG23" i="32" s="1"/>
  <c r="AF25" i="32"/>
  <c r="AG25" i="32" s="1"/>
  <c r="AF22" i="32"/>
  <c r="AG22" i="32" s="1"/>
  <c r="AM18" i="32"/>
  <c r="AF16" i="32"/>
  <c r="AG16" i="32" s="1"/>
  <c r="AE16" i="32"/>
  <c r="AK16" i="32" s="1"/>
  <c r="AL16" i="32" s="1"/>
  <c r="AJ11" i="32"/>
  <c r="AF11" i="32"/>
  <c r="AG11" i="32" s="1"/>
  <c r="AF15" i="32"/>
  <c r="AG15" i="32" s="1"/>
  <c r="J24" i="20"/>
  <c r="K24" i="20" s="1"/>
  <c r="AC17" i="32"/>
  <c r="AJ19" i="32"/>
  <c r="AM19" i="32" s="1"/>
  <c r="AJ6" i="32"/>
  <c r="AM6" i="32" s="1"/>
  <c r="AJ10" i="32"/>
  <c r="AM10" i="32" s="1"/>
  <c r="AF10" i="32"/>
  <c r="AG10" i="32" s="1"/>
  <c r="AJ22" i="32"/>
  <c r="AM22" i="32" s="1"/>
  <c r="AJ23" i="32"/>
  <c r="AM23" i="32" s="1"/>
  <c r="AN23" i="32" s="1"/>
  <c r="AK5" i="32"/>
  <c r="AL5" i="32" s="1"/>
  <c r="AM5" i="32" s="1"/>
  <c r="AF12" i="32"/>
  <c r="AG12" i="32" s="1"/>
  <c r="AJ12" i="32"/>
  <c r="AM12" i="32" s="1"/>
  <c r="AF14" i="32"/>
  <c r="AG14" i="32" s="1"/>
  <c r="AJ16" i="32"/>
  <c r="AF18" i="32"/>
  <c r="AG18" i="32" s="1"/>
  <c r="AJ15" i="32"/>
  <c r="AM15" i="32" s="1"/>
  <c r="AJ14" i="32"/>
  <c r="AM14" i="32" s="1"/>
  <c r="AF7" i="32"/>
  <c r="AG7" i="32" s="1"/>
  <c r="AF20" i="32"/>
  <c r="AG20" i="32" s="1"/>
  <c r="AJ20" i="32"/>
  <c r="AM20" i="32" s="1"/>
  <c r="AJ25" i="32"/>
  <c r="AM25" i="32" s="1"/>
  <c r="AJ21" i="32"/>
  <c r="AM21" i="32" s="1"/>
  <c r="AN21" i="32" s="1"/>
  <c r="AF8" i="32"/>
  <c r="AG8" i="32" s="1"/>
  <c r="AJ8" i="32"/>
  <c r="AM8" i="32" s="1"/>
  <c r="AF5" i="32"/>
  <c r="AG5" i="32" s="1"/>
  <c r="AF24" i="32"/>
  <c r="AG24" i="32" s="1"/>
  <c r="AE24" i="32"/>
  <c r="AK24" i="32" s="1"/>
  <c r="AL24" i="32" s="1"/>
  <c r="AM24" i="32" s="1"/>
  <c r="AJ7" i="32"/>
  <c r="AM7" i="32" s="1"/>
  <c r="AF9" i="32"/>
  <c r="AG9" i="32" s="1"/>
  <c r="AJ9" i="32"/>
  <c r="AM9" i="32" s="1"/>
  <c r="AM11" i="32"/>
  <c r="AF13" i="32"/>
  <c r="AG13" i="32" s="1"/>
  <c r="AE13" i="32"/>
  <c r="AK13" i="32" s="1"/>
  <c r="AL13" i="32" s="1"/>
  <c r="AM13" i="32" s="1"/>
  <c r="AN13" i="32" s="1"/>
  <c r="J19" i="20"/>
  <c r="K19" i="20" s="1"/>
  <c r="J25" i="20"/>
  <c r="K25" i="20" s="1"/>
  <c r="J26" i="20"/>
  <c r="K26" i="20" s="1"/>
  <c r="J28" i="20"/>
  <c r="K28" i="20" s="1"/>
  <c r="J30" i="20"/>
  <c r="K30" i="20" s="1"/>
  <c r="J32" i="20"/>
  <c r="K32" i="20" s="1"/>
  <c r="J23" i="20"/>
  <c r="K23" i="20" s="1"/>
  <c r="J12" i="20"/>
  <c r="K12" i="20" s="1"/>
  <c r="J16" i="20"/>
  <c r="K16" i="20" s="1"/>
  <c r="J18" i="20"/>
  <c r="K18" i="20" s="1"/>
  <c r="J20" i="20"/>
  <c r="K20" i="20" s="1"/>
  <c r="T22" i="20"/>
  <c r="T15" i="20"/>
  <c r="J14" i="20"/>
  <c r="K14" i="20" s="1"/>
  <c r="J17" i="20"/>
  <c r="K17" i="20" s="1"/>
  <c r="J27" i="20"/>
  <c r="K27" i="20" s="1"/>
  <c r="T28" i="20"/>
  <c r="J22" i="20"/>
  <c r="K22" i="20" s="1"/>
  <c r="J29" i="20"/>
  <c r="K29" i="20" s="1"/>
  <c r="T30" i="20"/>
  <c r="T26" i="20"/>
  <c r="J15" i="20"/>
  <c r="K15" i="20" s="1"/>
  <c r="J13" i="20"/>
  <c r="K13" i="20" s="1"/>
  <c r="J21" i="20"/>
  <c r="K21" i="20" s="1"/>
  <c r="T23" i="20"/>
  <c r="J31" i="20"/>
  <c r="K31" i="20" s="1"/>
  <c r="T32" i="20"/>
  <c r="T16" i="20"/>
  <c r="T31" i="20"/>
  <c r="AN15" i="32" l="1"/>
  <c r="AN10" i="32"/>
  <c r="AN25" i="32"/>
  <c r="AN22" i="32"/>
  <c r="AN6" i="32"/>
  <c r="AN19" i="32"/>
  <c r="AN14" i="32"/>
  <c r="AN7" i="32"/>
  <c r="AN11" i="32"/>
  <c r="AN12" i="32"/>
  <c r="AN24" i="32"/>
  <c r="AN20" i="32"/>
  <c r="AN8" i="32"/>
  <c r="AM16" i="32"/>
  <c r="AN16" i="32" s="1"/>
  <c r="AF17" i="32"/>
  <c r="AG17" i="32" s="1"/>
  <c r="AJ17" i="32"/>
  <c r="AM17" i="32" s="1"/>
  <c r="AN5" i="32"/>
  <c r="AN9" i="32"/>
  <c r="AN18" i="32"/>
  <c r="T27" i="20"/>
  <c r="T14" i="20"/>
  <c r="T12" i="20"/>
  <c r="T29" i="20"/>
  <c r="T13" i="20"/>
  <c r="T24" i="20"/>
  <c r="O26" i="22"/>
  <c r="P26" i="22"/>
  <c r="M26" i="22"/>
  <c r="N26" i="22"/>
  <c r="AG26" i="22"/>
  <c r="AH26" i="22"/>
  <c r="AE26" i="22"/>
  <c r="AF26" i="22"/>
  <c r="AN17" i="32" l="1"/>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G27" i="22"/>
  <c r="AE27" i="22"/>
  <c r="AD26" i="22"/>
  <c r="AC26" i="22"/>
  <c r="AC27" i="22" s="1"/>
  <c r="AB26" i="22"/>
  <c r="AA26" i="22"/>
  <c r="AA27" i="22" s="1"/>
  <c r="Z26" i="22"/>
  <c r="Y26" i="22"/>
  <c r="Y27" i="22" s="1"/>
  <c r="X26" i="22"/>
  <c r="W26" i="22"/>
  <c r="W27" i="22" s="1"/>
  <c r="V26" i="22"/>
  <c r="U26" i="22"/>
  <c r="U27" i="22" s="1"/>
  <c r="T26" i="22"/>
  <c r="S26" i="22"/>
  <c r="S27" i="22" s="1"/>
  <c r="R26" i="22"/>
  <c r="Q26" i="22"/>
  <c r="Q27" i="22" s="1"/>
  <c r="O27" i="22"/>
  <c r="M27" i="22"/>
  <c r="L26" i="22"/>
  <c r="K26" i="22"/>
  <c r="K27" i="22" s="1"/>
  <c r="J26" i="22"/>
  <c r="I26" i="22"/>
  <c r="I27" i="22" s="1"/>
  <c r="H26" i="22"/>
  <c r="G26" i="22"/>
  <c r="G27" i="22" s="1"/>
  <c r="F26" i="22"/>
  <c r="E26" i="22"/>
  <c r="E27" i="22" s="1"/>
  <c r="O49" i="24" l="1"/>
  <c r="M52" i="24"/>
  <c r="M22" i="24"/>
  <c r="O37" i="24"/>
  <c r="M40" i="24"/>
  <c r="M10" i="24"/>
  <c r="O25" i="24"/>
  <c r="M28" i="24"/>
  <c r="J28" i="29"/>
  <c r="M46" i="24"/>
  <c r="M19" i="24"/>
  <c r="M34" i="24"/>
  <c r="O10" i="24"/>
  <c r="O22" i="24"/>
  <c r="O34" i="24"/>
  <c r="O46" i="24"/>
  <c r="F28" i="29"/>
  <c r="O16" i="24"/>
  <c r="O28" i="24"/>
  <c r="O40" i="24"/>
  <c r="O52"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6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6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<sst xmlns="http://schemas.openxmlformats.org/spreadsheetml/2006/main" count="1827" uniqueCount="982">
  <si>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</si>
  <si>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</si>
  <si>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</si>
  <si>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</si>
  <si>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</si>
  <si>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</si>
  <si>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</si>
  <si>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</si>
  <si>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</si>
  <si>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</si>
  <si>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</si>
  <si>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</si>
  <si>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</si>
  <si>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</si>
  <si>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</si>
  <si>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</si>
  <si>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</si>
  <si>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</si>
  <si>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</si>
  <si>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</si>
  <si>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</si>
  <si>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</si>
  <si>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</si>
  <si>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</si>
  <si>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</si>
  <si>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</si>
  <si>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</si>
  <si>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</si>
  <si>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</si>
  <si>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</si>
  <si>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</si>
  <si>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</si>
  <si>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</si>
  <si>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</si>
  <si>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</si>
  <si>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</si>
  <si>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</si>
  <si>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</si>
  <si>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</si>
  <si>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</si>
  <si>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</si>
  <si>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</si>
  <si>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</si>
  <si>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</si>
  <si>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</si>
  <si>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</si>
  <si>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</si>
  <si>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</si>
  <si>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</si>
  <si>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</si>
  <si>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</si>
  <si>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</si>
  <si>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</si>
  <si>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</si>
  <si>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</si>
  <si>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</si>
  <si>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</si>
  <si>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</si>
  <si>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</si>
  <si>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</si>
  <si>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</si>
  <si>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</si>
  <si>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</si>
  <si>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</si>
  <si>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</si>
  <si>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</si>
  <si>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</si>
  <si>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</si>
  <si>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</si>
  <si>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</si>
  <si>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</si>
  <si>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</si>
  <si>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</si>
  <si>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</si>
  <si>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</si>
  <si>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</si>
  <si>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</si>
  <si>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</si>
  <si>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</si>
  <si>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</si>
  <si>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</si>
  <si>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</si>
  <si>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</si>
  <si>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</si>
  <si>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</si>
  <si>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</si>
  <si>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</si>
  <si>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</si>
  <si>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</si>
  <si>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CAUSA(S) RAÍZ</t>
  </si>
  <si>
    <t>ESTABLECIMIENTO DEL CONTEXTO</t>
  </si>
  <si>
    <t>MONITOREO Y REVISIÓN</t>
  </si>
  <si>
    <t>ABRIL</t>
  </si>
  <si>
    <t>AGOSTO</t>
  </si>
  <si>
    <t>DICIEMBRE</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</si>
  <si>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</si>
  <si>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</si>
  <si>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</si>
  <si>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</si>
  <si>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</si>
  <si>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</si>
  <si>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</si>
  <si>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</si>
  <si>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</si>
  <si>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</si>
  <si>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</si>
  <si>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</si>
  <si>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</si>
  <si>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</si>
  <si>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</si>
  <si>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</si>
  <si>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</si>
  <si>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</si>
  <si>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</si>
  <si>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</si>
  <si>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</si>
  <si>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</si>
  <si>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</si>
  <si>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</si>
  <si>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</si>
  <si>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</si>
  <si>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</si>
  <si>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</si>
  <si>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</si>
  <si>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</si>
  <si>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</si>
  <si>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</si>
  <si>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</si>
  <si>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</si>
  <si>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</si>
  <si>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</si>
  <si>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</si>
  <si>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</si>
  <si>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</si>
  <si>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</si>
  <si>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</si>
  <si>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</si>
  <si>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</si>
  <si>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</si>
  <si>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</si>
  <si>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</si>
  <si>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</si>
  <si>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</si>
  <si>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</si>
  <si>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</si>
  <si>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</si>
  <si>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</si>
  <si>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</si>
  <si>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</si>
  <si>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</si>
  <si>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</si>
  <si>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</si>
  <si>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</si>
  <si>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</si>
  <si>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</si>
  <si>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</si>
  <si>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</si>
  <si>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</si>
  <si>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</si>
  <si>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</si>
  <si>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</si>
  <si>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</si>
  <si>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</si>
  <si>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</si>
  <si>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</si>
  <si>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</si>
  <si>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</si>
  <si>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</si>
  <si>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</si>
  <si>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</si>
  <si>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</si>
  <si>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</si>
  <si>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</si>
  <si>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</si>
  <si>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</si>
  <si>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</si>
  <si>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</si>
  <si>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</si>
  <si>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</si>
  <si>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</si>
  <si>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</si>
  <si>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</si>
  <si>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</si>
  <si>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</si>
  <si>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</si>
  <si>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</si>
  <si>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</si>
  <si>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</si>
  <si>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</si>
  <si>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</si>
  <si>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</si>
  <si>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</si>
  <si>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</si>
  <si>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</si>
  <si>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</si>
  <si>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</si>
  <si>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</si>
  <si>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</si>
  <si>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</si>
  <si>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</si>
  <si>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</si>
  <si>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</si>
  <si>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</si>
  <si>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</si>
  <si>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</si>
  <si>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</si>
  <si>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</si>
  <si>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</si>
  <si>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</si>
  <si>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</si>
  <si>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</si>
  <si>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</si>
  <si>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</si>
  <si>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</si>
  <si>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</si>
  <si>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</si>
  <si>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</si>
  <si>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</si>
  <si>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</si>
  <si>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</si>
  <si>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</si>
  <si>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</si>
  <si>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</si>
  <si>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</si>
  <si>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</si>
  <si>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</si>
  <si>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</si>
  <si>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</si>
  <si>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</si>
  <si>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</si>
  <si>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</si>
  <si>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</si>
  <si>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</si>
  <si>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</si>
  <si>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</si>
  <si>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</si>
  <si>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</si>
  <si>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</si>
  <si>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</si>
  <si>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</si>
  <si>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</si>
  <si>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</si>
  <si>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</si>
  <si>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</si>
  <si>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</si>
  <si>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</si>
  <si>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</si>
  <si>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</si>
  <si>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</si>
  <si>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</si>
  <si>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</si>
  <si>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</si>
  <si>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</si>
  <si>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</si>
  <si>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</si>
  <si>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</si>
  <si>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</si>
  <si>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</si>
  <si>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</si>
  <si>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</si>
  <si>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</si>
  <si>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</si>
  <si>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</si>
  <si>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</si>
  <si>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</si>
  <si>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</si>
  <si>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</si>
  <si>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</si>
  <si>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</si>
  <si>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</si>
  <si>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</si>
  <si>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</si>
  <si>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</si>
  <si>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</si>
  <si>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</si>
  <si>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</si>
  <si>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</si>
  <si>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</si>
  <si>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</si>
  <si>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</si>
  <si>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</si>
  <si>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</si>
  <si>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t>PROCESO DIRECCIONAMIENTO ESTRATÉGICO</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</si>
  <si>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</si>
  <si>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</si>
  <si>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</si>
  <si>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</si>
  <si>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</si>
  <si>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</si>
  <si>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</si>
  <si>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</si>
  <si>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</si>
  <si>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</si>
  <si>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</si>
  <si>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</si>
  <si>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</si>
  <si>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</si>
  <si>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</si>
  <si>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</si>
  <si>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</si>
  <si>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</si>
  <si>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</si>
  <si>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</si>
  <si>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t>1.0</t>
  </si>
  <si>
    <t>Se crea la versión de la política y mapa de riesgos unificado para corrupción y gestión, que incluye los formatos necesarios para su análisis, diligenciamiento y tratamiento eficaz.</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</si>
  <si>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</si>
  <si>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</si>
  <si>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</si>
  <si>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</si>
  <si>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</si>
  <si>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</si>
  <si>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</si>
  <si>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</si>
  <si>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</si>
  <si>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</si>
  <si>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</si>
  <si>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</si>
  <si>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</si>
  <si>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</si>
  <si>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</si>
  <si>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</si>
  <si>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</si>
  <si>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</si>
  <si>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</si>
  <si>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</si>
  <si>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</si>
  <si>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Acción 1: 
Acción 2:
Acción n:</t>
  </si>
  <si>
    <t>FECHA REAL DE EJECUCIÓN DE CADA ACCIÓN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</si>
  <si>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</si>
  <si>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</si>
  <si>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</si>
  <si>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</si>
  <si>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</si>
  <si>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</si>
  <si>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</si>
  <si>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</si>
  <si>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</si>
  <si>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</si>
  <si>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</si>
  <si>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</si>
  <si>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</si>
  <si>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</si>
  <si>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</si>
  <si>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</si>
  <si>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</si>
  <si>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</si>
  <si>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</si>
  <si>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</si>
  <si>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</si>
  <si>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</si>
  <si>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</si>
  <si>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</si>
  <si>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</si>
  <si>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</si>
  <si>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</si>
  <si>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</si>
  <si>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</si>
  <si>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</si>
  <si>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</si>
  <si>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</si>
  <si>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</si>
  <si>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</si>
  <si>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</si>
  <si>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</si>
  <si>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</si>
  <si>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</si>
  <si>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</si>
  <si>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</si>
  <si>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</si>
  <si>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</si>
  <si>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</si>
  <si>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</si>
  <si>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</si>
  <si>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</si>
  <si>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9: Celebración indebida de contratos para favorecimiento propio o de terceros</t>
  </si>
  <si>
    <t>1: Detrimento patrimonial
2: Pérdida de imagen institucional
3: Desgaste administrativo por reprocesos
4: Investigaciones y sanciones</t>
  </si>
  <si>
    <t>11. Discriminación hacia los ciudadanos que requieren atención y respuesta por parte de la SDM.</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</si>
  <si>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</si>
  <si>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</si>
  <si>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</si>
  <si>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</si>
  <si>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</si>
  <si>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16. Inadecuado Ambiente laboral en la SDM</t>
  </si>
  <si>
    <t>18. Actuaciones de los colaboradores que no se ajusten a la cultura del control en la Entidad</t>
  </si>
  <si>
    <t>15. Designación de colaboradores no competentes o idóneos para el desarrollo de las actividades asignadas.</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</si>
  <si>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</si>
  <si>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</si>
  <si>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</si>
  <si>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</si>
  <si>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</si>
  <si>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</si>
  <si>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</si>
  <si>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</si>
  <si>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</si>
  <si>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</si>
  <si>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</si>
  <si>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</si>
  <si>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</si>
  <si>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</si>
  <si>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</si>
  <si>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</si>
  <si>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</si>
  <si>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</si>
  <si>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</si>
  <si>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</si>
  <si>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</si>
  <si>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</si>
  <si>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</si>
  <si>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</si>
  <si>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</si>
  <si>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</si>
  <si>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</si>
  <si>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</si>
  <si>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</si>
  <si>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</si>
  <si>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</si>
  <si>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</si>
  <si>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</si>
  <si>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</si>
  <si>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</si>
  <si>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</si>
  <si>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</si>
  <si>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</si>
  <si>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</si>
  <si>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</si>
  <si>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</si>
  <si>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</si>
  <si>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</si>
  <si>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</si>
  <si>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</si>
  <si>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</si>
  <si>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</si>
  <si>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</si>
  <si>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</si>
  <si>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</si>
  <si>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Adopción y socialización del Código de Integridad (Preventivo)</t>
  </si>
  <si>
    <t xml:space="preserve">1. Desarrollo de la estrategia comunicativa que incentiva la denuncia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</si>
  <si>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</si>
  <si>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</si>
  <si>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</si>
  <si>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</si>
  <si>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</si>
  <si>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5. Implementación del Procedimiento PA02-PR07 (Preventivo).</t>
  </si>
  <si>
    <t>6. Aplicación de la Resolución 1401 de 2007 (Preventivo).</t>
  </si>
  <si>
    <t>8. Aplicación del procedimiento PA02-03 para funcionarios (Detectivo).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</si>
  <si>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</si>
  <si>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</si>
  <si>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</si>
  <si>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</si>
  <si>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</si>
  <si>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</si>
  <si>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</si>
  <si>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</si>
  <si>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</si>
  <si>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</si>
  <si>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</si>
  <si>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</si>
  <si>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</si>
  <si>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</si>
  <si>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</si>
  <si>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</si>
  <si>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</si>
  <si>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</si>
  <si>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</si>
  <si>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</si>
  <si>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</si>
  <si>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</si>
  <si>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</si>
  <si>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</si>
  <si>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</si>
  <si>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</si>
  <si>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</si>
  <si>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</si>
  <si>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</si>
  <si>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</si>
  <si>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</si>
  <si>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</si>
  <si>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</si>
  <si>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</si>
  <si>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</si>
  <si>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11. Aplicación del procedimiento PM05-PR01 PQRSD (Detectivo)</t>
  </si>
  <si>
    <t>8. Elaboración de estudios sectoriales  PM01-PR05 (Preventivo).</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</si>
  <si>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</si>
  <si>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</si>
  <si>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</si>
  <si>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</si>
  <si>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</si>
  <si>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</si>
  <si>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</si>
  <si>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</si>
  <si>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</si>
  <si>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</si>
  <si>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</si>
  <si>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</si>
  <si>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</si>
  <si>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</si>
  <si>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</si>
  <si>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</si>
  <si>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</si>
  <si>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</si>
  <si>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</si>
  <si>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</si>
  <si>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</si>
  <si>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</si>
  <si>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</si>
  <si>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</si>
  <si>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</si>
  <si>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</si>
  <si>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</si>
  <si>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</si>
  <si>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</si>
  <si>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</si>
  <si>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</si>
  <si>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</si>
  <si>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</si>
  <si>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Acción 2: resultados de las encuestas para medir el impacto.</t>
  </si>
  <si>
    <t>10. Seguimiento a las acciones desarrolladas en redes sociales.</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</si>
  <si>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</si>
  <si>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</si>
  <si>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</si>
  <si>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</si>
  <si>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</si>
  <si>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</si>
  <si>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</si>
  <si>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</si>
  <si>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</si>
  <si>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</si>
  <si>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</si>
  <si>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</si>
  <si>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</si>
  <si>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</si>
  <si>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</si>
  <si>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</si>
  <si>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</si>
  <si>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</si>
  <si>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</si>
  <si>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</si>
  <si>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5EST. Ser transparente, incluyente, equitativa en género y garantista de la participación e involucramiento ciudadano y del sector privado. Objetivo No. 3 del SIG: Garantizar mecanismos de participación ciudadana y control social, sobre la gestión de la Secretaría Distrital de Movilidad.</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</si>
  <si>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</si>
  <si>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</si>
  <si>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</si>
  <si>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</si>
  <si>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12. Actuación de la SDM que impida la participación ciudadana</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</si>
  <si>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</si>
  <si>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</si>
  <si>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13. Adopción de tecnologías obsoletas, inadecuadas o incompatibles para las necesidades de la movilidad de la ciudad.</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</si>
  <si>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</si>
  <si>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</si>
  <si>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</si>
  <si>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</si>
  <si>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</si>
  <si>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</si>
  <si>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</si>
  <si>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</si>
  <si>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Afectación negativa en la evaluación del desempeño de los funcionarios.
2: Incumplimiento de las funciones u obligaciones asignadas
3: Falta de proyección personal y profesional
4. Afectación del logro de los objetivos institucionales.</t>
  </si>
  <si>
    <t>2SIG. Diseñar y ejecutar los programas de seguridad, salud en el trabajo y prevención de riesgos, que contribuyan con el bienestar de todos los servidores de la Entidad.</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</si>
  <si>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</si>
  <si>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17. Contar con un Programa de Seguridad y Salud en el Trabajo inadecuado para las características y condiciones del entorno laboral institucional.</t>
  </si>
  <si>
    <t>1: Accidentes de trabajo y enfermedades laborales.
2: Investigaciones y pago de indemnizaciones y multas
3: Incremento de índices de incapacidades y ausentismo laboral
4: Baja productividad
5: Afectación de la calidad de vida de los colaboradores.</t>
  </si>
  <si>
    <t>4SIG. Fortalecer la cultura del control, que afiance en los servidores de la Secretaría Distrital de Movilidad, la aplicación, revisión y seguimiento a los controles establecidos en el SIG, que contribuya con la mejora continua.</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</si>
  <si>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</si>
  <si>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</si>
  <si>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</si>
  <si>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</si>
  <si>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5SIG. Promover una cultura de responsabilidad ambiental, mediante el uso adecuado de recursos y la mitigación de los impactos ambientales.</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</si>
  <si>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</si>
  <si>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19. Comportamientos de los colaboradores, proveedores y otras partes interesadas pertinentes que afecten negativamente el desempeño ambiental de la Entidad.</t>
  </si>
  <si>
    <t>1: Investigaciones y sanciones
2: Pérdida de imagen institucional
3: Detrimento patrimonial
4: Afectación a la seguridad y salud de los colaboradores y terceros
5: Desgaste administrativo</t>
  </si>
  <si>
    <t>6SIG. Establecer e implementar estándares que contribuyan a la seguridad de la información de la Secretaría Distrital de Movilidad.</t>
  </si>
  <si>
    <t>1: Falta de liderazgo y compromiso en la Alta Dirección
2: Insuficiencia en recursos humanos, tecnológicos, económicos
3: Deficiencia en controles para garantizar el cumplimiento de la política 
4: Falta de divulgación de la política y estándares.</t>
  </si>
  <si>
    <t>Control 1: Gestión de la Información
2: Direccionamiento Estratégico
3: Gestión Tecnológica
4: Gestión de la Información
5: Control y Evaluación de la Gestión</t>
  </si>
  <si>
    <t>7SIG. Desarrollar los planes de manejo y control de la organización, disposición, preservación y valoración de los archivos de la entidad, para la conservación de la memoria institucional.</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</si>
  <si>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</si>
  <si>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</si>
  <si>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</si>
  <si>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</si>
  <si>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12. Aplicación del procedimiento sancionatorio a contratistas PE01-PR18 (Detectivo)</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</si>
  <si>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</si>
  <si>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</si>
  <si>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</si>
  <si>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Acción 1: Julio y agosto de 2018
Acción 2: 31/12/2018
Acción 3: 31/10/2018 y 31/01/2019</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</si>
  <si>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</si>
  <si>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</si>
  <si>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Desde la OAP en su rol de segunda línea de defensa frente a la gestión del riesgo, se efectuó el acompañamiento a los responsables en la primera línea, a través de mesas de trabajo conjuntas, talleres y orientación individual en cada proceso, con el fin de desarrollar la metodología expuesta en este mapa en sus diferentes etapas, incluido el diseño y evaluación de controles para los riesgos institucionales identificados.</t>
  </si>
  <si>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
</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</si>
  <si>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</si>
  <si>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</si>
  <si>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</si>
  <si>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</si>
  <si>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</si>
  <si>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</si>
  <si>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</si>
  <si>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</si>
  <si>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</si>
  <si>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</si>
  <si>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Ídem</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</si>
  <si>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</si>
  <si>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</si>
  <si>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</si>
  <si>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</si>
  <si>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</si>
  <si>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</si>
  <si>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t>
  </si>
  <si>
    <t>Acción 1: Planillas de asistencia, actas de inicio y actas de reunión
 Acción 2: publicaciones, actas de reunión, encuestas
 Acción 3: Informe de Auditoría</t>
  </si>
  <si>
    <t>Acción 1: 30/09/2018
 Acción 2: Mayo - agosto 2018
 Acción 3: 30/09/2018</t>
  </si>
  <si>
    <t>Avances acción 1: Formación de personas en temas de Seguridad vial a todas las poblaciones y formación en temas de ecoconducción a conductores de todo tipo de vehículo.
Avances acción 2: Avances acción 3: En desarrollo de esta acción se dió apertura a la Auditoría Participación Ciudadana y Control Social el 04/09/2018. Se esta llevando a cabo la aplicación de listas de verificación y análisis de la información recopilada.</t>
  </si>
  <si>
    <t>Acción 1 la acción es eficaz ya que se da cumplimiento a las metas propuestas en el PDD y proyecto de invversión 1004.
 Acción 2 ¿fue eficaz? ¿y por qué?: Acción 3: Teniendo en cuenta que la acción implementada, se encuentra en etapa de ejecución, no es posible evaluar para este reporte de autocontrol la eficacia de la misma</t>
  </si>
  <si>
    <t>Acción 1: 30/09/2018
Acción 2: Mayo - agosto 2018
Acción 3: 30/09/2018</t>
  </si>
  <si>
    <r>
      <t xml:space="preserve">Avances acción 1: Formación de personas en temas de Seguridad vial a todas las poblaciones y formación en temas de ecoconducción a conductores de todo tipo de vehículo.
</t>
    </r>
    <r>
      <rPr>
        <sz val="11"/>
        <color rgb="FFFF0000"/>
        <rFont val="Arial"/>
        <family val="2"/>
      </rPr>
      <t>Avances acción 2:</t>
    </r>
    <r>
      <rPr>
        <sz val="11"/>
        <color rgb="FF000000"/>
        <rFont val="Arial"/>
        <family val="2"/>
      </rPr>
      <t xml:space="preserve">
Avances acción 3: En desarrollo de esta acción se dió apertura a la Auditoría Participación Ciudadana y Control Social el 04/09/2018. Se esta llevando a cabo la aplicación de listas de verificación y análisis de la información recopilada.</t>
    </r>
  </si>
  <si>
    <r>
      <t xml:space="preserve">Acción 1 la acción es eficaz ya que se da cumplimiento a las metas propuestas en el PDD y proyecto de invversión 1004.
</t>
    </r>
    <r>
      <rPr>
        <sz val="11"/>
        <color rgb="FFFF0000"/>
        <rFont val="Arial"/>
        <family val="2"/>
      </rPr>
      <t>Acción 2 ¿fue eficaz? ¿y por qué?:</t>
    </r>
    <r>
      <rPr>
        <sz val="11"/>
        <color rgb="FF000000"/>
        <rFont val="Arial"/>
        <family val="2"/>
      </rPr>
      <t xml:space="preserve">
Acción 3: Teniendo en cuenta que la acción implementada, se encuentra en etapa de ejecución, no es posible evaluar para este reporte de autocontrol la eficacia de la misma</t>
    </r>
  </si>
  <si>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</si>
  <si>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Mensual
 3: Trimestral
 4: Permanente
 5: Trimestral para Metas de Inversión y Anual para POA de Gestión
 6: Mensual
 7: Mensual
 8. Por demanda de estudios a realizar</t>
  </si>
  <si>
    <t>Acción 1: Subsecretaria de Política Sectorial
 Acción 2: Oficina Asesora de Planeación
 Acción 3: Subdirección Administrativa
 Acción 4: Direccion de Asuntos Legales
 Acción 5: Oficina de Control Interno
 Acción 6: Dirección de Servicio al Ciudadano
 Acción 7: Dirección de Servicio al Ciudadano
 Acción 8: DTI y DESS</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</si>
  <si>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</si>
  <si>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Seguimiento
 Acción 6:Consolidación y Control de la aplicación de los mecanismos de medición- PM 05-PR 17-F 03.
 Acción 7: Publicación en la Página Web de las agendas participativas de Trabajo ( APT)
 Acción 8: Firmas en los estudios aprobados</t>
  </si>
  <si>
    <t>4.El cumplimiento del Manual de Contratacion se encuentra en cabeza de todos los procesos. El manual de supervisión, debe ser aplicado por parte de los supervisores y el ordenador del gasto.</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</si>
  <si>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</si>
  <si>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</si>
  <si>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</si>
  <si>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</si>
  <si>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</si>
  <si>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 </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</si>
  <si>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</si>
  <si>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</si>
  <si>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Oficina Asesora de Planeación y la Dirección de Servicio al Ciudadano 
 Acción 2: Comunicaciones
 Acción 3: Dirección de Servicio al Ciudadano
 Acción 4: Dirección de Servicio al Ciudadano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</si>
  <si>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</si>
  <si>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</si>
  <si>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Acción 4: Verificar en diciembre la información recopilada por la DSC con respecto a la rendición de cuentas por localidades; en marzo de 2018 se verificaría la Distrital</t>
  </si>
  <si>
    <t>Acción 1: julio 28 de 2018
 Acción 2: julio a agosto de 2018 
 Acción 3:Mayo a Agosto de 2018
 Acción 4:Mayo a Agosto de 2018</t>
  </si>
  <si>
    <t>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t>
  </si>
  <si>
    <t>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t>
  </si>
  <si>
    <t>Acción 1: julio 28 de 2018
Acción 2: julio a agosto de 2018 
Acción 3:Mayo a Agosto de 2018
Acción 4:Mayo a Agosto de 2018</t>
  </si>
  <si>
    <t xml:space="preserve">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
</t>
  </si>
  <si>
    <t xml:space="preserve">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
</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</si>
  <si>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procedimiento PM05-PR08 (Preventivo)
8. Aplicación procedimientos disciplinarios PV02-PR01 y PV02-PR02 (Detectivo).</t>
  </si>
  <si>
    <t>Control 1: Direccionamiento Estratégico
2: Direccionamiento Estratégico
3: Direccionamiento Estratégico
4: Gestión de la Información
5: Gestión Talento Humano
6: Servicio al Ciudadano
7: Servicio al Ciudadano
8: Control Disciplinario</t>
  </si>
  <si>
    <t>1: Anual
 2: Anual
 3: Trimestral
 4: Semestral
 5: Semestral
 6: Anual
 7: Mensual
 8: Trimestral</t>
  </si>
  <si>
    <t>Acción 1: Primer cuatrimestre del año
 Acción 2: Febrero y marzo de 2018
 Acción 3: Septiembre de 2018
 Acción 4: Mayo a Agosto de 2018 Acción 5: Mayo a agosto 2018 Acción 6:  Acción 7: Mayo a Agosto de 2018 Acción 8: mayo - agosto de 2018</t>
  </si>
  <si>
    <t>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Acción 4: Acción 5: Armonización entre el código de ética y el código de integridad (MIPG); se aplicó encuesta a los colaboradores de la Entidad para que participaran en la elaboración de este nuevo Código de Integridad. Se socializó a través de intranet y pantallas LED de la SDM. 
Acción 6:  Esta actividad se realiza anualmente, por consiguiente se tiene programada para el último trimestre de la actual viencia.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</si>
  <si>
    <r>
      <t>Acción 1: Primer cuatrimestre del año
Acción 2: Febrero y marzo de 2018
Acción 3: Septiembre de 2018
Acción 4:</t>
    </r>
    <r>
      <rPr>
        <sz val="11"/>
        <color rgb="FFFF0000"/>
        <rFont val="Arial"/>
        <family val="2"/>
      </rPr>
      <t> </t>
    </r>
    <r>
      <rPr>
        <sz val="11"/>
        <color rgb="FF000000"/>
        <rFont val="Arial"/>
        <family val="2"/>
      </rPr>
      <t xml:space="preserve">Mayo a Agosto de 2018
Acción 5: Mayo a agosto 2018
</t>
    </r>
    <r>
      <rPr>
        <sz val="11"/>
        <color rgb="FFFF0000"/>
        <rFont val="Arial"/>
        <family val="2"/>
      </rPr>
      <t xml:space="preserve">Acción 6: </t>
    </r>
    <r>
      <rPr>
        <sz val="11"/>
        <color rgb="FF000000"/>
        <rFont val="Arial"/>
        <family val="2"/>
      </rPr>
      <t xml:space="preserve">
Acción 7:</t>
    </r>
    <r>
      <rPr>
        <sz val="11"/>
        <color rgb="FFFF0000"/>
        <rFont val="Arial"/>
        <family val="2"/>
      </rPr>
      <t> </t>
    </r>
    <r>
      <rPr>
        <sz val="11"/>
        <color rgb="FF000000"/>
        <rFont val="Arial"/>
        <family val="2"/>
      </rPr>
      <t>Mayo a Agosto de 2018</t>
    </r>
    <r>
      <rPr>
        <sz val="11"/>
        <color rgb="FFFF0000"/>
        <rFont val="Arial"/>
        <family val="2"/>
      </rPr>
      <t xml:space="preserve">
</t>
    </r>
    <r>
      <rPr>
        <sz val="11"/>
        <color rgb="FF000000"/>
        <rFont val="Arial"/>
        <family val="2"/>
      </rPr>
      <t>Acción 8: mayo - agosto de 2018</t>
    </r>
  </si>
  <si>
    <r>
      <rPr>
        <b/>
        <sz val="11"/>
        <rFont val="Arial"/>
        <family val="2"/>
      </rPr>
      <t xml:space="preserve">Análisis de aplicación de la Metodología: </t>
    </r>
    <r>
      <rPr>
        <sz val="11"/>
        <rFont val="Arial"/>
        <family val="2"/>
      </rPr>
      <t xml:space="preserve">
1. El riesgo no esta redactado como un riesgo de corrupción, sino como un riesgo de gestión, ya que no cumple de forma integral los criterios establecidos para los riesgos de corrupción.
2. La causa No. 1 identificada no esta relacionada con un riesgo de corrupción
3. La consecuencia 1 no se relaciona directamente con el riesgo identificado, ya que ésta se genera como resultado de la prestación del servicio, creando expectativas erradas de la gestión de la entidad a la comunidad.
4. La consecuencia 2 es el resultado de la consecuencia 3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5 de este riesgo, no estaba incluida como responsable la OCI.
9. En lo relacionado con la Acción 3 se hace referencia a la evaluación y seguimiento del control y no de acciones adicionales para dar tratamiento al riesgo residual.
10. El seguimiento y medición de la acción 4 no esta relacionada con la acción.</t>
    </r>
  </si>
  <si>
    <t>Acción 1: Mayo a agosto 2018
 Acción 2: 14/09/2018 y 16/01/2019
 Acción 3: Mayo a Agosto 2018
 Acción 4: Mayo a Agosto 2018
 Acción 5: 1 de agosto de 2018-30 de agosto de 2018
 Acción 6: 22 de junio de 2018
 Acción 8: Mayo a Agosto 2018
 Acción 9: 14/11/2018
 Acción 10: Mayo a Agosto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</si>
  <si>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</si>
  <si>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 xml:space="preserve">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t>
  </si>
  <si>
    <r>
      <rPr>
        <b/>
        <sz val="11"/>
        <color theme="1"/>
        <rFont val="Arial"/>
        <family val="2"/>
      </rPr>
      <t xml:space="preserve">Análisis de aplicación de la Metodología: </t>
    </r>
    <r>
      <rPr>
        <sz val="11"/>
        <color theme="1"/>
        <rFont val="Arial"/>
        <family val="2"/>
      </rPr>
      <t xml:space="preserve">
1. El riesgo no esta redactado como un riesgo de corrupción, sino como un riesgo de gestión, ya que no cumple de forma integral los criterios establecidos para los riesgos de corrupción.
2. La causa No. 1 identificada relacionada el criterio de beneficio particular, el cual no se tuvo en cuenta en la redacción del riesgo
3. La causa No 2 y 4 son similares.
4. La causa No 7 debe estar encaminada al cumplimiento de los procedimientos y no a la ausencia de los mismos.
5. No se evidencia la correlación entre la causa 8 con el riesgo establecido.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3 de este riesgo, no estaba incluida como responsable la OCI.
9.Las acciones formuladas asociadas a los controles, para dar tratamiento al riesgo residual estan encamindas a REDUCIR y no a ELIMINAR el riesgo, como lo establece la Política de Gestión del Riesgo.
10. En la colmuna de Acciones no se diligencia el numeral 6</t>
    </r>
  </si>
  <si>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</si>
  <si>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</si>
  <si>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</si>
  <si>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Acción 1: Mayo a agosto 2018
 Acción 2: Acción 4: Mayo a Agosto 2018
 Acción 3: Mayo a Agosto 2018
 Acción 5: 14/11/2018 Acción 6: Mayo a agosto de 2018
Acción 7: Agosto de 2018
Acción 8: Entre los meses de enero y abril de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</si>
  <si>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Acción 7:  Realizada totalmente
Avances acción 8: ejecución del contrato 2017.1718 cuyo objeto era la sensibilizacin de las politicas de seguridad de la informacion para la Entidad</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</si>
  <si>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Acción 7: Fue eficaz ya que dentro del acuerdo de gestión se evidencia el cumplimiento de los compromisos establecidos por los gerentes públicos.
Acción 8: La acción se considera eficaz, dado la aceptacion y las cifras estadisticas del contrato frente a la aplicación de las politicas de seguridad en la entidad.</t>
  </si>
  <si>
    <r>
      <t xml:space="preserve">Acción 1: Mayo a agosto 2018
Acción 2: Acción 4: Mayo a Agosto 2018
Acción 3: Mayo a Agosto 2018
Acción 5: 14/11/2018 Acción 6: Mayo a agosto de 2018
</t>
    </r>
    <r>
      <rPr>
        <sz val="11"/>
        <color rgb="FFFF0000"/>
        <rFont val="Arial"/>
        <family val="2"/>
      </rPr>
      <t>Acción 7:</t>
    </r>
    <r>
      <rPr>
        <sz val="11"/>
        <color rgb="FF000000"/>
        <rFont val="Arial"/>
        <family val="2"/>
      </rPr>
      <t xml:space="preserve">
Acción 8: Entre los meses de enero y abril de 2018</t>
    </r>
  </si>
  <si>
    <r>
      <t xml:space="preserve">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t>
    </r>
    <r>
      <rPr>
        <sz val="11"/>
        <color rgb="FFFF0000"/>
        <rFont val="Arial"/>
        <family val="2"/>
      </rPr>
      <t xml:space="preserve">Acción 7: </t>
    </r>
    <r>
      <rPr>
        <sz val="11"/>
        <color rgb="FF000000"/>
        <rFont val="Arial"/>
        <family val="2"/>
      </rPr>
      <t xml:space="preserve">
Avances acción 8: ejecución del contrato 2017.1718 cuyo objeto era la sensibilizacin de las politicas de seguridad de la informacion para la Entidad</t>
    </r>
  </si>
  <si>
    <t>Acción 1: mensual 
 Acción 2:
 Acción 3: 30/09/2018
 Accion 4: 30/09/2018
 Acción 5: 31/10/2018
 Acción 6:31/08/2018</t>
  </si>
  <si>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Acción 6:se adelantaron los expedientes recibidos en el mes </t>
  </si>
  <si>
    <t>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Acción 6:  Fue eficaz pues todos las quejas recibidas fueron objeto de tramite.</t>
  </si>
  <si>
    <r>
      <t xml:space="preserve">Acción 1: mensual 
Acción 2:
Acción 3: 30/09/2018
Accion 4: 30/09/2018
Acción 5: 31/10/2018
</t>
    </r>
    <r>
      <rPr>
        <sz val="11"/>
        <color rgb="FFFF0000"/>
        <rFont val="Arial"/>
        <family val="2"/>
      </rPr>
      <t xml:space="preserve">Acción 6: </t>
    </r>
  </si>
  <si>
    <r>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t>
    </r>
    <r>
      <rPr>
        <sz val="11"/>
        <color rgb="FFFF0000"/>
        <rFont val="Arial"/>
        <family val="2"/>
      </rPr>
      <t xml:space="preserve">Acción 6: </t>
    </r>
  </si>
  <si>
    <r>
      <t xml:space="preserve">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t>
    </r>
    <r>
      <rPr>
        <sz val="11"/>
        <color rgb="FFFF0000"/>
        <rFont val="Arial"/>
        <family val="2"/>
      </rPr>
      <t xml:space="preserve">Acción 6: </t>
    </r>
    <r>
      <rPr>
        <sz val="11"/>
        <color rgb="FF000000"/>
        <rFont val="Arial"/>
        <family val="2"/>
      </rPr>
      <t xml:space="preserve">
</t>
    </r>
  </si>
  <si>
    <r>
      <rPr>
        <b/>
        <sz val="11"/>
        <color theme="1"/>
        <rFont val="Arial"/>
        <family val="2"/>
      </rPr>
      <t xml:space="preserve">Análisis de aplicación de la Metodología: </t>
    </r>
    <r>
      <rPr>
        <sz val="11"/>
        <color theme="1"/>
        <rFont val="Arial"/>
        <family val="2"/>
      </rPr>
      <t xml:space="preserve">
1. No se evidencia la correlación entre la causa 1 con el riesgo establecido.
2. La causa No. 1 identificada relacionada el criterio de beneficio particular, el cual no se tuvo en cuenta en la redacción del riesgo
3. La causa No 6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baja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
10. En la colmuna de Acciones y Periodicidad no se diligencia el numeral 6</t>
    </r>
  </si>
  <si>
    <t>1: Mensual 
 2: Semestral
 3. Trimestral
 4:.Semestral.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</si>
  <si>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</si>
  <si>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</si>
  <si>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</si>
  <si>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</si>
  <si>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</si>
  <si>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</si>
  <si>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</si>
  <si>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</si>
  <si>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r>
      <rPr>
        <b/>
        <sz val="11"/>
        <rFont val="Arial"/>
        <family val="2"/>
      </rPr>
      <t xml:space="preserve">Análisis de aplicación de la Metodología: </t>
    </r>
    <r>
      <rPr>
        <sz val="11"/>
        <rFont val="Arial"/>
        <family val="2"/>
      </rPr>
      <t xml:space="preserve">
1. El riesgo no esta redactado como un riesgo de corrupción, sino como la defincipon de cohecho;  no cumple de forma integral los criterios establecidos para los riesgos de corrupción.
2. La causa No. 1  y  3  son similares
3. La causa No 4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moderada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t>
    </r>
  </si>
  <si>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</si>
  <si>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</si>
  <si>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</si>
  <si>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</si>
  <si>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</si>
  <si>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Acción 1: trimestral 
Acción 2:Acción 4: Mayo a Agosto 2018
Acción 3: trimestralmente (31 marzo, 30 de junio, 30de sep, 31 de diciembre), de acuerdo con los plazos de presentación del POA definidos por la OAP
Acción 4: Mayo a Agosto 2018
Acción 5: Acción 4: Mayo a Agosto 2018 Acción 6. mayo- agosto de 2018</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</si>
  <si>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</si>
  <si>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</si>
  <si>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</si>
  <si>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</si>
  <si>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</si>
  <si>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</si>
  <si>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</si>
  <si>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</si>
  <si>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</si>
  <si>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</si>
  <si>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</si>
  <si>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1: Anual 
 2: Semestral
 3: Anual
 4: Semestral
 5: Anual</t>
  </si>
  <si>
    <t>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</si>
  <si>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</si>
  <si>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</si>
  <si>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r>
      <t>Acción 1: Mayo a Agosto de 2018
Acción 2: Mayo a Agosto de 2018 
Acción 3: Mayo a Agosto de 2018 
Acción 4: Mayo a Agosto de 2018
Acción 5:</t>
    </r>
    <r>
      <rPr>
        <sz val="10"/>
        <color rgb="FFFF0000"/>
        <rFont val="Arial"/>
      </rPr>
      <t> </t>
    </r>
    <r>
      <rPr>
        <sz val="11"/>
        <color theme="1"/>
        <rFont val="Calibri"/>
        <family val="2"/>
        <scheme val="minor"/>
      </rPr>
      <t xml:space="preserve"> Mayo a Agosto de 2018</t>
    </r>
  </si>
  <si>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Se realizo reunión el 13 de agosto, con los responsables de los temas para hacer seguimiento a los indicadores relacionados con el PAA frente a lo programado con base en el PETI.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</si>
  <si>
    <t>Acción 1 Fue eficaz, dado que trabajo con todas las partes de la SPS para la toma de decisiones y se entrego el anteproyecto de acuerdo a lo programado.
 Acción 2: La accion ha sido eficaz, dado el porcentaje de cumplimiento alcanzado en los indicadores.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</si>
  <si>
    <r>
      <t xml:space="preserve">Acción 1:  Mayo a Agosto de  2018
</t>
    </r>
    <r>
      <rPr>
        <sz val="11"/>
        <rFont val="Arial"/>
        <family val="2"/>
      </rPr>
      <t>Acción 2: Mayo a Agosto de  2018</t>
    </r>
    <r>
      <rPr>
        <sz val="11"/>
        <color rgb="FF000000"/>
        <rFont val="Arial"/>
        <family val="2"/>
      </rPr>
      <t xml:space="preserve">
Acción 3:  Mayo a Agosto de  2018
Acción 4: Mayo a Agosto de  2018</t>
    </r>
  </si>
  <si>
    <r>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t>
    </r>
    <r>
      <rPr>
        <sz val="11"/>
        <rFont val="Arial"/>
        <family val="2"/>
      </rPr>
      <t>Avances acción 2: Se realizo reunión el 13 de agosto, con los responsables de los temas  para hacer seguimiento a los indicadores relacionados con el PAA frente a lo programado con base en el PETI.</t>
    </r>
    <r>
      <rPr>
        <sz val="11"/>
        <color rgb="FF000000"/>
        <rFont val="Arial"/>
        <family val="2"/>
      </rPr>
      <t xml:space="preserve">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r>
  </si>
  <si>
    <r>
      <t xml:space="preserve">Acción 1 Fue eficaz, dado que trabajo con todas las partes de la SPS para la toma de decisiones y se entrego el anteproyecto de acuerdo a lo programado.
</t>
    </r>
    <r>
      <rPr>
        <sz val="11"/>
        <rFont val="Arial"/>
        <family val="2"/>
      </rPr>
      <t>Acción 2: La accion ha sido eficaz, dado el porcentaje de cumplimiento alcanzado en los indicadores.</t>
    </r>
    <r>
      <rPr>
        <sz val="11"/>
        <color rgb="FF000000"/>
        <rFont val="Arial"/>
        <family val="2"/>
      </rPr>
      <t xml:space="preserve">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r>
  </si>
  <si>
    <t xml:space="preserve">Ídem
</t>
  </si>
  <si>
    <t>7EST. Prestar servicios eficientes, oportunos y de calidad a la ciudadanía, tanto en gestión como en trámites de la movilidad 
Objetivo 1 del SIG: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</si>
  <si>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Gestión de Transporte e Infraestructura dirigidos a la ciudadanía (Preventivo).
5. Aplicación y seguimiento de procedimientos documentados de Servicio al Ciudadano dirigidos a la ciudadanía (Preventivo).
6. Aplicación y seguimiento de procedimientos documentados de Gestión de Tránsito dirigidos a la ciudadanía (Preventivo).
7. Aplicación y seguimiento de procedimientos documentados de Regulación y Control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PA03-PR01, PA03-PR04, PA03-PR07 y PA03-PR08 de la gestión financiera (Preventivo).
11. Desarrollo de las acciones descritas en el plan institucional de participación (Preventivo).</t>
  </si>
  <si>
    <t>Control 1: Comunicaciones
2: Gestión Talento Humano
3: Gestión Legal y Contractual
4: Gestión de Transporte e Infraestructura
5: Servicio al Ciudadano
6. Gestión de Tránsito 
7. Regulación y Control
8. Seguridad Vial
9: Control y Evaluación de la Gestión
10. Gestión Financiera
11: Servicio al Ciudadano</t>
  </si>
  <si>
    <t>1: Estrategia de comunicaciones sobre conocimiento del código de integridad y lucha contra la corrupción 
 2: Continuar con las socializaciones del Codigo Integridad
 3:Mantener el control existente.
 4. Mantener los puntos de control en los procedimientos de GTI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Realizar gestiones tendientes a la recuperación de las obligaciones a través del análisis de reportes y base de datos de la Subdirección, para evitar la prescripción de las mismas por falta de gestión, conforme a lo establecido en el manual de cobro administrativo coactivo.
 7.2: Seguimiento y control a los términos procesales en el sistema de información y/o Base de Datos.
 7.3: Seguimiento a los formatos establecidos para el desarrollo de operativos de control en vía, y al seguimiento al factor de calidad
 8: Aplicar los puntos de control establecidos en los procedimientos 
 9. Mantener las acciones del PAAI relacionadas con el seguimiento al PAAC y seguimiento PQRS
 10: Fortalecer la aplicación de los procedimientos PA03-PR01 Procedimiento para el carque del recaudo de multas y comparendos, PA03-PR04, procedimiento tramite ordenes de pago y relación de autorización PA03-PR07 procedimiento devolución y / o compensación de pagos en exceso y pago de lo no debido, y PA03-PR08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t>
  </si>
  <si>
    <t>1: Permanente
 2. Permanente
 3:Pemanente.
 4. Por demanda o por solicitud de la realización de conceptos o factibilidades
 5: Mensual
 6. Permanente
 7.1: Permanente
 7.2: Permanente
 7.3: Permanente
 8: Permanente
 9. Cuatrimestral para PAAC y semestral para PQRS
 10: Permanente 
 11: Mensual</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</si>
  <si>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Acción 7.2: Base de datos y/o Sistemas de información de la SDM
 Acción 7.3: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</si>
  <si>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Informes y/o reportes de la gestión realizada
 Acción 7.2: Bases de datos y/o Sistemas de información de la SDM
 Acción 7.3: Formatos establecidos en los procedimientos
 Acción 8: concepto revisado y aprobado
 Acción 9: Informes seguimiento 
 Acción 10: Estadística de devolución de cuentas, POA y memorandos a la ciudadanía.
 Acción 11: Formato acta de reunión PA01- PR01- F02 ó Formato listado de asistencia PA01- PR01- F01</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</si>
  <si>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t>
  </si>
  <si>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Acción 4: Realización de conceptos o estudios o factibilidades teniendo en cuenta los procedimiento de GTI. Aplicando los puntos de control en cuanto a la revisión de dichos documentos. </t>
    </r>
    <r>
      <rPr>
        <sz val="10"/>
        <color rgb="FFFF0000"/>
        <rFont val="Arial"/>
      </rPr>
      <t xml:space="preserve">  
</t>
    </r>
    <r>
      <rPr>
        <sz val="11"/>
        <color theme="1"/>
        <rFont val="Calibri"/>
        <family val="2"/>
        <scheme val="minor"/>
      </rPr>
      <t>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r>
  </si>
  <si>
    <t>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Acción 4: La verificación de los puntos de control, permiten tener un esctricto control del procedimiento y un efectivo cumplimiento de los requisitos del procedimiento. 
Acción 5: Fue eficaz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</si>
  <si>
    <r>
      <t xml:space="preserve">Acción 1: trimestral 
</t>
    </r>
    <r>
      <rPr>
        <sz val="11"/>
        <rFont val="Arial"/>
        <family val="2"/>
      </rPr>
      <t>Acción 2: Mayo a Agosto de 2018</t>
    </r>
    <r>
      <rPr>
        <sz val="11"/>
        <color rgb="FF000000"/>
        <rFont val="Arial"/>
        <family val="2"/>
      </rPr>
      <t xml:space="preserve">
Accion 3: Cuando se requiera actualización
</t>
    </r>
    <r>
      <rPr>
        <sz val="11"/>
        <color rgb="FFFF0000"/>
        <rFont val="Arial"/>
        <family val="2"/>
      </rPr>
      <t xml:space="preserve">Acción 4: </t>
    </r>
    <r>
      <rPr>
        <sz val="11"/>
        <color rgb="FF000000"/>
        <rFont val="Arial"/>
        <family val="2"/>
      </rPr>
      <t xml:space="preserve">
Acción 5: Mayo a Agosto de 2018
</t>
    </r>
    <r>
      <rPr>
        <b/>
        <sz val="11"/>
        <color rgb="FF000000"/>
        <rFont val="Arial"/>
        <family val="2"/>
      </rPr>
      <t>Acción 6</t>
    </r>
    <r>
      <rPr>
        <sz val="11"/>
        <color rgb="FF000000"/>
        <rFont val="Arial"/>
        <family val="2"/>
      </rPr>
      <t>: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</si>
  <si>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t>
    </r>
    <r>
      <rPr>
        <sz val="11"/>
        <color rgb="FFFF0000"/>
        <rFont val="Arial"/>
        <family val="2"/>
      </rPr>
      <t xml:space="preserve">Acción 4: </t>
    </r>
    <r>
      <rPr>
        <sz val="11"/>
        <color rgb="FF000000"/>
        <rFont val="Arial"/>
        <family val="2"/>
      </rPr>
      <t xml:space="preserve">
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
</t>
    </r>
  </si>
  <si>
    <r>
      <t xml:space="preserve">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t>
    </r>
    <r>
      <rPr>
        <sz val="11"/>
        <color rgb="FFFF0000"/>
        <rFont val="Arial"/>
        <family val="2"/>
      </rPr>
      <t xml:space="preserve">Acción 4: </t>
    </r>
    <r>
      <rPr>
        <sz val="11"/>
        <color rgb="FF000000"/>
        <rFont val="Arial"/>
        <family val="2"/>
      </rPr>
      <t xml:space="preserve">
Acción 5: Fue efixcaz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r>
  </si>
  <si>
    <r>
      <rPr>
        <b/>
        <sz val="11"/>
        <color theme="1"/>
        <rFont val="Arial"/>
        <family val="2"/>
      </rPr>
      <t xml:space="preserve">Análisis de aplicación de la Metodología: </t>
    </r>
    <r>
      <rPr>
        <sz val="11"/>
        <color theme="1"/>
        <rFont val="Arial"/>
        <family val="2"/>
      </rPr>
      <t xml:space="preserve">
1. La redacción del riesgo no es coherente para un riesgo de corrupción, toda vez que hace falta definir el verbo rector.
2. Las acciones 6 y 8 están repetidas y los responsables son diferentes; se recomienda evaluar la unificación de las acciones propuestas.
3. En la acción 8 se debería incluir como responsables a la DSC, SJC, SCT y la DCV
4. La causa No 4 debe estar encaminada al cumplimiento de los procedimientos y no a la ausencia de los mismos.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2 de este riesgo, no estaba incluida como responsable la OCI.
9.Las acciones formuladas asociadas a los controles, para dar tratamiento al riesgo residual estan encamindas a REDUCIR y no a ELIMINAR el riesgo, como lo establece la Política de Gestión del Riesgo.
</t>
    </r>
  </si>
  <si>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</si>
  <si>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</si>
  <si>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</si>
  <si>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</si>
  <si>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enviaas a los jesfes,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</si>
  <si>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</si>
  <si>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</si>
  <si>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</si>
  <si>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</si>
  <si>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</si>
  <si>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</si>
  <si>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</si>
  <si>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</si>
  <si>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</si>
  <si>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</si>
  <si>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</si>
  <si>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</si>
  <si>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</si>
  <si>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 3: la acción ha sido eficaz, dado que el POPA, se ha reportado en las fechas definidas y tomando en cuenta los parámetros estrablecidos por la OAP.</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</si>
  <si>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</si>
  <si>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</si>
  <si>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Acción3 la acción ha sido eficaz, dado que el POPA, se ha reportado en las fechas definidas y tomando en cuenta los parámetros estrablecidos por la OAP.</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</si>
  <si>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con la suscripción del acta de inicio (Preventivo)
8. Aplicación del procedimiento PA02-03 para funcionarios (Detectivo).</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</si>
  <si>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</si>
  <si>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1: Anual 
 2:Cada vez que se vincule personal al subsistema 
 3: Anual
 4:Anual
 5: Anual
 6:Cada vez que se presente un accidente de trabajo
 7:Permanente 
 8:Mensual</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</si>
  <si>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</si>
  <si>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cumplimiento de los objetivos
 5:Programación de capacitaciones
 6:Diligenciamiento de formatos de investigación de AT/IT
 7: La Direccion de Asuntos Legales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</si>
  <si>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S&amp;SO.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</si>
  <si>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</si>
  <si>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</si>
  <si>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</si>
  <si>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</si>
  <si>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</si>
  <si>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</si>
  <si>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</si>
  <si>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</si>
  <si>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Oficina Asesora de Planeación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</si>
  <si>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</si>
  <si>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</si>
  <si>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Acción 1.1: Mayo a agosto 2018
Acción 1.2: N/A para inducción - reinducción en este periodo (marzo 2018); acuerdos (agosto) y contratos (permanente)
Acción 1.3: 30/09/2018, 31/10/2018, 30/11/2018 y 31/12/2018</t>
  </si>
  <si>
    <t>Avances acción 1.1: Se han realizado jornadas de sensibilización SIG, revisión plataforma Moodle y actualización de la misma a nueva versión, armonización SIG-MIPG.
Avances acción 1.2: Se realizaron los acuerdos de gestión programados y en los contratos de prestación de servicios se ha confirmado que incluyen las obligaciones con el SIG.
Avances acción 1.3.: En construcción la publicación del mes de Septiembre</t>
  </si>
  <si>
    <t>Acción 1 ¿fue eficaz? si ¿y por qué?: contribuye al cumplimiento del objetivo y evita la materialización del riesgo.
Acción 1.2 ¿fue eficaz? en lo referente inducción y reinducción al momento se concluye que es eficaz porque se evidencia interiorización por parte de los funcionarios; en los acuerdos de gestión se evidencia compromiso de la Alta Dirección al igual que en los contratistas de prestación de servicios. 
Acción 1.3 Teniendo en cuenta que la acción implementada, se encuentra programada para ejecutar a partir del mes de septiembre, no es posible evaluar para este reporte de autocontrol la eficacia de la misma.</t>
  </si>
  <si>
    <r>
      <t xml:space="preserve">Acción 1.1: Mayo a agosto 2018
</t>
    </r>
    <r>
      <rPr>
        <sz val="11"/>
        <color rgb="FFFF0000"/>
        <rFont val="Arial"/>
        <family val="2"/>
      </rPr>
      <t>Acción 1.2:</t>
    </r>
    <r>
      <rPr>
        <sz val="11"/>
        <color rgb="FF000000"/>
        <rFont val="Arial"/>
        <family val="2"/>
      </rPr>
      <t xml:space="preserve">
Acción 1.3: 30/09/2018, 31/10/2018, 30/11/2018 y 31/12/2018</t>
    </r>
  </si>
  <si>
    <r>
      <t xml:space="preserve">Avances acción 1: Se han realizado jornadas de sensibilización SIG, revisión plataforma Moodle y actualización de la misma a nueva versión, armonización SIG-MIPG.
</t>
    </r>
    <r>
      <rPr>
        <sz val="11"/>
        <color rgb="FFFF0000"/>
        <rFont val="Arial"/>
        <family val="2"/>
      </rPr>
      <t>Avances acción 1.2:</t>
    </r>
    <r>
      <rPr>
        <sz val="11"/>
        <color rgb="FF000000"/>
        <rFont val="Arial"/>
        <family val="2"/>
      </rPr>
      <t xml:space="preserve">
Avances acción 1.3.: En construcción la publicación del mes de Septiembre</t>
    </r>
  </si>
  <si>
    <r>
      <t xml:space="preserve">Acción 1 ¿fue eficaz? si ¿y por qué?: contribuye al cumplimiento del objetivo y evita la materialización del riesgo.
</t>
    </r>
    <r>
      <rPr>
        <sz val="11"/>
        <color rgb="FFFF0000"/>
        <rFont val="Arial"/>
        <family val="2"/>
      </rPr>
      <t>Acción 1.2</t>
    </r>
    <r>
      <rPr>
        <sz val="11"/>
        <color rgb="FF000000"/>
        <rFont val="Arial"/>
        <family val="2"/>
      </rPr>
      <t xml:space="preserve"> ¿fue eficaz? ¿y por qué?:
Acción 1.3 Teniendo en cuenta que la acción implementada, se encuentra programada para ejecutar a partir del mes de septiembre, no es posible evaluar para este reporte de autocontrol la eficacia de la misma.</t>
    </r>
  </si>
  <si>
    <t>1. Campañas de socialización y concientización a colaboradores en las actividades del SGA (Preventivo).
2. Supervisión al cumplimiento de la normativa, procedimiento PA01-PR09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</si>
  <si>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</si>
  <si>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</si>
  <si>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</si>
  <si>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Acción 1: N/A para este periodo
 Acción 2.1: Agosto 2018
 Acción 2.2: 02/08/2018
 2.3: 27/08/2018
 2.4: N/A para este periodo
 2.5: 30/07/2018
 Acción 3: Mayo - agosto 2018</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</si>
  <si>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</si>
  <si>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</si>
  <si>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t xml:space="preserve">Acción 1: N/A para este periodo
Acción 2.1: Agosto 2018
Acción 2.2: 02/08/2018
2.3:  27/08/2018
2.4: N/A para este periodo
2.5: 30/07/2018
Acción 3: Mayo - agosto 2018
</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</si>
  <si>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</si>
  <si>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</si>
  <si>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t>
  </si>
  <si>
    <t>1: Anual
 2: Anual
 3: semestral
 4: Anual
 5. Sujeta a la programación del Comité</t>
  </si>
  <si>
    <t>Acción 1: Oficina de Información Sectorial
Acción 2: Subsecretaria de Política Sectorial
Acción 3: Subdirección Administrativa
Acción 4: Oficina de Información Sectorial
Accion 5: Oficina de Control Interno</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</si>
  <si>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</si>
  <si>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t>
  </si>
  <si>
    <r>
      <rPr>
        <sz val="11"/>
        <color theme="1"/>
        <rFont val="Calibri"/>
        <family val="2"/>
        <scheme val="minor"/>
      </rPr>
      <t xml:space="preserve">Acción 1: Julio y agosto de 2018
Acción 2: Julio y agosto de 2018 
Acción 3: Agosto de 2018
Acción 4: Entre los meses de enero y abril de 2018 Para el segundo semestre de 2018 se esta estrucutrando la nueva contraación para la sensibilización de temas de buenas practicas de TI
Acción 5: De acuerdo a las fechas de convocatoria del comité. </t>
    </r>
    <r>
      <rPr>
        <sz val="11"/>
        <color theme="1"/>
        <rFont val="Calibri"/>
        <family val="2"/>
        <scheme val="minor"/>
      </rPr>
      <t xml:space="preserve">
</t>
    </r>
  </si>
  <si>
    <t>Acción 1:N.A.
Acción 2 Fue eficaz, dado que trabajo con todas las partes de la SPS para la toma de decisiones y se entrego el anteproyecto de acuerdo a lo programado.
Acción 3: Fue eficaz ya que dentro del acuerdo de gestión se evidencia el cumplimiento de los compromisos establecidos por los gerentes públicos.
Acción 4: La acción se considera eficaz, dado la aceptacion y las cifras estadisticas del contrato frente a la aplicación de las politicas de seguridad en la entidad. 
Acción 5: Teniendo en cuenta que la acción implementada, depende de la convocatoria del respectivo comite y que la misma surge a partir del 30/08/2018, no es posible evaluar para este reporte de autocontrol la eficacia de la misma.</t>
  </si>
  <si>
    <t>1: Trimestral 
2: Anual
3: semestral  
4: Sujeta a la programación del Comité y seguimiento PMA trimestral</t>
  </si>
  <si>
    <t>Acción 1: Subdirección Administrativa 
Acción 2: Subsecretaria de Gestión Corporativa 
3: Subdirección Administrativa 
4: Oficina de Control Interno</t>
  </si>
  <si>
    <t>Acción 1: Cumplimiento de metas trimestrales establecidas en el PINAR
Acción 2: Verificación de asignación de recursos para la sostenibilidad y mejora del Subsistema de Gestión Documental y Archivo
3:dependencias con aplicacion de TRD sobre el total de dependencias 
4:Seguimiento a las acciones PAAI</t>
  </si>
  <si>
    <t>Acción 1: 22 de mayo
Acción 2: Julio-agosto
Acción 3: NA
Acción 4: De acuerdo a las fechas de convocatoria del comité.</t>
  </si>
  <si>
    <t>Avances acción 1: Durante el periodo de seguimiento se realizó Comité interno de Archivo de la SDM 
Avances acción 2: Las necesidades se identificaron y se incluyeron en el anteproyecto de presupuesto para la vigencia de 2019, con el ,fin de dar sostenibilidad a la Gestión Documental y Archivo.
Avance acción 3: NA
Avance acción 4: Se encuentra sujeta a la programación del Comité</t>
  </si>
  <si>
    <t>Acción 1: 
Acción 2:
Acción 3:
Acción 4: De acuerdo a las fechas de convocatoria del comité.</t>
  </si>
  <si>
    <t xml:space="preserve">Avances acción 1: Durante el periodo de seguimiento no fue realizado Comité interno de Archivo de la SDM 
Avances acción 2:
Avance acción 3: Se encuentra sujeta a la programación del Comité
Avance acción 4: 
</t>
  </si>
  <si>
    <r>
      <rPr>
        <sz val="11"/>
        <color rgb="FFFF0000"/>
        <rFont val="Arial"/>
        <family val="2"/>
      </rPr>
      <t xml:space="preserve">Acción 1 ¿fue eficaz? ¿y por qué?: 
Acción 2 ¿fue eficaz? ¿y por qué?:
Acción 3: </t>
    </r>
    <r>
      <rPr>
        <sz val="11"/>
        <color rgb="FF000000"/>
        <rFont val="Arial"/>
        <family val="2"/>
      </rPr>
      <t xml:space="preserve">
Acción 4:Teniendo en cuenta que la acción implementada, depende de la convocatoria del respectivo comite y que la misma surge a partir del 30/08/2018, no es posible evaluar para este reporte de autocontrol la eficacia de la misma.</t>
    </r>
  </si>
  <si>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</si>
  <si>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</si>
  <si>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</si>
  <si>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</si>
  <si>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</si>
  <si>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</si>
  <si>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</si>
  <si>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</si>
  <si>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</si>
  <si>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Acción 1: Oficina Asesora de Planeación
Acción 2: Oficina Asesora de Planeación
Acción 3: Oficina Asesora de Planeación
Acción 4: Oficina de información Sectorial 
Acción 5: Subsecretaría de Gestión Corporativa y OAP 
 Acción 6: Dirección de Servicio al Ciudadano.
 Acción 7: Dirección de Servicio al Ciudadano.
 Acción 8: Oficina de Control Disciplinario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</si>
  <si>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presentadas dentro del mes de su recibo.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</si>
  <si>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Servicio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</si>
  <si>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Contratación y aplicación de políticas
Acción 5: (pantallas LED, intranet e listado de asistencia inducción y reinducción)
Acción 6: Consolidación y Control de la aplicación de los mecanismos de medición- PM05-PR17-F03. 
 Acción 7: PM05-PR08-F01, PM05-PR08- F02 y PM05-PR08- F03.
Acción 8:Expediente Disciplinario.</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</si>
  <si>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</si>
  <si>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</si>
  <si>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y OAP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</si>
  <si>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r>
      <t xml:space="preserve">Acción 1: Mayo a agosto 2018
Acción 2: 14/09/2018 y 16/01/2019
Acción 3: Mayo a Agosto 2018
Acción 4: Mayo a Agosto 2018
Acción 5: 1 de agosto de 2018-30 de agosto de 2018
Acción 6: 22 de junio de 2018
</t>
    </r>
    <r>
      <rPr>
        <sz val="11"/>
        <color rgb="FFFF0000"/>
        <rFont val="Arial"/>
        <family val="2"/>
      </rPr>
      <t>Acción 7:</t>
    </r>
    <r>
      <rPr>
        <sz val="11"/>
        <color rgb="FF000000"/>
        <rFont val="Arial"/>
        <family val="2"/>
      </rPr>
      <t xml:space="preserve">
Acción 8: Mayo a Agosto 2018
Acción 9: 14/11/2018
Acción 10: Mayo a Agosto 2018</t>
    </r>
  </si>
  <si>
    <r>
      <t xml:space="preserve">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t>
    </r>
    <r>
      <rPr>
        <sz val="11"/>
        <color rgb="FFFF0000"/>
        <rFont val="Arial"/>
        <family val="2"/>
      </rPr>
      <t xml:space="preserve">Acción 7:  </t>
    </r>
    <r>
      <rPr>
        <sz val="11"/>
        <color rgb="FF000000"/>
        <rFont val="Arial"/>
        <family val="2"/>
      </rPr>
      <t xml:space="preserve">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t>
    </r>
  </si>
  <si>
    <t>Análisis de aplicación de la Metodología: 
1. La causa No 4 debe estar encaminada al cumplimiento de los procedimientos y no a la ausencia de los mismos.
2.  Los controles identificados como detectivos, no se ajustan a la definición señalada en la Guia para la Administración de los Riesgos de Gestión, Corrupción y Seguridad Digital y el Diseño de Controles en Entidad Publicas Versión 1 - Agosto de 2018.
3. Las opciones de manejo para este riesgo establecen que el riesgo residual se debe REDUCIR, contradiciendo la Pólitica de Gestión de Riesgo y las opciones de manejo de riegos de corrupción, que indica que el riesgo que se encuentra en zona moderada  se debe ELIMINAR.
4. No se establecieron el número de casillas a mover en la matriz de calificación hacia la izquierda (controles detectivos) 
5. De acuerdo al reporte de la OCI, en lo relacionado a la acción 1 de este riesgo, no estaba incluida como responsable la OCI.
6.Las acciones formuladas asociadas a los controles, para dar tratamiento al riesgo residual estan encamindas a REDUCIR y no a ELIMINAR el riesgo, como lo establece la Política de Gestión del Riesgo.
7. En la columna de Seguimiento/Medición de la eficacia de cada acción no se diligencia el numeral 6</t>
  </si>
  <si>
    <t>Acción 1: Subsecretaria de Gestión Corporativa y OAP
 Acción 2: Oficina de Control Disciplinario y Servicio al Ciudadano. 
 Acción 3: Subsecretaria de Gestión Corporativa
 4: todas las dependencias- Lidera subdirección Administrativa 
 5: Oficina de Control Interno
 6: Oficina de Control Disciplinario 
 7: Subdirección Administrativa
 8: Oficina de Información Sectorial</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</si>
  <si>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 disciplinarios adelantados dentro de los terminos legales señaldos para tal fin 
 7: Evaluación diligenciada en Subdirección Administrativa 
 8: Informes de seguimiento a estrategias realizadas</t>
  </si>
  <si>
    <r>
      <t xml:space="preserve">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están investigando. 
</t>
    </r>
    <r>
      <rPr>
        <sz val="11"/>
        <color rgb="FFFF0000"/>
        <rFont val="Arial"/>
        <family val="2"/>
      </rPr>
      <t>Acción 7:</t>
    </r>
    <r>
      <rPr>
        <sz val="11"/>
        <color rgb="FF000000"/>
        <rFont val="Arial"/>
        <family val="2"/>
      </rPr>
      <t xml:space="preserve">
Acción 8: La acción se considera eficaz, dado la aceptacion y las cifras estadisticas del contrato frente a la aplicación de las politicas de seguridad en la entidad.</t>
    </r>
  </si>
  <si>
    <t>Acción 1:Oficina Asesora de Comunicaciones 
 Acción 2: Subsecretaria de Gestión de Corporativa y OAP
 Acción 3: Oficina de Control Interno
 Acción 4: Dirección de Asuntos Legales 
 Acción 5: Oficina de Control Interno 
 Acción 6: Oficina de Control Disciplinario</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</si>
  <si>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</si>
  <si>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r>
      <t xml:space="preserve">Acción 1: Oficina Asesora de Comunicaciones
Acción 2: Subsecretaria de Gestión Corporativa y OAP.
 Acción 3: Direccion de asuntos Legales
 Acción 4: DTI 
 Acción 5: Dirección de Servicio al Ciudadano.
 Acción 6. Dirección de Control y Vigilancia y Dirección de Seguridad Víal y Comportamiento del Tránsito
 Acción 7.1: Sub. Jurisdicción Coactiva
 Acción 7.2: Dir. Procesos Administrativos, Sub. Contravenciones de Tránsito y Sub. Investigaciones de Transporte Público
 Acción 7.3: Dir. Control y Vigilancia
 Acción 8: Dirección de Seguridad Víal y Comportamiento del Tránsito, </t>
    </r>
    <r>
      <rPr>
        <sz val="11"/>
        <color rgb="FFFF0000"/>
        <rFont val="Arial"/>
        <family val="2"/>
      </rPr>
      <t>DSC, SJC, SCT y DCV</t>
    </r>
    <r>
      <rPr>
        <sz val="11"/>
        <color rgb="FF000000"/>
        <rFont val="Arial"/>
        <family val="2"/>
      </rPr>
      <t xml:space="preserve">
 Acción 9: Oficina de Control Interno
 Acción 10: Subdirección financiera
 Acción 11: Dirección de Servicio al Ciudadano.</t>
    </r>
  </si>
  <si>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</si>
  <si>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</si>
  <si>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</si>
  <si>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</si>
  <si>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</si>
  <si>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</si>
  <si>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</si>
  <si>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</si>
  <si>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</si>
  <si>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</si>
  <si>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</si>
  <si>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</si>
  <si>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</si>
  <si>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</si>
  <si>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</si>
  <si>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</si>
  <si>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</si>
  <si>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</si>
  <si>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</si>
  <si>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</si>
  <si>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</si>
  <si>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</si>
  <si>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</si>
  <si>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</si>
  <si>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</si>
  <si>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</si>
  <si>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</si>
  <si>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</si>
  <si>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7.Verificación que los contratistas cuenten con la capacidad financiera, técnica y jurídica necesaria para la ejecución del contrato.</t>
  </si>
  <si>
    <t>5. Efectuar la Rendición de cuentas que no involucre a la ciudadanía y todos los grupos de interés.</t>
  </si>
  <si>
    <t>1: Deficiencia en la metodología y el control para recopilación y consolidación de la información.
2: Manipulación de la información
3: Bajos estándares éticos</t>
  </si>
  <si>
    <t>6. Efectuar la rendición de cuentas sin contar con la información pertinente y veraz buscando un beneficio particular.</t>
  </si>
  <si>
    <t>7: Desvíación en el uso de los bienes y servicios de la Entidad con la intención de favorecer intereses propios o de terceros.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</si>
  <si>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</si>
  <si>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Ausencia o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Ausencia o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</si>
  <si>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Bajos niveles de denuncia que permita el beneficio propio o de terceros.
2: Presencia de bajos estándares éticos
3: Debilidad en el cumplimiento de procesos y procedimientos para la gestión administrativa y misional</t>
  </si>
  <si>
    <t>10: Presencia de actos de cohecho (dar o recibir dádivas) para favorecimiento propio o de un tercero.</t>
  </si>
  <si>
    <t>14. Ejecución de un trámite o servicio a la ciudadanía, incumpliendo los requisitos, con el propósito de obtener un beneficio propio o para un tercero.</t>
  </si>
  <si>
    <t>20. Implementación de la Política de Seguridad de la Información deficiente e ineficaz para las características y condiciones de la Entidad.</t>
  </si>
  <si>
    <t>21. Implementación de planes de gestión documental deficientes e ineficaces.</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</si>
  <si>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
7.Verificación que los contratistas cuenten con la capacidad financiera, técnica y jurídica necesaria para la ejecución del contrato (Preventivo).</t>
  </si>
  <si>
    <t>Control 1: Comunicaciones
2: Gestión Talento Humano
3: Control y Evaluación de la Gestión
4: Gestión Legal y Contractual
5: Control y Evaluación de la Gestión
6: Control Disciplinario
7. Gestion Legal y contractual.</t>
  </si>
  <si>
    <t>1: Fortalecer los canales de comunciación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conforme a la normatividad vigente.
7.2 Evaluar las ofertas conforme a las condiciones exigidas en el pliego.</t>
  </si>
  <si>
    <t>1: Permanente 
2. Semestral
3. Mensual.
4:Semestral.
5. Anual
6: trimestral
7.1. Permanente.
7.2 Permanente.</t>
  </si>
  <si>
    <t>Acción 1: Oficina Asesora de Comunicaciones
Acción 2: Subsecretaria de Gestión Corporativa y OAP
Acción 3: Oficina de Control Interno
Acción 4: Dirección de Asuntos Legales 
Acción 5: Oficina de Control Interno
Acción 6: Oficina de Control Disciplinario
Accion 7: Dependencias con ordenación del gasto y Dirección de Asuntos Legales.</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</si>
  <si>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Accion 7: El control efectuado es eficiente toda vez que a la fecha este evento no se ha materializado.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</si>
  <si>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Pliegos de Condiciones y Ofertas.</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</si>
  <si>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</si>
  <si>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</si>
  <si>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Control 1: Servicio al Ciudadano
2: Gestión Talento Humano
3: Servicio al Ciudadano
4: Servicio al Ciudadano
5. Gestión Legal y Contractual</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</si>
  <si>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</si>
  <si>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</si>
  <si>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 Dirección de Servicio al Ciudadano
 2: Subsecretaria de Gestión Corporativa y Dirección de Servicio al Ciudadano
 3: Dirección de Servicio al Ciudadano
 4: Dirección de Servicio al Ciudadano
5. Dirección de Asuntos Legales</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</si>
  <si>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</si>
  <si>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t>1:Publicación en la Página Web de las agendas participativas de Trabajo (APT)
 2:Listo de asistencia, informes y certificados
 3:Formato acta de reunión PA01- PR01- F02 ó Formato listado de asistencia PA01- PR01- F01 
 4: Matriz de seguimiento PM05-PR01-F05. Formato PM05-PR01-F01 Consolidación de requerimientos
5. Registros electrónicos</t>
  </si>
  <si>
    <t>1. Aplicación del procedimiento PM05-PR02 - Participación ciudadana (Preventivo).
2. Desarrollo e implementación del PIC (Preventivo)
3. Aplicación del procedimiento de PM05-PR14 (Preventivo)
4.Seguimiento al índice de las PQRSD (Detectivo)
5. Verificación de que las adquisiciones a realizar por la SDM se encuentren contempladas en el PAA previo a la publicación de un proceso precontractual.</t>
  </si>
  <si>
    <t>5. Verificación de que las adquisiciones a realizar por la SDM se encuentren contempladas en el PAA previo a la publicación de un proceso precontractual.</t>
  </si>
  <si>
    <t>NPR
NP x NI</t>
  </si>
  <si>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</si>
  <si>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</si>
  <si>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</si>
  <si>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Nuevos controles corte a diciembre 2018 --&gt;</t>
  </si>
  <si>
    <t>7.</t>
  </si>
  <si>
    <t>8.</t>
  </si>
  <si>
    <t>9.</t>
  </si>
  <si>
    <t xml:space="preserve">6. </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</si>
  <si>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</si>
  <si>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no desconoce que aparte del ámbito estratégico también existen riesgos en los niveles táctico y operativo de la Entidad, y por esa razón se asegura de la implementación de puntos de control en las actividades clave de sus procesos y procedimientos, la formulación de indicadores para monitorear el cumplimiento de sus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t>
  </si>
  <si>
    <t>2.0</t>
  </si>
  <si>
    <t>Se actualiza la política incluyendo directrices adicionales sobre su alcance y directrices específicas sobre revisión de los controles y gestión de cambios.</t>
  </si>
  <si>
    <t>Versión de Actualización: versión 2.0</t>
  </si>
  <si>
    <t>Fecha: 20/12/2018</t>
  </si>
  <si>
    <t xml:space="preserve">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Acción 4: 
Acción 5: ¿fue eficaz? si ¿y por qué?: estas actividades contribuyen a interiorizar en los colaboradores los valores y principios para ser aplicadas en sus actividades diarias. 
Acción 6:  Esta actividad se realiza anualmente, por consiguiente se tiene programada para el último trimestre de la actual vigencia.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t>
  </si>
  <si>
    <t>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</si>
  <si>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</si>
  <si>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</si>
  <si>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Acción 7: fue eficaz dado que la verificación  muestra que las firmas digitales contratadas y utilizadas para el periodo se encuentran vigentes.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</si>
  <si>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Control 1: Gestión Talento Humano
2: Gestión Talento Humano
3: Direccionamiento Estratégico 
4: Gestión Talento Humano
5: Gestión Talento Humano
6: Gestión Talento Humano
7: Gestión Legal y Contractual
8: Gestión Talento Humano</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</si>
  <si>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</si>
  <si>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</si>
  <si>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</si>
  <si>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 xml:space="preserve">Acción 1: Octubre Noviembre y Diciembre de 2018.
Acción 2: Trimestralmente (31 marzo, 30 de junio, 30de sep, 31 de diciembre), de acuerdo con los plazos de presentación del POA definidos por la OAP. 
Acción 3: Octubre Noviembre y Diciembre de 2018.
Acción 4: Octubre Noviembre y Diciembre de 2018.
</t>
  </si>
  <si>
    <t xml:space="preserve">Avances acción 1: Durante el período reporto, se realizaron las publicaciones del seguimiento a las agendas participativas que contienen las solicitudes de los ciudadanos definidas en cada localidad, los meses de  Octubre Noviembre y Diciembre de 2018.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Acción 5:Verificación por parte de los profesionales de la Dirección de Asuntos Legales a las solicitudes contractuales conforme al PAA. </t>
  </si>
  <si>
    <t xml:space="preserve">Acción 1: N/A para este periodo
Acción 2.1: 26 de diciembre de 2018
Accion 2.2: 1 noviembre y el 26 de diciembre de 2018
Acción 2.3: 03 de diciembre de 2018                                                         Acción 2.4: 28 de diciembre del 2018                                                              Acción 2.5: 28 de noviembre                                                            Acción 3: julio de 2018  </t>
  </si>
  <si>
    <t>Avances acción 1: por implementar
Avances acción 2.1: se entregó el material aprovechable generado por la Entidad durante el mes de diciembre a la asociación de recicladores de oficio ASEO ECOACTIVA  mediante el acuerdo de corresponsabilidad (planillas de control de peso).
Avances acción 2.2: durante el periodo se relizaron 2 sesiones del comité.                          Avances acción 2.3: actualización del procedimiento PA01-PR23.                             Avances acción 2.4: formulación del cronograma de actividades del plan de saneamiento para vigencia 2019.                                                 Avances acción 2.5: se socializó el programa de compras verdes a los colaboradores de la dependencias de OAP-DAL-SA                   
Avances acción 3: se realizó el respectivo trámite de pago a la dirección de gestión corporativa</t>
  </si>
  <si>
    <r>
      <t xml:space="preserve">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t>
    </r>
    <r>
      <rPr>
        <sz val="11"/>
        <rFont val="Arial"/>
        <family val="2"/>
      </rPr>
      <t>Acción 4: Renovación de Permanencia del oficial de seguridad</t>
    </r>
    <r>
      <rPr>
        <sz val="11"/>
        <color rgb="FF000000"/>
        <rFont val="Arial"/>
        <family val="2"/>
      </rPr>
      <t xml:space="preserve">
Acción 5: Armonización entre el código de ética y el código de integridad (MIPG); se aplicó encuesta a los colaboradores de la Entidad para que participaran en la elaboración de este nuevo Código de Integridad. Se socializó a través de intranet y pantallas LED de la SDM.
</t>
    </r>
    <r>
      <rPr>
        <sz val="11"/>
        <color rgb="FFFF0000"/>
        <rFont val="Arial"/>
        <family val="2"/>
      </rPr>
      <t xml:space="preserve">Acción 6: </t>
    </r>
    <r>
      <rPr>
        <sz val="11"/>
        <color rgb="FF000000"/>
        <rFont val="Arial"/>
        <family val="2"/>
      </rPr>
      <t xml:space="preserve">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r>
  </si>
  <si>
    <r>
      <t xml:space="preserve">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t>
    </r>
    <r>
      <rPr>
        <sz val="11"/>
        <rFont val="Arial"/>
        <family val="2"/>
      </rPr>
      <t xml:space="preserve">Acción 4: Se requiere hacer mayor énfasis para la apropiacion y aplicacion de las politicas de seguridad, en razón a que después del auge de las socializaciones estas tienden al olvido por parte de los servidores. </t>
    </r>
    <r>
      <rPr>
        <sz val="11"/>
        <color rgb="FF000000"/>
        <rFont val="Arial"/>
        <family val="2"/>
      </rPr>
      <t xml:space="preserve">
Acción 5: ¿fue eficaz? si ¿y por qué?: estas actividades contribuyen a interiorizar en los colaboradores los valores y principios para ser aplicadas en sus actividades diarias.
</t>
    </r>
    <r>
      <rPr>
        <sz val="11"/>
        <color rgb="FFFF0000"/>
        <rFont val="Arial"/>
        <family val="2"/>
      </rPr>
      <t xml:space="preserve">Acción 6: </t>
    </r>
    <r>
      <rPr>
        <sz val="11"/>
        <color rgb="FF000000"/>
        <rFont val="Arial"/>
        <family val="2"/>
      </rPr>
      <t xml:space="preserve">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t>
    </r>
  </si>
  <si>
    <r>
      <t xml:space="preserve">8: Manipulación </t>
    </r>
    <r>
      <rPr>
        <b/>
        <sz val="11"/>
        <rFont val="Arial"/>
        <family val="2"/>
      </rPr>
      <t>de información pública que favorezca intereses particulares  o beneficie a terceros</t>
    </r>
  </si>
  <si>
    <r>
      <rPr>
        <sz val="11"/>
        <color rgb="FF000000"/>
        <rFont val="Arial"/>
        <family val="2"/>
      </rPr>
      <t>Avances acción 1:  Esta en fase de diseño</t>
    </r>
    <r>
      <rPr>
        <sz val="10"/>
        <color rgb="FF1155CC"/>
        <rFont val="Arial"/>
        <family val="2"/>
      </rPr>
      <t xml:space="preserve">
</t>
    </r>
    <r>
      <rPr>
        <sz val="11"/>
        <color theme="1"/>
        <rFont val="Arial"/>
        <family val="2"/>
      </rPr>
      <t xml:space="preserve">Avances acción 2: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3: Realizada totalmente
Avances acción 4: ejecución del contrato 2017.1718 cuyo objeto era la sensibilizacin de las politicas de seguridad de la informacion para la Entidad Estructuracion contratatación
Avance acción 5: Se encuentra sujeta a la programación del Comité </t>
    </r>
    <r>
      <rPr>
        <sz val="11"/>
        <color theme="1"/>
        <rFont val="Calibri"/>
        <family val="2"/>
        <scheme val="minor"/>
      </rPr>
      <t xml:space="preserve">
</t>
    </r>
  </si>
  <si>
    <r>
      <rPr>
        <sz val="11"/>
        <color rgb="FFFF0000"/>
        <rFont val="Arial"/>
        <family val="2"/>
      </rPr>
      <t xml:space="preserve">Acción 1: </t>
    </r>
    <r>
      <rPr>
        <sz val="11"/>
        <color rgb="FF000000"/>
        <rFont val="Arial"/>
        <family val="2"/>
      </rPr>
      <t xml:space="preserve">
Acción 2: Julio y agosto de 2018
</t>
    </r>
    <r>
      <rPr>
        <sz val="11"/>
        <color rgb="FFFF0000"/>
        <rFont val="Arial"/>
        <family val="2"/>
      </rPr>
      <t xml:space="preserve">Acción 3:
</t>
    </r>
    <r>
      <rPr>
        <sz val="11"/>
        <rFont val="Arial"/>
        <family val="2"/>
      </rPr>
      <t>Acción 4: Entre los meses de enero y abril de 2018.</t>
    </r>
    <r>
      <rPr>
        <sz val="11"/>
        <color rgb="FF000000"/>
        <rFont val="Arial"/>
        <family val="2"/>
      </rPr>
      <t xml:space="preserve">
Acción 5: De acuerdo a las fechas de convocatoria del comité.
</t>
    </r>
  </si>
  <si>
    <r>
      <t xml:space="preserve">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t>
    </r>
    <r>
      <rPr>
        <sz val="11"/>
        <color rgb="FFFF0000"/>
        <rFont val="Arial"/>
        <family val="2"/>
      </rPr>
      <t xml:space="preserve">Avances acción 2:
Avances acción 3: 
</t>
    </r>
    <r>
      <rPr>
        <sz val="11"/>
        <rFont val="Arial"/>
        <family val="2"/>
      </rPr>
      <t>Avances acción 4: ejecución del contrato 2017.1718 cuyo objeto era la sensibilización de las políticas de seguridad de la información para la Entidad.</t>
    </r>
    <r>
      <rPr>
        <sz val="11"/>
        <color rgb="FF000000"/>
        <rFont val="Arial"/>
        <family val="2"/>
      </rPr>
      <t xml:space="preserve">
Avances acción 5: Se encuentra sujeta a la programación del Comité
</t>
    </r>
  </si>
  <si>
    <r>
      <t xml:space="preserve">Acción 1 Fue eficaz, dado que trabajo con todas las partes de la SPS para la toma de decisiones y se entrego el anteproyecto de acuerdo a lo programado.
Acción 2 ¿fue eficaz? ¿y por qué?:
</t>
    </r>
    <r>
      <rPr>
        <sz val="11"/>
        <color rgb="FFFF0000"/>
        <rFont val="Arial"/>
        <family val="2"/>
      </rPr>
      <t xml:space="preserve">Acción 3:
</t>
    </r>
    <r>
      <rPr>
        <sz val="11"/>
        <rFont val="Arial"/>
        <family val="2"/>
      </rPr>
      <t xml:space="preserve">Acción 4: La acción se considera eficaz, dado la aceptacion y las cifras estadísticas del contrato frente a la aplicación de las políticas de seguridad en la Entidad. </t>
    </r>
    <r>
      <rPr>
        <sz val="11"/>
        <color rgb="FF000000"/>
        <rFont val="Arial"/>
        <family val="2"/>
      </rPr>
      <t xml:space="preserve">
Acción 5: Teniendo en cuenta que la acción implementada, depende de la convocatoria del respectivo comite y que la misma surge a partir del 30/08/2018, no es posible evaluar para este reporte de autocontrol la eficacia de la misma.
</t>
    </r>
  </si>
  <si>
    <t>Acción 1: 26 de septiembre a 28 de diciembre de 2018.
Acción 2: 26 de septiembre a 28 de diciembre de 2018.
Acción 3: 17 de septiembre a 28 de diciembre de 2018.
Acción 4: 23/10/2018 y 26/09/2018</t>
  </si>
  <si>
    <t>Acción 1. Si fue eficaz por cuanto el informe presentado evidencia el estado de avance de los programas y proyectos de la GD institucional y permite detectar y tomar decisiones sobre cuales requieren fortalecimiento y/o acciones adicionales para su implementación.
Acción 2. Si fué eficaz por cuanto en el anteproyecto se contemplaron las necesidades de inversión para el desarrollo de las actividades de GD durante el año 2019 basados en la planeación contenida en el PINAR y en el PGD de la SDM (2017-2020 aprobado por el CIA).
Acción 3: Si fué eficaz pues adicional al seguimiento se aclaran dudas con respecto a la organización de los expedientes con los responsables de los archivos de gestión.
Acción 4: Se considera eficaz la acción por cuanto las alertas generadas en los seguimientos realizados al PMA y a los aportes al Comité de Archivo, permitieron que la Entidad fuera evaluada con avances significativos en los procesos relacionados con la normalización y lineamientos de las operaciones de la gestión documental</t>
  </si>
  <si>
    <r>
      <rPr>
        <sz val="11"/>
        <color theme="1"/>
        <rFont val="Arial"/>
        <family val="2"/>
      </rPr>
      <t>Acción 1 ¿fue eficaz? ¿y por qué?: la acción fue eficaz por que los directivos que integran el comité le hacen seguimiento a las acciones establecidas en el programa de gestión documental.
Acción 2 ¿fue eficaz? ¿y por qué?: SI, porque se programaron los recursos necesarios para dar sostenibilidad a la Gestión Documental y Archivo.
Acción 3: NA 
Acción 4:Teniendo en cuenta que la acción implementada, depende de la convocatoria del respectivo comite y que la misma surge a partir del 30/08/2018, no es posible evaluar para este reporte de autocontrol la eficacia de la misma.</t>
    </r>
  </si>
  <si>
    <r>
      <t>Acción 1: trimestral 
Acción 2: Mayo a Agosto de 2018 Accion 3: Cuando se requiera actualización 
Acción 4:</t>
    </r>
    <r>
      <rPr>
        <sz val="10"/>
        <color rgb="FFFF0000"/>
        <rFont val="Arial"/>
        <family val="2"/>
      </rPr>
      <t xml:space="preserve"> </t>
    </r>
    <r>
      <rPr>
        <sz val="11"/>
        <color theme="1"/>
        <rFont val="Arial"/>
        <family val="2"/>
      </rPr>
      <t>Mayo a Agosto de 2018   
Acción 5: Mayo a Agosto de 2018 Acción 6: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</si>
  <si>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</si>
  <si>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</si>
  <si>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Acción 1: Subsecretaria de Política Sectorial
Acción 2: Dirección de Seguridad Vial y Comportamiento del Tránsito, Control y Vigilancia. 
Acción 3: Oficina de Control Interno</t>
  </si>
  <si>
    <t>Acción 1: 01/09/18 AL 31/12/2018
Acción 2: 01/09/18 al 31/12/2018
Acción 3: 31/10/2018; 01/09/18 AL 31/12/2018
Acción 4: 01/09/18 al 31/12/2018</t>
  </si>
  <si>
    <t xml:space="preserve">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Formación de personas en temas de seguridad vial, jornadas en vía, campañas pedagógicas, implementación de dispositivos de control y acompañamiento a estudiantes por rutas de confianza.
Avances acción 3: En el mes de Octubre y en cumplimiento de lo dispuesto en el PAAI vigencia 2018 y con lo establecido en el Decreto 215 de 2017, se reportó el seguimiento y recomendaciones orientadas al cumplimiento de las metas del Plan de Desarrollo a cargo de la Entidad. Como evidencia de la ejecución de la actividad se aportan los formatos de evaluación y seguimiento de cada uno de los proyectos tanto para la Unidad 1 como la 2, de la SDM, al igual que el acta de reunión de seguimiento del equipo de la OCI a la ejecución del PAAI vigencia 2018, en la que en el punto 3,1 Verificación de las actividades del PAAI del mes de Octubre y Noviembre se desarrolla este tema.
Así mismo, esta información se socializó en el Comité Institucional de Coordinación de Control Interno  del día 18/10/2018 y en Comité Directivo del 04/12/2018 (\\storage_admin\Control Interno1\10. Actas\08. Comité de control interno y calidad\2018), al igual que se enviaron los memorandos SDM-OCI:239767;250371;250727;280735 a la alta dirección. </t>
  </si>
  <si>
    <t>Acción 1 ¿fue eficaz? ¿y por qué?: Fue eficaz toda vez que se trabajo con todos los enlaces de la SPS para asignar adecuadamente las áreas y los recursos.
Acción 2 ¿fue eficaz? ¿y por qué?: Las acciones han sido eficaces. En el periodo comprendido entre noviembre de 2017 y 2018, el número de víctimas fatales en siniestros vial ha disminuido un -7,3%. fuente de información aplicativo OBI_Ene/02/19 Hora 9:50 am.
Acción 3: Se considera como eficaz la acción,  por cuanto se mantiene monitoreada la ejecución de las Metas del Plan de Desarrollo, que incluye entre otros los proyectos vinculados con Visión Cero. Informe que es presentado al Comite Directivo por el jefe de la OCI.</t>
  </si>
  <si>
    <t>Acción 1: 01/09/18 AL 31/12/2018 
Acción 2:
Acción 3: La ejecución de las acciones se realiza trimestralmente.
Acción 4: 2-10-2018
Acción 5: 31/10/2018
Acción 6: Octubre Noviembre y Diciembre de 2018.
Acción 7:Octubre Noviembre y Diciembre de 2018.
Acción 8: 01/09/18 al 31/12/2018</t>
  </si>
  <si>
    <t>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3: Por solicitud de funcionarios se ha realizado revisión de los criterios establecidos para la evaluación del desempeño.
Avances acción 4:Actualización del Manual de Supervisión, se realizo inclusión en el numeral 8,2 Funciones Administrativa. "Reportar e ingresar ante el área de almacén, todos los bienes que con ocasión a la
ejecución del contrato sean adquiridos".
Avances acción 5: En el mes de Octubre y en cumplimiento de lo dispuesto en el PAAI vigencia 2018 y con lo establecido en el Decreto 215 de 2017, se reportó el seguimiento y recomendaciones orientadas al cumplimiento de las metas del Plan de Desarrollo a cargo de la entidad. Como evidencia de la ejecución de la actividad se aporta n los formatos de evaluación y seguimiento de cada uno de los proyectos tanto para la Unidad 1 como la 2, de la SDM, al igual que el acta de reunión de seguimiento del equipo de la OCI a la ejecución del PAAI vigencia 2018, en la que en el punto 3,1 Verificacion de las Actividades del PAAI del mes de Octubre y Noviembre se desarrolla este tema. De igual manera y con la misma periodicidad se reporta el seguimiento realizado por la OCI a los POA de gestión a la OAP, gestión que se encuentra documentada en la publicación realizada en la Intranet, en el siguiente link https://intranetmovilidad.movilidadbogota.gov.co/intranet/PE01.
Asi mismo, esta información se socializó en el Comité Institucional de Coordinación de Control Interno  del día 18/10/2018 y en Comité Directivo del 04/12/2018 (\\storage_admin\Control Interno1\10. Actas\08. Comite de control interno y calidad\2018), al igual que se enviaron los memorandos SDM-OCI:239767;250371;250727;280735 a la alta dirección. 
Avances acción 6: Durante el período reportado, se consolidó el cuarto informe de la encuesta de satisfacción  para conocer la opinión y el grado de satisfacción de los usuarios frente a los impactos de los proyectos y acciones de la SDM.
Avances acción 7: Durante el período reportado, se realizaron las publicaciones del seguimiento a las agendas participativas que contienen las solicitudes de los ciudadanos definidas en cada localidad, los meses de  Octubre Noviembre  de 2018 y esta en proceso la del mes de Diciembre la cual debe publicarse en la segunda semana de Enero de 2019.
Avances acción 8: Se elaboraron estudios de acuerdo con el procedimiento y la revisión y veriifcación de acuerdo con los puntos de control</t>
  </si>
  <si>
    <t xml:space="preserve">Acción 1 ¿fue eficaz? ¿y por qué?: Fue eficaz toda vez que se trabajó con todos los enlaces de la SPS para asignar adecuadamente las áreas y los recursos.
Acción 2 ¿fue eficaz? ¿y por qué?:
Acción 3 Las acciones han sido eficaces, dado que los funcionarios en general conocieron la herramienta.
Acción 4:La actualización del Manual de supervisión se realizó conforme a los planes de mejoramiento en donde se realizan modificaciones en las actividades de los supervisores e interventores; siendo esto eficaz para el desarrollo de las funciones administrativas contribuyendo a la sostenibilidad económica y social de la Entidad.
Acción 5: Se considera como eficaz la acción,  por cuanto se mantiene monitoreada la ejecución de las Metas del Plan de Desarrollo, que incluye entre otros los proyectos vinculados a la sostenibilidad ambiental, económica y social de la movilidad de la ciudad. Informe que es presentado al Comité Directivo por el jefe de la OCI. De igual manera se considera eficaz  la gestión realizada con el seguimiento a los POA, pior cuanto su monitoreo es periodico y divulgado al interior de la Entidad.
Acción 6: Fue eficaz, puesto se consolidó el cuarto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Octubre Noviembre y Diciembre de 2018.
Acción 8: Se considera eficaz la medida, porque el estudio cuenta con la aprobación para ser utilizado en la toma de decisiones de la alta dirección.
</t>
  </si>
  <si>
    <t>Acción 1:  01/09/18 AL 31/12/2018
Acción 2:
Acción 3: Septiembre a Diciembre de  2018
Acción 4: Agosto a Diciembre de 2018.
Acción 5: Marzo de 2019</t>
  </si>
  <si>
    <t>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3: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acciones 4.1 y 4.2: ejecución contrato para la modernización de la infraestructura tecnológica de la SDM en su fase II, contrato de datacenter y migración de data center.
Avances acción 5: Su ejecución, de conformidad con la Directiva Presidencial 02 de 2002, la Circular 07 de 2005 del Consejo GNMCI y la Circular 04 de 2006 del DAPF se realiza en el mes de marzo de cada vigencia.</t>
  </si>
  <si>
    <t xml:space="preserve">Acción 1 ¿fue eficaz? ¿y por qué?: Fue eficaz toda vez que se trabajo con todos los enlaces de la SPS para asignar adecuadamente las áreas y los recursos. 
Acción 2 ¿fue eficaz? ¿y por qué?:
Acción 3 ¿fue eficaz? ¿y por qué?: Las acciones han sido eficaces, dado que los funcionarios del nivel Directivo conocieron la herramienta.
Acciones 4.1 y 4.2: eficaces porque se modernizó la infraestructra de la SDM a últimas tecnologías, de acuerdo con los planes de inversión. También se modernizó el data center de la SDM y se realizó su migración.
Acción 5: Teniendo en cuenta que la acción implementada, se encuentra programada para ejecutar en la vigencia 2019, no es posible evaluar para este reporte de autocontrol la eficacia de la misma.
</t>
  </si>
  <si>
    <t>Avances acción 1: Se cuenta con los soportes de los nombramientos efectuados durante el ultimos trimestre del año.
Avances acción 2: Comunicaciones que evidencian la gestión adelantada para corroborar la veracidad de la información aportada
Avances acción 3: Revisión documentación Hoja de Vida por parte de los abogados de Asuntos Legales, la cual cuenta con un punto de control realizado por los lideres de contratación para culminar con la aprobación de la Directora de Asuntos Legales y ordenadores del gasto.
Acción 4: Por solicitud de funcionarios se ha realizado revisión de los criterios establecidos para la evaluación del desempeño.
Avances acción 5: A través de la lista de chequeo y los documentos contractuales cargados en Drive se realiza verificación de la Documentacion aportada por el contratista para la validacion del perfil solicitado para contratar.
Accion 5.1:Implementacion Plataforma Secop II para los procesos contractuales en todas sus etapas
Avances acción 6: Se cuenta con los soportes de los nombramientos efectuados durante el primer y segundo trimestre.
Avances acción 7: Se realizo mesa de trabajo con cada uno de los enlaces de las áreas de la SPS, para realizar la asignación de las nuevas dependencias y los recursos a trasladar a cada uno de los proyectos de inversión, posteriormente se realizó la solicitud a la OAP.</t>
  </si>
  <si>
    <t>Acción 1 Se ha constatado que el evento seleccionado ha cumplido con la información de formación y experiencia requerida.
Acción 2 Se ha constatado que el evenso seleccionado ha cumplido con la información de formación y experiencia requerida.
Acción 3: Es eficaz la accion ya que con el seguimiento realizado por la Direccion de Asuntos Legales se cumple con el desarrollo de las Actividades asignadas. 
Acción 4: Las acciones han sido eficaces, dado que los funcionarios en general conocieron la herramienta 
Acción 5: Es efectiva la acción con el seguimiento y filtro que se realiza por Parte de la Direccion de Asuntos en el Analisis de los perfiles ;se cumple a cabalidad con el proceso de Contratacion en caso de no cumplir con los requisitos se remiten correcciones por correo electronico o memorando.
Accion 5.1:La acción adelantada es eficaz, teniendo en cuenta que la misma ayuda a reducir el riesgo en todo el tema contractual,ya que existen mas filtros previa aprobacion , la SDM con la implementacion del Secop II esta siendo mas eficiente por la optimizacion de  recursos ( tiempo) en temas contractuales.
Acción 6.Se ha constatado que el evenso seleccionado ha cumplido con la información de formación y experiencia requerida.
Acción 7: Fue eficaz toda vez que se trabajo con todos los enlaces de la SPS para asignar adecuadamente las áreas y los recursos.</t>
  </si>
  <si>
    <t>Acción 1: Para el segundo semestre de 2018 
Acción 2: 01/09/18 al 31/12/2018
Acción 2:
Acción n:
Acción 4: para el segundo semestre de 2018.
Acción 5: De acuerdo con la convocatoria a los Comités.</t>
  </si>
  <si>
    <t>Avances acción 1: se está estructurando la nueva contraación para la sensibilización de temas de buenas practicas de TI
Avances acción 2: Se realizó mesa de trabajo con cada uno de los enlaces de las áreas de la SPS, para realizar la asignación de las nuevas dependencias y los recursos a trasladar a cada uno de los proyectos de inversión, posteriormente se realizó la solicitud a la OAP.
Avances acción 2:
Avances acción n:
Avances acción 4: se está estructurando la nueva contratación para la sensibilización de temas de buenas practicas de TI.
Avances acción 5: A partir de la implementación del actual Mapa de Riesgos, no se han llevado a cabo sesiones del Comite de Tecnologías de la Información y Comunicaciones.</t>
  </si>
  <si>
    <t>7. Seguimiento a las denuncias sobre actos de corrupción presuntamente cometidos</t>
  </si>
  <si>
    <t>Observaciones valoración del periodo</t>
  </si>
  <si>
    <t>Al incluir el control 7 detectivo se desplaza una casilla adicional el impacto (4 pasa a 3 en este periodo)</t>
  </si>
  <si>
    <t>Acción 1: Octubre, noviembre de 2018
Acción 2: Septiembre a diciembre de 2018.
Acción3: 14/09/2018, 22/10/2018 y 07/12/2018
Acción 4: 2/10/2018
Accion 4.1:31/10/2018
Accion 4.2:10/12/2018
Acción 5: 30/10/2018</t>
  </si>
  <si>
    <t xml:space="preserve">Avances acción 1: Encuestas y concursos reforzando la campaña anticorrupción. 
Avances acción 2: Se actualizó el Codigo de Integridad de la Entidad, al incluirse la Politica de Conflicto de Interes. Se socializó a través de intranet y pantallas LED de la SDM.
Avances acción 3: La OCI con el apoyo de la OAC realizo la publicación (7 de Diciembre de 2018) en Comunicaciones Internas de tips relacionados con el tema de Cohecho.
Acción 4:Se realizo la actualización del manual de supervisión el 2/10/2018.
Acción 4.1: Se realizó inclusión formatos relacionados manual de supervisión (Acta de suspension,Acta de reinicio).
Accion 4.2:Se realizó mesa de trabajo con los responsables de los procedimientos,para analizar cuales continuan o se actualizan según rediseño.
Avances Acción 5:La OCI en cumplimiento de lo establecido en el Decreto 371 de 2010 y el PAAI vigencia 2018, llevo a cabo en el mes de octubre la Auditoria de Contración,  a través de la cual se evidenciaron debilidades u oportunidades de mejora que fueron objeto de formulación de acciones de mejora.
Adicionalmente, la OCI realizó seguimiento a los contratos : Patios y Gruas-1142018; SIPA - 20161270; Señalización 1846/1910-2017;y Policia Nacional 2017667), cuyó resultado se comunicó a los respectivos responsables. </t>
  </si>
  <si>
    <t xml:space="preserve">Acción 1 ¿fue eficaz? ¿y por qué?: si fue eficaz porque ya está apropiada y los servidores la conocen. 
Acción 2 ¿fue eficaz? ¿y por qué?: estas actividades contribuyen a interiorizar en los colaboradores los valores y principios para ser aplicadas en sus actividades diarias.
Acción 3: Se considera eficaz por cuanto la publicación de los Tips  se realiza a través de un medio masivo y permite a los servidores de la entidad conocer temas puntules y básicos relacionados con el Cohecho.
Acciónes 4 y 4.1: Con las acciones implementadas se dio cumplimiento a los controles existentes como lo fue el  manual de supervisión y las respectivas actas para los procesos contractuales, teniendo en cuenta que alli se dan los lineamientos para el desarrollo optimo de la supervision e interventoria,contibuyendo de manera eficaz al desarrollo de  las funciones administrativas para la sostenibilidad económica y social de la Entidad.
Accion 4.2: La acción realizada fue eficaz, porque se realiza seguimiento a los controles existentes realizando las gestiones pertinentes.
Acción 5: Se considera eficaz por cuanto permite al proceso establecer acciones de mejora relacionadas con las debilidades evidenciadas en el ejercicio de auditoria. </t>
  </si>
  <si>
    <t xml:space="preserve">Acción 1: Octubre Noviembre y Diciembre de 2018.
Acción 2: Plazos definidos por la OAP. (Presentación trimestral) 31/03 - 30/06 -30/09 - 31/12
Acción 3: Pendiente de acuerdo con reuniones interistitucionales entre la DAL, OAP y DAF
Acción 4: septiembre, octubre, noviembre y diciembre de 2018 </t>
  </si>
  <si>
    <t xml:space="preserve">Avances acción 1: Durante el período reportado se llevo a cabo el cuarto seguimiento a la atención realizada por el personal de cursos, por consiguiente se completó el informe del  cuarto trimestre del año 2018, generandos a partir de la encuesta de satisfacción.
Avances acción 2: Actualización y presentación de la información requerida en el POA en las fechas definidas por la OAP (31/03, 31/06 y 31/12 de 2018)
Avances acción 3: Pendiente de acuerdo con reuniones interistitucionales entre la DAL, OAP y DAF
Avances acción 4: se realizaron acciones en calle con los diferentes actores viales, sensibilizaciones, puesta en escena de sketch, exposiciones, entrega de material pop, cuñas radiales. </t>
  </si>
  <si>
    <t xml:space="preserve">Acción 1 ¿fue eficaz? ¿y por qué?: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Así mismo, será objeto de revisión teniendo en cuenta el resultado del rediseño institucional.
Acción 4: las acciones de cultura ciudadana son eficaces ya que se puede medir el impacto en su implementación, por ejemplo, con las campañas de cultura ciudadana se pueden modificar los comportamientos de las personas. 
</t>
  </si>
  <si>
    <t>Acción 1: 01/09/2018 - 31/12/2018
Acción 2: septiembre a diciembre de 2018.
Acción 3: 20/09/2018</t>
  </si>
  <si>
    <t>Acción 1:  septiembre a diciembre de 2018
Acción 2: Septiembre a diciembre de 2018
Acción3: 5/10/2018, 22/10/2018, 21/11/2018 y 14/12/2018.
Acción 4: 2/10/2018
Acción 4.1: 31/10/2018
Acción 5: 30/10/2018
Acción 7: Permanente</t>
  </si>
  <si>
    <t>Avances acción 1: se realizó permanentemente campaña enfocada a la corrupción, se realizaron además encuestas y se entregaron elementos alusivos a la lucha contra la corrupción. 
Avances acción 2: se actualizó el Codigo de Integridad de la entidad, al incluirse la Politica de Conflicto de Interes. Se socializó a través de intranet y pantallas LED de la SDM.
Avances acción 3: La OCI con el apoyo de la OAC realizo la publicación (5-22 de Octubre; 21 de noviembre y 14 de Diciembre de 2018) Comunicaciones Internas de tips relacionados con los riesgos de corrupción, vinculados directamente con la Contratación.(\\storage_admin\Control Interno1\90. Informes\72. Inf de evaluacion interna\08. Inf (i) Seg Riesgos PV01PR07\2018\MRP OCI\Diciembre\Riesgo 9\acción 3)
Acción 4:Se realizó la actualización del manual de supervisión el 2/10/2018.
Acción 4.1: Se realizó inclusión formatos relacionados manual de supervisión (Acta de suspension, Acta de reinicio).
Avances Acción 5: La OCI en cumplimiento de lo establecido en el Decreto 371 de 2010 y el PAAI vigencia 2018, llevo a cabo en el mes de octubre la Auditoria de Contración,  a través de la cual se evidenciaron debilidades u oportunidades de mejora que fueron objeto de formulación de acciones de mejora.
Adicionalmente, la OCI realizó seguimiento a los contratos : Patios y Gruas-1142018; SIPA - 20161270; Señalización 1846/1910-2017;y Policia Nacional 2017667), cuyó resultado se comunicó a los respectivos responsables. 
Acción 7:Verificación de estudios previos y pliego de condiciones por parte de la Direccion de Asuntos Legales conforme a la normatividad vigente.</t>
  </si>
  <si>
    <t>Acción 1 ¿fue eficaz? ¿y por qué?: si ha sido eficaz porque ha sido constante y genera recordación en las personas, esto se pudo medir a través de varias encuestas y concursos al interior de la Entidad. 
Acción 2 ¿fue eficaz? ¿y por qué?: estas actividades contribuyen a interiorizar en los colaboradores los valores y principios para ser aplicadas en sus actividades diarias.
Acción 3: Se considera eficaz por cuanto la publicación de los Tips  se realiza a través de un medio masivo y permite a los servidores de la Entidad conocer los errores en los procesos de contratación mas comunes.
Acción 4-4,1: Con las acciones implementadas se dio cumplimiento a los controles existentes como lo fue el  manual de supervisión y las respectivas actas para los procesos contractuales, teniendo en cuenta que alli se dan los lineamientos para el desarrollo óptimo de la supervisión e interventoria,contribuyendo de manera eficaz al desarrollo de  las funciones administrativas para la sostenibilidad económica y social de la Entidad.
Acción 5: Se considera eficaz por cuanto permite al proceso establecer acciones de mejora relacionadas con las debilidades evidenciadas en el ejercicio de auditoria.
Accion 7:Las acciones implementadas son eficaces ya que permiten identificar y controlar  posibles errores que perjudiquen la ejecución de los contratos, esto con el fin de evitar la materialización del riesgo.</t>
  </si>
  <si>
    <t>Acción 1: Trimestral 
Acción 2: Octubre Noviembre y Diciembre de 2018.
Acción 3: trimestralmente (31 marzo, 30 de junio, 30de sep, 31 de diciembre), de acuerdo con los plazos de presentación del POA definidos por la OAP.
Acción 4: Octubre Noviembre y Diciembre de 2018.
Acción 5: Permanente. Octubre Noviembre y Diciembre de 2018.</t>
  </si>
  <si>
    <t xml:space="preserve">Avances acción 1: se utlizaron los canales de comunicación interna para socializar campañas sobre el tema de igualdad, que envían otras entidades y permiten conocer y aprender sobre este tema.
Avances acción 2: Durante el período reportado, se realizaron las publicaciones del seguimiento a las agendas participativas que contienen las solicitudes de los ciudadanos definidas en cada localidad, los meses de  Octubre Noviembre y Diciembre de 2018.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</si>
  <si>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 xml:space="preserve">Acción 1 ¿fue eficaz? ¿y por qué?: permite conocer y respetar al otro. 
Acción 2 ¿fue eficaz? ¿y por qué?: Eficaz porque durante el período reportado, se realizaron oportunamente las publicaciones del seguimiento a las agendas participativas que contienen las solicitudes de los ciudadanos definidas en cada localidad, los meses de  Octubre Noviembre y Diciembre de 2018. 
Acción 3 ¿fue eficaz? ¿y por qué?: Ha sido eficaz, porque se ha reportado el POA, se ha garantizado que los funcionarios certificados han asistido a los diferentes cursos efectuados por la Entidad. Con los resultados alcanzados durante la vigencia, se realizará la programación 2019.
Acción n ¿fue eficaz? ¿y por qué?: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</si>
  <si>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Acción 1: Trimestral  
Acción 2: Septiembre a diciembre de 2018
Acción 3: 2/10/2018
Acción 5: Octubre Noviembre y Diciembre de 2018.
Acción 6: De septiembre 1° a Diciembre 31 de 2018
Acciones 7.1, 7.2 y 7.3: Permanente.
Acción 8: 01/09/2018 - 31/12/2018
Acción 9: 20/09/2018.
Acción 10.De enero de 2018 a la fecha se han efetuado las estadísticas de cuenta -reporte  del  POA en las fechas establecidas  y oficios a la ciudadania
Acción 11: Octubre Noviembre y Diciembre de 2018.</t>
  </si>
  <si>
    <t>Avances acción 1: Socialización del código de integridad a través de los canales de comunicación interna. 
Avances acción 2: Se actualizó el Codigo de Integridad de la entidad, al incluirse la Politica de Conflicto de Interes. Se socializó a través de intranet y pantallas LED de la SDM.
Avances Acción 3: Actualización del Manual de Supervision, se realizó inclusión en el numeral 8,2 Funciones Administrativas."Reportar e ingresar ante el área de almacén, todos los bienes que con ocasión a la
ejecución del contrato sean adquiridos".
Avance de la acción 4: Se han aplicado los avances de controles establecidos en los procedimientos y cuya evidencia son los formatos debidamente diligenciados.
Avance Acción 5: Durante el período se realizó seguimiento y ajustes a los procedimientos y todas las herramientas de planeación propuestas en el SIG..
Avances acción 6: Se ha aplicado los puntos de control establecidos en los procedimientos y las evidencias son los respectivos registros generados en desarrollo de los mismos.
Avances acción 7.1 Aplicación de medidas cautelares como embargos inmuebles,  salarios, honorarios, compensaciones, cuentas bancarias. Emisión y notificación de mandamientos de pago, diligencias de secuestro, suscripción de acuerdos de pago entre otros (se anexa informe de la gestión realizada en el tema de cobro coactivo.)
Avances acciones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En el mes de Septiembre se llevo a cabo el Segundo seguimiento a la implementación del Plan Anticorrupción y de Atención al Ciudadano, resultado que se encuentra publicado en la página web de la entidad (http://www.movilidadbogota.gov.co/web/Plan_contra_corrupci%C3%B3n). El seguimiento a PQRS se lleva a cabo para cada semestre de la vigencia. El primer semestre de la vigencia 2018 se llevo a cabo antes de la implementación del actual mapa de riesgos por lo cual la acción se ejecutará con el seguimiento del segundo semestre que deberá realizarse entre enero y febrero de la vigencia 2019.
De forma complementaria, la OCI a través del memorando SDM-OCI- 222611 del mes de Octubre comunció a los Subsecretarios el estado de las PQRS asociadas a requerimientos realizados por los entes de control. 
Avances acción 10.1-Las estadisticas de devoluciones de cuentas fueron remitidas oportunamente y son insumo para la elaboracion del informe ejecutivo que se presenta en el comité directivo.
10,2-La Subdireccion  Financiera cuenta con hoja de vida del indicador Atencion de Solicitudes de devolucion cuyo reporte es trimestral
10,3-La Subdireccion financiera cuenta con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</si>
  <si>
    <t>Acción 1: Permanente
Acción 2: Permanente
Acción 3: Permanente</t>
  </si>
  <si>
    <t>Acción 1: 01/09/18 AL 31/12/2018
Acción 2: De acuerdo a la programación del PIC
Acción 3: De acuerdo a la programación del Plan de Bienestar e Incentivos.
Acción 4: De ejecución permanente y por evento.
Acción 5: De ejecución permanente y por evento.</t>
  </si>
  <si>
    <t xml:space="preserve">Avances acción 1: Se realizó mesa de trabajo con cada uno de los enlaces de las áreas de la SPS, para realizar la asignación de las nuevas dependencias y los recursos a trasladar a cada uno de los proyectos de inversión, posteriormente se realizó la solicitud a la OAP.
Avances acción 2: Se adelantaron las actividades programadas en el PIC para el tercer trimestre del año, las cuales tenian como proposito fortalecer las compentencias de liderazgo.
Avances acción 3: Se adelantaron las actividades programadas en el Plan de Bienestar para el tercer trimestre del año, entre las cuales se resalta el evento de Cierre de Gestión de la SDM para la vigencia 2018.
Avances acción 4: Durante el tercer trimestre fue objeto de revisión, actualización y aprobación el Manual de Funciones de la entidad, como resultado del proceso de Rediseño Institucional.
Avances acción 5: El proceso de Gestión del Talento Humano ha dado aplicación a la normativa legal asociada a la administración de la planta global de la Entidad. </t>
  </si>
  <si>
    <t>Acción 1 ¿fue eficaz? ¿y por qué?: Fue eficaz toda vez que se trabajó con todos los enlaces de la SPS para asignar adecuadamente las áreas y los recursos. 
Acción 2: Fue eficaz porque se desarrollaron temas de liderazgo.
Acción 3: Fue eficaz por cuanto se desarrollaron las actividades programadas para el tercer trimestre del año.
Acción 4: Fue eficaz por cuanto se  actualizó el Manual de Funciones de la Entidad.
Acción 5: La acción ha sido eficaz por cuanto se ha dado cumplimiento a la normatividad asociada a la administración de la planta de personal de la Entidad.</t>
  </si>
  <si>
    <t>Acción 1: El seguimiento está proyectado para el último trimestre del 2018 
Acción 2:Diciembre de 2018
Acción 3:
Acción 4:La ejecución de las acciones se realiza trimestralmente.
Acción 5:
Acción 6: Se realiza cada vez que se programa una investigación de accidente de trabajo.
Acción 7: Permanente</t>
  </si>
  <si>
    <t>Acción 1: 01/09/18 al 31/12/2018
No se tiene fecha definida ya que la situación se presenta por evento
Acción 2: No se tiene fecha definida ya que la situación se presenta por evento.
Acción 3: Permanente
Acción 4: La ejecución de las acciones se realiza trimestralmente.
Acción 5: Permanente
Accion 5.1: 26/07/2017
Accion 6.No se tiene fecha definida ya que la situación se presenta por evento
Acción 7: 01/09/18 al 31/12/2018</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</si>
  <si>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</si>
  <si>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 xml:space="preserve">Las acciones planteadas por las áreas responsables están encaminadas a mantener el riesgo controlado y en zona baja demostrando su eficacia. </t>
  </si>
  <si>
    <t>Avances acción 1: Formación de personas en temas de Seguridad vial a todas las poblaciones y formación en temas de ecoconducción a conductores de todo tipo de vehículo.
Avances acción 2: con la estrategia del Tropicono se realizan mediciones para medir el impacto de las campañas a través de interacciones y encuestas con las personas impactadas. 
Avances acción 3: La OCI dando cumplimiento a lo establecido en el PAAI y a lo dispuesto en el Decreto 371 de 2010, llevo a cabo la Auditoria de Participación Ciudadana vigencia 2018, a través de la cual se  formularon tres no conformidades y una observación que fueron objeto de la implementación de acciones de mejora por parte del proceso auditado.</t>
  </si>
  <si>
    <t>Acción 1 ¿fue eficaz? ¿y por qué?: la acción es eficaz ya que se da cumplimiento a las metas propuestas en el PDD y proyecto de inversión 1004.
Acción 2 ¿fue eficaz? ¿y por qué?: se logró impactar a través de la música el mensaje y generar recordación en las personas. 
Acción 3: Se considera como eficaz la acción,  por cuanto  a través de una evaluación independiente, la OCI  da a conocer las fortalezas y oportunidades de mejora relacionadas con  las acciones que  la Entidad adelanta para  promover la participación ciudadana y el control social.</t>
  </si>
  <si>
    <t>El riesgo se mantiene en zona baja de acuerdo con los controles y acciones implementadas, sin embargo, en la acción 3 es importante que los responsables del proceso de Talento Humano liderando el tema, concreten las reuniones interinsitucionales mencionadas en la misma.
Se debe evaluar la viabilidad y conveniencia de implementar controles detectivos adicionales con el fin de seguir disminuyendo el impacto del riesgo.</t>
  </si>
  <si>
    <t>El riesgo se mantiene en zona baja de acuerdo con los controles y acciones implementadas, se debe dar continuidad al seguimiento y monitoreo. Evaluar la pertinencia de implementar un control detectivo adicional con el fin de reducir al máximo el impacto.</t>
  </si>
  <si>
    <t>El riesgo se mantiene en zona baja de acuerdo con los controles y acciones implementadas, se debe dar continuidad al seguimiento y monitoreo. Evaluar la pertinencia de implementar un control detectivo adicional con el fin de reducir al máximo el impacto.
En la acción 3, es importante evidenciar los cambios derividados de la retroalimentación de funcionarios y su impacto sobre su desempeño eficaz.</t>
  </si>
  <si>
    <t>El riesgo se mantiene en zona baja y tanto la probabilidad como el impacto están en su nivel mínimo con los controles implementados.</t>
  </si>
  <si>
    <t>El riesgo se mantiene en zona baja con la oportunidad de considerar seguir reduciendo el impacto mediante controles detectivos adicionales.
En especial las acciones relacionadas con generar conciencia en las personas deben continuar, hacer seguimiento y medición de la eficacia.</t>
  </si>
  <si>
    <t>El riesgo se mantiene en zona baja con la oportunidad de considerar seguir reduciendo el impacto mediante controles detectivos adicionales.</t>
  </si>
  <si>
    <t xml:space="preserve">El riesgo se mantiene en zona baja con la oportunidad de considerar seguir reduciendo el impacto mediante controles detectivos adicionales.
Efectuar seguimiento y medición, según aplique, para verificar su eficacia. 
</t>
  </si>
  <si>
    <t>Con la introducción de un control adicional propuesto por la OAC para este periodo, se logró llevar el riesgo a zona baja; se tiene como oportunidad de mejora considerar seguir reduciendo tanto la probabilidad como el impacto mediante controles preventivos y detectivos adicionales, respectivamente.</t>
  </si>
  <si>
    <t xml:space="preserve">El riesgo se mantiene en zona baja con la oportunidad de considerar seguir reduciendo el impacto mediante controles preventivos y detectivos adicionales, respectivamente.
</t>
  </si>
  <si>
    <t xml:space="preserve">Acción 1 ¿fue eficaz? ¿y por qué?:  fue eficaz debido a que durante el período reportado, se realizaron oportunamente las publicaciones del seguimiento a las agendas participativas que contienen las solicitudes de los ciudadanos definidas en cada localidad, los meses de  Octubre, Noviembre y Diciembre de 2018.
Acción 2 ¿fue eficaz? ¿y por qué?: ha sido eficaz, porque se ha reportado el POA, se ha garantizado que los funcionarios certificados han asistido a los diferentes cursos efectuados por la Entidad. Con los resultados alcanzados durante la vigencia, se realizará la programación 2019.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Acción 5: Los controles fueron eficaces debido a que  durante el tercer trimestre la Dirección de Asuntos Legales dió tramite oportuno a  las solicitudes de procesos contractuales realizadas por los ordenadores del gasto contribuyendo con esto al cumplimiento de la ejecución presupuestal.
</t>
  </si>
  <si>
    <t>Acción 1 ¿fue eficaz? ¿y por qué?: si porque permite apropiación del tema y retroalimentación por parte de los servidores. 
Acción 2 ¿fue eficaz? ¿y por qué?: estas actividades contribuyen a interiorizar en los colaboradores los valores y principios para ser aplicadas en sus actividades diarias.
Acción 3: La actualización del Manual de Supervisión se considera eficaz en la mitigación del riesgo, ya que se dan los lineamientos para el seguimiento y  cumplimiento de las etapas contractuales , siendo este un punto de control efectivo.
Acción 4: Fueron eficaces las acciones por que han permitido tener un estricto cumplimiento en el desarrollo del procedimeinto, evitando que se materialice el riesgo.
Acción 5: Fue eficaz ,debido a que se realizó seguimiento y ajustes a los procedimientos y todas las herramientas de planeación propuestas en el SIG de manera oportuna.
Acción 6. Las acciones han sido eficaces porque han permitido tener un estricto control , en el desarrollo de las actividades contenidas en los procedimientos y especialmente aplicando los puntos de control, evitando así que el riesgo se materialice.
Acción 7,1: Se evidencia eficacia toda vez que las acciones ejecutadas redundan en el recaudo de la cartera, que para el corte del mes de noviembre asciende a $170.579.292.018 superando en un 24,97% la meta de recaudo establecida por la DESS.
Acciones 7.2 y 7.3: Si fue eficaz, porque, se ha evitado la materialización del evento, manteniendo controlada la ejecución de los procedimientos relacionados con la prestacón del servicio.
Acción 8: la acción ha sido eficaz debido a que ha permitido tener control en el desarrollo de los procedimientos y poder tomar decisiones que permitan la mejora del proceso. 
Acción 9: Se considera eficaz por cuanto el informe presentado genera alertas de la gestión realizada con respecto a las actividades establecidas en el PAAC y permite establecer acciones que garanticen el cumplimiento del mismo.
Acción 10: ¿fue eficaz si ? ¿y por qué?: Porque ha servido para la toma de decisiones en función de la mejora continua en la aplicación  de los procedimientos y en la informacion entregada oportunamente a las partes interesadas; así como sobre el análisis del comportamiento de los pagos, evitando la materilización del riesgo asociado al tramite  de pagos y devoluciones.
Acción 11: Fue eficaz , debido a que durante el período reportado, se realizó  el seguimiento de manera proactiva a los resultados del Plan Institucional de Participación como insumo para la toma de decisiones al interior de la Entidad.</t>
  </si>
  <si>
    <t>El riesgo se mantiene en zona baja pero hay oportunidad de mejorar en cuanto a probabilidad e impacto mediante controles preventivos y detectivos adicionales.</t>
  </si>
  <si>
    <t>Avances acción 1: N/A
Avances acción 2: Se diseñan estudios previos que definen el perfil y se realiza la revisión mediante Certificado de Idoneidad, se reliza la solicitud de contratación de acuerdo con el perfil solicitado.
Avances acción 4:Por solicitud de funcionarios se ha realizado revisión de los criterios establecidos para la evaluación del desempeño.
Avances acción 6: El equipo investigador diligencia el formato establecido dentro del procedimiento PA02-PR07
Avances acción 7: Se realizó socialización sobre Manual de Supervisión e Interventoría a los Supervisores de la SDM el 26/11/2018, donde se les recalcaron las funciones Administrativas que se encuentran estipuladas en el Manual de Supervisión publicado en la Intranet para que sean aplicadas en todos los proceso contractuales.</t>
  </si>
  <si>
    <t>Acción 1 ¿fue eficaz? ¿y por qué?: N/A
Acción 2 ¿fue eficaz? ¿y por qué?: Sí, se cuenta con personal calificado y experto en el manejo del tema y de acuerdo con los criterios establecidos en la ley.
Acción 4 ¿fue eficaz? ¿y por qué?:Las acciones han sido eficaces, dado que los funcionarios del nivel Directivo conocieron la herramienta.
Acción 6 ¿fue eficaz? ¿y por qué?:Sí, dentro de las investigaciones surgen acciones de mejora que propenden por minimizar la probabilidad de ocurrencia de un evento similar.
Acción 7: La acción fue eficaz, ya que la implementación de los lineamientos estipulados en el Manual busca que todos los servidores de la Entidad cuenten con un programa de riesgos laborales.</t>
  </si>
  <si>
    <t>Sobre el riesgo se deben proponer controles adicionales, tanto preventivos como detectivos, que contribuyan a llevarlo al nivel de zona baja, lo cual es responsabilidad de las dependencias involucradas.</t>
  </si>
  <si>
    <t>Acción 1: por implementar
Acción 2.1: fue eficaz por que se entregó el material para su disposición final.
Acción 2.2: fue eficaz porque se evidencia compromiso de las directivas como la participación de la SGC, la SA y la DESS, en fortalecimiento del programa Rol Bici.                                                                        Acción 2.3: se publicó en la Intranet.                                                 
Acción 2.4: por implementar                                                              
Acción 2.5: parcialmente eficaz, motivo por el cual los contratos de apoyo casi no incluyen las clausulas ambientales.                            
Acción 3: la ejecución se garantiza mediante el presupuesto de los contratos suscritos.</t>
  </si>
  <si>
    <t>Sobre el riesgo se deben proponer controles adicionales, tanto preventivos como detectivos, que contribuyan a llevarlo al nivel de zona baja, lo cual es responsabilidad de las dependencias involucradas.
Se debe mantener el seguimiento a la eficacia de las acciones y emprender acciones adicionales con respecto a aquellas que aún no han arrojado el resultado esperado.</t>
  </si>
  <si>
    <t>El riesgo se mantiene en zona baja pero hay oportunidad de mejorar reduciendo impacto mediante controles detectivos adicionales.</t>
  </si>
  <si>
    <t>Acción 1 ¿fue eficaz? ¿y por qué?: La acción se considera eficaz, dado que se logró la estructuración y contratación de  consultorías para la sociaización de temas de TI.
Acción 2: Fue eficaz toda vez que se trabajó con todos los enlaces de la SPS para asignar adecuadamente las áreas y los recursos.
Acción 3 ¿fue eficaz? ¿y por qué?:
Acción 4: La acción se considera eficaz, dado que se logró la estructuración y contratación de  consultorias para la socialización de temas de TI.
Acción 5: Se evaluará la eficacia de esta acción cuando se lleven a cabo sesiones del Comité.</t>
  </si>
  <si>
    <t>Sobre el riesgo se deben proponer controles adicionales, tanto preventivos como detectivos, que contribuyan a llevarlo al nivel de zona baja, lo cual es responsabilidad de las dependencias involucradas.
Continuar con el seguimiento a la eficacia de las acciones.</t>
  </si>
  <si>
    <t xml:space="preserve">Avances acción 1: Presentación de informe de avance de la gestión documental institucional al CIA basado en el cuadro de mando PGD-PINAR, en sesión 02 del 26 de septiembre de 2018.
Avances acción 2: Inclusión en el anteproyecto de presupuesto 2019 de los recursos necesarios para atender la ejecución del PINAR y PGD 2019.
Avances acción 3: Seguimiento a la organización de los archivos de gestión de las 22 dependencias de la SDM y elaboración del informe de seguimiento para presentar en la primera sesión de comité de archivos 2019.
Avances acción 4: El 23/10/2018 se remitió a la Subdirección del Sistema Distrital de Archivos el seguimiento realizado al Plan de Mejoramiento del Archivo (SDM-OCI-223035). Adicionalmente se acompaño al proceso en la visita de la Secretaría Técnica del Consejo Distrital de Archivos, la cual se llevó a cabo el 22/10/2018 y se participó en la sesión 02 del comité realizada el 26/09/2018. </t>
  </si>
  <si>
    <t>Acción 1: N/A
Acción 2: septiembre 2018 
Acción 3: Octubre Noviembre y Diciembre de 2018.
Acción 4: Octubre Noviembre y Diciembre de 2018.
Acción 5: 20/09/2018</t>
  </si>
  <si>
    <t>Avances acción 1: N/A
Avances acción 2: se implementó y publicó en la Intranet 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
Avances acción 5: La OCI dando cumplimiento a lo establecido en el PAAI y a lo dispuesto en el Decreto 371 de 2010, llevo a cabo la Auditoria de Participación Ciudadana vigencia 2018, a través de la cual se  formularon tres no conformidades y una observación que fueron objeto de la implementación de acciones de mejora por parte del proceso auditado</t>
  </si>
  <si>
    <t>Acción 1 ¿fue eficaz? ¿y por qué?: N/A
Acción 2 ¿fue eficaz? ¿y por qué?: fué eficaz porque permitió cumplir con la meta establecida y hacer seguimiento a los objetivos planeados para la vigencia 2018 en este documento. 
Acción 3: Fue eficaz puesto 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
Acción 5: Se considera como eficaz la acción,  por cuanto  a través de una evaluación independiente, la OCI  da a conocer las fortalezas y oportunidades de mejora relacionadas con  las acciones que la Entidad adelanta para promover un ejercicio adecuado de rendición de cuentas.</t>
  </si>
  <si>
    <t>Acción 1: Noviembre de 2018
Acción 2: N/A para el periodo evaluado.
Acción 3: Octubre de 2018. 
Acción 4: Agosto  a diciembre de 2018
Acción 5: Septiembre a diciembre de 2018
Acción 7: Octubre Noviembre y Diciembre de 2018.
Acción 8:Octubre Noviembre y Diciembre de 2018.</t>
  </si>
  <si>
    <t>Avances acción 1: Se realiza el monitoreo de los compromisos del sector movilidad en la audiencia pública de acuerdo con la solicitud de la Veeduria Distrital en la etapa de seguimiento.
Avances acción 2: N/A
Avances acción 3: En el procedimiento PE01-PR01 se relacionan los formatos que documentan y evidencian el reporte y validación del avance físico y presupuestal reportado por cada uno de los procesos de la SDM. Durante el mes de octubre se realizó la validación en los Planes Operativos Anuales, Hojas de Vida de Indicador y Formato de Actividades correspondiente al seguimiento a septiembre de 2018.
Avances acción 4: Renovación contrato oficial de seguridad para el seguimiento y aplicación de politicas en la bases de datos
Avances acción 5: Se actualizó el Código de Integridad de la Entidad, al incluirse la Politica de Conflicto de Interes. Se socializó a través de intranet y pantallas LED de la SDM.
Avances Acción 7: Durante el período reportado, se realizaron las 20   Audiencias públicas Locales, en donde se tuvo en cuentala opinión y el grado de satisfacción de los usuarios referente a la información  implemntada en las audiencias.
Avances acción 8: Duante el periódo de ejecución se hizo un seguimiento a las qeujas con el fin de verificar que todas fueran tramitadas en el período reportado, así mismo se  verificó que  la información entregada mensualmente por  las Direcciones o Subdirecciones para ser divulgada de manera oficial en los distintos canales de comunicación de la Entidad, estuviuera  firmada  y  aprobada por el Director o Subdirector correspondiente.</t>
  </si>
  <si>
    <t>Acción 1 ¿fue eficaz? ¿y por qué?: Si porque se le da cumplimiento a todas las etapas de la metodología de la Veeduria Distrital.
Acción 2 ¿fue eficaz? ¿y por qué?: N/A
Acción 3 ¿fue eficaz? ¿y por qué?: El hecho de documentar en el procedimiento PE01-PR01 la evidencia de la validación del reporte de los avances físicos y presupuestales de cada proceso, contribuye a garantizar un proceso de rendición de cuentas confiable.
Acción 4: Para el periodo no se realizó contratación para la sensibilizacion de seguridad de la información, sino que se continuó con la fase 2 de sensibilización en temas de TI,  contrato en ejecución.
Acción 5: ¿fue eficaz? si ¿y por qué?: estas actividades contribuyen a interiorizar en los colaboradores los valores y principios para ser aplicadas en sus actividades diarias.
Acción 7: Fue eficaz, debido a que se cumplió con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verificó que  la información entregada mensualmente por  las Direcciones o Subdirecciones para ser divulgada de manera oficial en los distintos canales de comunicación de la Entidad, estuviera  firmada  y  aprobada por el Director o Subdirector correspondiente.</t>
  </si>
  <si>
    <t>Acción 1:  01/09/2018 al 31/12/2018
Acción 2:  20/09/2018
Acción 3: septiembre a diciembre de 2018
Acción 4: Octubre Noviembre y Diciembre de 2018.
Accion 5: 28 de Diciembre de 2018                                                                               Acción 6: 30 de noviembre de 2018    
Acción 8: Octubre Noviembre y Diciembre de 2018.
Acción 9: 13/10/2018
Acción 10: septiembre a diciembre de 2018 
Acción 11:Octubre Noviembre y Diciembre de 2018.</t>
  </si>
  <si>
    <t xml:space="preserve">Avances acción 1: Se elaboraron estudios de acuerdo con el procedimiento y la revisión y verificación de acuerdo con los puntos de control.
Avances acción 2: En el mes de Septiembre se llevó a cabo el segundo seguimiento a la implementación del Plan Anticorrupción y de Atención al Ciudadano, resultado que se encuentra publicado en la página web de la entidad (http://www.movilidadbogota.gov.co/web/Plan_contra_corrupci%C3%B3n).
Avances acción 3: Se socializó el Código de Integridad en varios espacios como el Cineforo TEP, las pantallas LED y piezas comunicativas a través de la OAC. Igualmente, se incluye en este código la política de conflicto de interés y se diseña la agenda 2019 (material POP), con los valores y principios del código.
Avances Acción 4: Durante el período reportado se realizaron las publicaciones del seguimiento a las agendas participativas que contienen las solicitudes de los ciudadanos definidas en cada localidad, los meses de  mayo, junio y julio y esta en proceso la del mes de agosto la cual debe publicarse en la segunda semana de septiembre.
Avance acción 5: Reporte de los movimientos de almacén del mes de septiembre, octubre, noviembre, diciembre del 2018.                                     
Avances acción 6: Se realiza el segundo arqueo de la caja menor.   
Avances Acción 8: Durante el período reportado, se consolidó el cuarto informe de la encuesta de satisfacción  para conocer la opinión y el grado de satisfacción de los usuarios frente a los impactos de los proyectos y acciones de la SDM.
Avances acción 9: Se realizó el seguimiento por parte de la OCI al Contentivo de las actuaciones programadas y realizadas de acuerdo con lo contemplado en la Directiva 003 de 2013, a través del cual se evalúan las acciones implementadas por la Entidad frente a la pérdida de elementos, documentos e incumplimiento de los manuales de funciones y procedimientos. Este informe se presenta de manera conjunta con la OCD a la Dirección Distrital de Asuntos Disciplinarios y se informa de su resultado al proceso responsable (SA), el cual se comunicó a través del oficio SDM-OCI-23857-2018 del mes de Octubre.
Avances acción 10: se publicó en el home de la página web de la Entidad un banner informativo sobre el PAAC que permite visibilizar e interactuar con los ciudadanos que consultan el portal web. 
Avances Acción 11: Durante el período reportado, se hizo la publicación de la Matriz de seguimiento PM05-PR01-F05, la cual se encuentra  en la intranet con corte a Noviembre de 2018, para conocimiento  de todas las dependenicas, con el fin que sea actualizada la información en los sistemas de información (aplicativo de correspondencia y SDQS), de los requerimientos no atendidos. </t>
  </si>
  <si>
    <t xml:space="preserve">Acción 1: 
Acción 2: septiembre a diciembre de 2018
Acción n:
Acción 5: 13/10/2018
Acción 8: No se hizo ejecución contractual para el tema de sensibilización de seguridad pero se impulsó la aplicación de las politicas de seguridad de la informacion publicadas en la intranet, entre agosto y diciembre 2018.
</t>
  </si>
  <si>
    <t>Avances acción 1: 
Avances acción 2: Se socializó el Código de Integridad en varios espacios como el Cineforo TEP, las pantallas LED y piezas comunicativas a través de la OAC. Igualmente, se incluye en este código la política de conflicto de interés y se diseña la agenda 2019 (material POP), con los valores y principios del código.
Avances acción n:
Avances acción 5: Se realizó el seguimiento por parte de la OCI al Contentivo de las actuaciones programadas y realizadas de acuerdo a lo contemplado en la Directiva 003 de 2013, a través del cual se evalua las acciones implementadas por la entidad frene a la pérdida de elementos, documentos e incumplimienbto de los manuales de funciones y procedimientos. Este informe se presenta de manera conjunta con la OCD a la Dirección Distrital de Asuntos Disciplinarios y se informa de su resultado al proceso responsable (SA), , el cual se comunico a través del oficio SDM-OCI-23857-2018 del mes de Octubre.
Avances acción 8: Ejecución del contrato del oficial de seguridad para aplicar  las politicas de seguridad de la información para la Entidad en bases de datos y conectividad.</t>
  </si>
  <si>
    <t>Acción 1 ¿fue eficaz? ¿y por qué?: 
Acción 2 ¿fue eficaz? ¿y por qué?: si, porque permite que haya apropiación por parte de los colaboradores frente a los valores y principios institucionales.
Acción n ¿fue eficaz? ¿y por qué?:
Acción 5:  Se considera eficaz por cuanto es un mencanismo de verificación periodica de las acciones que se implementan y el cumplimiento de las mismas.
Acción 8: La acción se considera eficaz, dada la aplicación y armonización  de las políticas de seguridad en los diferentes procesos de conectividad y bases de datos</t>
  </si>
  <si>
    <t>Acción 1 ¿fue eficaz? ¿y por qué?: Se considera eficaz la medida, porque el estudio cuenta con la aprobación para ser utilizado en la toma de decisiones de la alta dirección.
Acción 2 ¿fue eficaz? ¿y por qué?: Se considera eficaz por cuanto el informe presentado genera alertas de la gestión realizada respecto a las actividades establecidas en el PAAC y permite establecer acciones que garanticen el cumplimiento del mismo.
Acción 3 ¿fue eficaz? ¿y por qué?: si, porque permite que haya apropiación por parte de los colaboradores frente a los valores y principios institucionales.
Acción 4: Fue eficaz debido a que se realizaron las publicaciones oportunas del seguimiento a las agendas participativas que contienen las solicitudes de los ciudadanos definidas en cada localidad, los meses de Octubre, Noviembre y Diciembre de 2018.
Accion 5: si fue eficaz, por medio de estos movimientos se permite controlar el manejo y ubicación de los bienes de la Entidad.                                                                                                Acción 6: si fue eficaz, el arqueo de la caja menor  permite verificar el manejo responsable del dinero.  
Acción 8: Fue eficaz, debido a que se se consolidó oportunamente el cuarto informe de la encuesta de satisfacción  para conocer la opinión y el grado de satisfacción de los usuarios frente a los impactos de los proyectos y acciones de la SDM.
Acción 9:  Se considera eficaz por cuanto es un mecanismo de verificación periódica de las acciones que se implementan y el cumplimiento de las mismas.
Acción 11: Fue eficaz debido a que  se hizo la publicación oportuna de la Matriz de seguimiento PM05-PR01-F05, la cual se encuentra  en la intranet con corte a Noviembre de 2018, para conocimiento de todas las dependencias, con el fin de que sea actualizada la información en los sistemas de información (aplicativo de correspondencia y SDQS), de los requerimientos no atendidos</t>
  </si>
  <si>
    <t>Avances acción 1: En el marco del proceso de rediseño Institucional se revisaron de manera integral los controles de los procesos ajustando sus respectivos alcances. Diseño de las caracterizaciones de procesos de acuerdo con el nuevo derivado del rediseño institucional Socialización de los fundamentos del SIG, salidas no conformes, MIPG a colaboradores.
Avances acción 2: Ídem acción 1.
Avances acción 3: A partir del mes de septiembre la OCI ha realizado la publicacion (16 de Octiubre/15 de Noviembre/17 de Diciembre de 2018) a través de COMUNICACIONES INTERNAS de tips relacionados con el Fomento de la Cultura de Autocontrol, Cohecho y errores en los procesos de contratación. Adicionalmente ha desarrollado dos conversatorios con las Subsecretarías de Política Sectorial y Servicios de la Movilidad a través de los cuales se enfatiza en la gestión de las lineas de defensa en desarrollo de la cultura de autocontrol.</t>
  </si>
  <si>
    <t>Acción 1 ¿fue eficaz? ¿y por qué?: La eficacia de la acción se podrá identificar con la implementación de la nueva estructura y la provisión de la planta de personal, como resultado del proceso de Rediseño Institucional en la Entidad. Se ha logrado en los colaboradores interiorizar elementos fundamentales del SIG y participación activa en mesas de trabajo por parte de la alta dirección y equipo operativo.
Acción 2 ¿fue eficaz? ¿y por qué?: Ídem acción 1.
Acción 3. Se considera eficaz por cuanto con las publicaciones masivas se busca que los temas concretos relacionados con el fomento a la cultura de Autocontrol sean conocidos a todo nivel en la entidad. Igualmente con los conversatorios la OCI establece un contacto directo con los subsecretarios, los directores y enlaces de tal manera que la información que se transmite sea replicada al interior de cada una de ellas.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</si>
</sst>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9"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sz val="9.9"/>
      <color rgb="FFFF0000"/>
      <name val="Tahoma"/>
      <family val="2"/>
    </font>
    <font>
      <sz val="16"/>
      <color rgb="FFFF0000"/>
      <name val="Tahoma"/>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ont>
    <font>
      <sz val="10"/>
      <color rgb="FF000000"/>
      <name val="Arial"/>
    </font>
    <font>
      <sz val="11"/>
      <color rgb="FF434343"/>
      <name val="Arial"/>
    </font>
    <font>
      <sz val="10"/>
      <color rgb="FFFF0000"/>
      <name val="Arial"/>
    </font>
    <font>
      <sz val="11"/>
      <name val="Arial"/>
    </font>
    <font>
      <sz val="11"/>
      <color rgb="FFFF0000"/>
      <name val="Arial"/>
    </font>
    <font>
      <sz val="12"/>
      <name val="Calibri"/>
      <family val="2"/>
      <scheme val="minor"/>
    </font>
    <font>
      <sz val="10"/>
      <name val="Tahoma"/>
      <family val="2"/>
    </font>
    <font>
      <b/>
      <u/>
      <sz val="16"/>
      <name val="Calibri"/>
      <family val="2"/>
      <scheme val="minor"/>
    </font>
    <font>
      <u/>
      <sz val="16"/>
      <name val="Calibri"/>
      <family val="2"/>
      <scheme val="minor"/>
    </font>
    <font>
      <sz val="10"/>
      <color rgb="FF1155CC"/>
      <name val="Arial"/>
      <family val="2"/>
    </font>
    <font>
      <sz val="10"/>
      <color rgb="FFFF0000"/>
      <name val="Arial"/>
      <family val="2"/>
    </font>
    <font>
      <sz val="10"/>
      <color rgb="FF000000"/>
      <name val="Arial"/>
      <family val="2"/>
    </font>
  </fonts>
  <fills count="45">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899">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0" fillId="11" borderId="67" xfId="12" applyFont="1" applyFill="1" applyBorder="1" applyAlignment="1" applyProtection="1">
      <alignment horizontal="center" vertical="center" wrapText="1"/>
    </xf>
    <xf numFmtId="0" fontId="50" fillId="11" borderId="53" xfId="12" applyFont="1" applyFill="1" applyBorder="1" applyAlignment="1" applyProtection="1">
      <alignment horizontal="center" vertical="center" wrapText="1"/>
    </xf>
    <xf numFmtId="0" fontId="48" fillId="31" borderId="4" xfId="12" applyFont="1" applyFill="1" applyBorder="1" applyAlignment="1">
      <alignment horizontal="center" vertical="center" wrapText="1"/>
    </xf>
    <xf numFmtId="0" fontId="54"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4"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4"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4"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0" fillId="11" borderId="45" xfId="12" applyFont="1" applyFill="1" applyBorder="1" applyAlignment="1" applyProtection="1">
      <alignment horizontal="center" vertical="center" wrapText="1"/>
    </xf>
    <xf numFmtId="0" fontId="50"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0" fillId="0" borderId="0" xfId="0" applyBorder="1" applyAlignment="1">
      <alignment vertical="top" wrapText="1"/>
    </xf>
    <xf numFmtId="0" fontId="79" fillId="0" borderId="0" xfId="0" applyFont="1" applyBorder="1" applyAlignment="1">
      <alignment vertical="top" wrapText="1"/>
    </xf>
    <xf numFmtId="0" fontId="68" fillId="31" borderId="1" xfId="0" applyFont="1" applyFill="1" applyBorder="1" applyAlignment="1">
      <alignment horizontal="center" vertical="top" wrapText="1"/>
    </xf>
    <xf numFmtId="0" fontId="6" fillId="0" borderId="33"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Border="1" applyProtection="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40" fillId="16" borderId="1" xfId="0" applyFont="1" applyFill="1" applyBorder="1" applyAlignment="1" applyProtection="1">
      <alignment horizontal="center" vertical="center" wrapText="1"/>
      <protection hidden="1"/>
    </xf>
    <xf numFmtId="0" fontId="41"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1"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1" fillId="29" borderId="0" xfId="0" applyFont="1" applyFill="1" applyAlignment="1" applyProtection="1">
      <alignment horizontal="center" vertical="center"/>
      <protection hidden="1"/>
    </xf>
    <xf numFmtId="0" fontId="62" fillId="0" borderId="0" xfId="0" applyFont="1" applyBorder="1" applyAlignment="1" applyProtection="1">
      <alignment vertical="top"/>
      <protection hidden="1"/>
    </xf>
    <xf numFmtId="0" fontId="46" fillId="0" borderId="0" xfId="0" applyFont="1" applyProtection="1">
      <protection hidden="1"/>
    </xf>
    <xf numFmtId="0" fontId="47" fillId="14" borderId="0" xfId="0" applyFont="1" applyFill="1" applyProtection="1">
      <protection hidden="1"/>
    </xf>
    <xf numFmtId="0" fontId="47" fillId="0" borderId="0" xfId="0" applyFont="1" applyProtection="1">
      <protection hidden="1"/>
    </xf>
    <xf numFmtId="0" fontId="42" fillId="19" borderId="21" xfId="0" applyFont="1" applyFill="1" applyBorder="1" applyAlignment="1" applyProtection="1">
      <alignment horizontal="center" vertical="center" wrapText="1"/>
      <protection hidden="1"/>
    </xf>
    <xf numFmtId="0" fontId="47"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4" fillId="13" borderId="43" xfId="0" applyFont="1" applyFill="1" applyBorder="1" applyAlignment="1" applyProtection="1">
      <alignment horizontal="center" vertical="center" wrapText="1"/>
      <protection hidden="1"/>
    </xf>
    <xf numFmtId="0" fontId="84" fillId="13" borderId="53" xfId="0" applyFont="1" applyFill="1" applyBorder="1" applyAlignment="1" applyProtection="1">
      <alignment horizontal="center" vertical="center" wrapText="1"/>
      <protection hidden="1"/>
    </xf>
    <xf numFmtId="0" fontId="84" fillId="29" borderId="43" xfId="0" applyFont="1" applyFill="1" applyBorder="1" applyAlignment="1" applyProtection="1">
      <alignment horizontal="center" vertical="center" wrapText="1"/>
      <protection hidden="1"/>
    </xf>
    <xf numFmtId="0" fontId="84" fillId="29" borderId="44" xfId="0" applyFont="1" applyFill="1" applyBorder="1" applyAlignment="1" applyProtection="1">
      <alignment horizontal="center" vertical="center" wrapText="1"/>
      <protection hidden="1"/>
    </xf>
    <xf numFmtId="0" fontId="84" fillId="16" borderId="43" xfId="0" applyFont="1" applyFill="1" applyBorder="1" applyAlignment="1" applyProtection="1">
      <alignment horizontal="center" vertical="center" wrapText="1"/>
      <protection hidden="1"/>
    </xf>
    <xf numFmtId="0" fontId="84" fillId="16" borderId="44" xfId="0" applyFont="1" applyFill="1" applyBorder="1" applyAlignment="1" applyProtection="1">
      <alignment horizontal="center" vertical="center" wrapText="1"/>
      <protection hidden="1"/>
    </xf>
    <xf numFmtId="0" fontId="79" fillId="0" borderId="18" xfId="0" applyFont="1" applyBorder="1" applyAlignment="1" applyProtection="1">
      <alignment vertical="center"/>
      <protection hidden="1"/>
    </xf>
    <xf numFmtId="0" fontId="79" fillId="0" borderId="2" xfId="0" applyFont="1" applyBorder="1" applyAlignment="1" applyProtection="1">
      <alignment vertical="center" wrapText="1"/>
      <protection hidden="1"/>
    </xf>
    <xf numFmtId="0" fontId="79" fillId="21" borderId="1" xfId="0" applyFont="1" applyFill="1" applyBorder="1" applyAlignment="1" applyProtection="1">
      <alignment horizontal="center" vertical="center"/>
      <protection hidden="1"/>
    </xf>
    <xf numFmtId="0" fontId="79" fillId="0" borderId="46" xfId="0" applyFont="1" applyBorder="1" applyAlignment="1" applyProtection="1">
      <alignment vertical="center" wrapText="1"/>
      <protection hidden="1"/>
    </xf>
    <xf numFmtId="0" fontId="79" fillId="21" borderId="24" xfId="0" applyFont="1" applyFill="1" applyBorder="1" applyAlignment="1" applyProtection="1">
      <alignment horizontal="center" vertical="center"/>
      <protection hidden="1"/>
    </xf>
    <xf numFmtId="0" fontId="79" fillId="0" borderId="47" xfId="0" applyFont="1" applyBorder="1" applyAlignment="1" applyProtection="1">
      <alignment vertical="center" wrapText="1"/>
      <protection hidden="1"/>
    </xf>
    <xf numFmtId="0" fontId="79" fillId="0" borderId="2" xfId="0" applyFont="1" applyBorder="1" applyAlignment="1" applyProtection="1">
      <alignment vertical="center"/>
      <protection hidden="1"/>
    </xf>
    <xf numFmtId="0" fontId="79" fillId="0" borderId="46" xfId="0" applyFont="1" applyBorder="1" applyAlignment="1" applyProtection="1">
      <alignment horizontal="left" vertical="center"/>
      <protection hidden="1"/>
    </xf>
    <xf numFmtId="0" fontId="79" fillId="0" borderId="47" xfId="0" applyFont="1" applyBorder="1" applyAlignment="1" applyProtection="1">
      <alignment vertical="center"/>
      <protection hidden="1"/>
    </xf>
    <xf numFmtId="0" fontId="79" fillId="0" borderId="2" xfId="0" applyFont="1" applyBorder="1" applyAlignment="1" applyProtection="1">
      <alignment horizontal="left" vertical="center"/>
      <protection hidden="1"/>
    </xf>
    <xf numFmtId="0" fontId="79" fillId="0" borderId="38" xfId="0" applyFont="1" applyBorder="1" applyAlignment="1" applyProtection="1">
      <alignment horizontal="left" vertical="center" wrapText="1"/>
      <protection hidden="1"/>
    </xf>
    <xf numFmtId="0" fontId="79" fillId="0" borderId="47" xfId="0" applyFont="1" applyBorder="1" applyAlignment="1" applyProtection="1">
      <alignment horizontal="left" vertical="center"/>
      <protection hidden="1"/>
    </xf>
    <xf numFmtId="0" fontId="79" fillId="0" borderId="3" xfId="0" applyFont="1" applyBorder="1" applyAlignment="1" applyProtection="1">
      <alignment vertical="center" wrapText="1"/>
      <protection hidden="1"/>
    </xf>
    <xf numFmtId="0" fontId="86" fillId="0" borderId="36" xfId="0" applyFont="1" applyBorder="1" applyAlignment="1" applyProtection="1">
      <alignment vertical="center" wrapText="1"/>
      <protection hidden="1"/>
    </xf>
    <xf numFmtId="0" fontId="86" fillId="0" borderId="58" xfId="0" applyFont="1" applyBorder="1" applyAlignment="1" applyProtection="1">
      <alignment horizontal="center" vertical="center"/>
      <protection hidden="1"/>
    </xf>
    <xf numFmtId="0" fontId="86" fillId="0" borderId="57" xfId="0" applyFont="1" applyBorder="1" applyAlignment="1" applyProtection="1">
      <alignment horizontal="center" vertical="center"/>
      <protection hidden="1"/>
    </xf>
    <xf numFmtId="0" fontId="86" fillId="0" borderId="59" xfId="0" applyFont="1" applyBorder="1" applyAlignment="1" applyProtection="1">
      <alignment horizontal="center" vertical="center"/>
      <protection hidden="1"/>
    </xf>
    <xf numFmtId="0" fontId="86" fillId="0" borderId="13" xfId="0" applyFont="1" applyBorder="1" applyAlignment="1" applyProtection="1">
      <alignment horizontal="center" vertical="center"/>
      <protection hidden="1"/>
    </xf>
    <xf numFmtId="0" fontId="79" fillId="0" borderId="14" xfId="0" applyFont="1" applyBorder="1" applyAlignment="1" applyProtection="1">
      <alignment wrapText="1"/>
      <protection hidden="1"/>
    </xf>
    <xf numFmtId="0" fontId="79" fillId="0" borderId="14" xfId="0" applyFont="1" applyBorder="1" applyProtection="1">
      <protection hidden="1"/>
    </xf>
    <xf numFmtId="0" fontId="79"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7" fillId="21" borderId="21" xfId="0" applyFont="1" applyFill="1" applyBorder="1" applyAlignment="1" applyProtection="1">
      <alignment horizontal="center" vertical="center"/>
      <protection hidden="1"/>
    </xf>
    <xf numFmtId="0" fontId="81" fillId="21" borderId="21" xfId="0" applyFont="1" applyFill="1" applyBorder="1" applyAlignment="1" applyProtection="1">
      <alignment horizontal="center" vertical="center"/>
      <protection hidden="1"/>
    </xf>
    <xf numFmtId="0" fontId="79" fillId="0" borderId="19" xfId="0"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24" xfId="0" applyFont="1" applyBorder="1" applyAlignment="1" applyProtection="1">
      <alignment horizontal="center" vertical="center"/>
      <protection locked="0"/>
    </xf>
    <xf numFmtId="0" fontId="79" fillId="0" borderId="19" xfId="0" applyFont="1" applyBorder="1" applyAlignment="1" applyProtection="1">
      <alignment horizontal="justify" vertical="center" wrapText="1"/>
      <protection locked="0"/>
    </xf>
    <xf numFmtId="0" fontId="79" fillId="0" borderId="69" xfId="0" applyFont="1" applyBorder="1" applyAlignment="1" applyProtection="1">
      <alignment horizontal="justify" vertical="center" wrapText="1"/>
      <protection locked="0"/>
    </xf>
    <xf numFmtId="0" fontId="79" fillId="0" borderId="69" xfId="0" applyFont="1" applyBorder="1" applyAlignment="1" applyProtection="1">
      <alignment vertical="center"/>
      <protection locked="0"/>
    </xf>
    <xf numFmtId="0" fontId="79" fillId="0" borderId="19" xfId="0" applyFont="1" applyBorder="1" applyProtection="1">
      <protection locked="0"/>
    </xf>
    <xf numFmtId="0" fontId="79" fillId="14" borderId="20" xfId="0" applyFont="1" applyFill="1" applyBorder="1" applyAlignment="1" applyProtection="1">
      <alignment horizontal="justify" vertical="center" wrapText="1"/>
      <protection locked="0"/>
    </xf>
    <xf numFmtId="0" fontId="79" fillId="0" borderId="1" xfId="0" applyFont="1" applyBorder="1" applyAlignment="1" applyProtection="1">
      <alignment horizontal="justify" vertical="center" wrapText="1"/>
      <protection locked="0"/>
    </xf>
    <xf numFmtId="0" fontId="79" fillId="0" borderId="1" xfId="0" applyFont="1" applyBorder="1" applyAlignment="1" applyProtection="1">
      <alignment vertical="center"/>
      <protection locked="0"/>
    </xf>
    <xf numFmtId="0" fontId="79" fillId="0" borderId="1" xfId="0" applyFont="1" applyBorder="1" applyProtection="1">
      <protection locked="0"/>
    </xf>
    <xf numFmtId="0" fontId="79" fillId="0" borderId="33" xfId="0" applyFont="1" applyBorder="1" applyAlignment="1" applyProtection="1">
      <alignment horizontal="center" vertical="center"/>
      <protection locked="0"/>
    </xf>
    <xf numFmtId="0" fontId="79" fillId="14" borderId="66" xfId="0" applyFont="1" applyFill="1" applyBorder="1" applyAlignment="1" applyProtection="1">
      <alignment horizontal="justify" vertical="center" wrapText="1"/>
      <protection locked="0"/>
    </xf>
    <xf numFmtId="0" fontId="79" fillId="0" borderId="24" xfId="0" applyFont="1" applyBorder="1" applyAlignment="1" applyProtection="1">
      <alignment horizontal="justify" vertical="center" wrapText="1"/>
      <protection locked="0"/>
    </xf>
    <xf numFmtId="0" fontId="79" fillId="0" borderId="24" xfId="0" applyFont="1" applyBorder="1" applyAlignment="1" applyProtection="1">
      <alignment vertical="center"/>
      <protection locked="0"/>
    </xf>
    <xf numFmtId="0" fontId="79" fillId="0" borderId="24" xfId="0" applyFont="1" applyBorder="1" applyProtection="1">
      <protection locked="0"/>
    </xf>
    <xf numFmtId="0" fontId="79" fillId="0" borderId="48" xfId="0" applyFont="1" applyBorder="1" applyAlignment="1" applyProtection="1">
      <alignment horizontal="center" vertical="center"/>
      <protection locked="0"/>
    </xf>
    <xf numFmtId="0" fontId="79" fillId="14" borderId="49" xfId="0" applyFont="1" applyFill="1" applyBorder="1" applyAlignment="1" applyProtection="1">
      <alignment horizontal="justify" vertical="center" wrapText="1"/>
      <protection locked="0"/>
    </xf>
    <xf numFmtId="0" fontId="79" fillId="0" borderId="33" xfId="0" applyFont="1" applyBorder="1" applyAlignment="1" applyProtection="1">
      <alignment horizontal="justify" vertical="center" wrapText="1"/>
      <protection locked="0"/>
    </xf>
    <xf numFmtId="0" fontId="79" fillId="29" borderId="33" xfId="0" applyFont="1" applyFill="1" applyBorder="1" applyAlignment="1" applyProtection="1">
      <alignment horizontal="justify" vertical="center" wrapText="1"/>
      <protection locked="0"/>
    </xf>
    <xf numFmtId="0" fontId="79" fillId="0" borderId="33" xfId="0" applyFont="1" applyBorder="1" applyAlignment="1" applyProtection="1">
      <alignment vertical="top" wrapText="1"/>
      <protection locked="0"/>
    </xf>
    <xf numFmtId="0" fontId="79" fillId="14" borderId="23" xfId="0" applyFont="1" applyFill="1" applyBorder="1" applyAlignment="1" applyProtection="1">
      <alignment horizontal="justify" vertical="center" wrapText="1"/>
      <protection locked="0"/>
    </xf>
    <xf numFmtId="0" fontId="79" fillId="29" borderId="1" xfId="0" applyFont="1" applyFill="1" applyBorder="1" applyAlignment="1" applyProtection="1">
      <alignment horizontal="justify" vertical="center" wrapText="1"/>
      <protection locked="0"/>
    </xf>
    <xf numFmtId="0" fontId="79"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9" fillId="13" borderId="23" xfId="0" applyFont="1" applyFill="1" applyBorder="1" applyAlignment="1" applyProtection="1">
      <alignment horizontal="justify" vertical="center" wrapText="1"/>
      <protection locked="0"/>
    </xf>
    <xf numFmtId="0" fontId="79" fillId="0" borderId="48" xfId="0" applyFont="1" applyBorder="1" applyAlignment="1" applyProtection="1">
      <alignment vertical="center"/>
      <protection locked="0"/>
    </xf>
    <xf numFmtId="0" fontId="79" fillId="13" borderId="49" xfId="0" applyFont="1" applyFill="1" applyBorder="1" applyAlignment="1" applyProtection="1">
      <alignment horizontal="justify" vertical="top" wrapText="1"/>
      <protection locked="0"/>
    </xf>
    <xf numFmtId="0" fontId="79" fillId="0" borderId="63" xfId="0" applyFont="1" applyBorder="1" applyAlignment="1" applyProtection="1">
      <alignment horizontal="center" vertical="center"/>
      <protection locked="0"/>
    </xf>
    <xf numFmtId="0" fontId="79" fillId="0" borderId="33" xfId="0" applyFont="1" applyBorder="1" applyProtection="1">
      <protection locked="0"/>
    </xf>
    <xf numFmtId="0" fontId="79" fillId="14" borderId="23" xfId="0" applyFont="1" applyFill="1" applyBorder="1" applyAlignment="1" applyProtection="1">
      <alignment horizontal="justify" vertical="top" wrapText="1"/>
      <protection locked="0"/>
    </xf>
    <xf numFmtId="0" fontId="79" fillId="0" borderId="24" xfId="0" applyFont="1" applyBorder="1" applyAlignment="1" applyProtection="1">
      <alignment horizontal="left" vertical="center" wrapText="1"/>
      <protection locked="0"/>
    </xf>
    <xf numFmtId="0" fontId="79" fillId="29" borderId="24" xfId="0" applyFont="1" applyFill="1" applyBorder="1" applyAlignment="1" applyProtection="1">
      <alignment horizontal="justify" vertical="center" wrapText="1"/>
      <protection locked="0"/>
    </xf>
    <xf numFmtId="0" fontId="79"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9" fillId="13" borderId="49" xfId="0" applyFont="1" applyFill="1" applyBorder="1" applyAlignment="1" applyProtection="1">
      <alignment horizontal="justify" vertical="center" wrapText="1"/>
      <protection locked="0"/>
    </xf>
    <xf numFmtId="0" fontId="79" fillId="0" borderId="12" xfId="0" applyFont="1" applyBorder="1" applyAlignment="1" applyProtection="1">
      <alignment horizontal="center" vertical="center"/>
      <protection locked="0"/>
    </xf>
    <xf numFmtId="0" fontId="79" fillId="0" borderId="33" xfId="0" applyFont="1" applyBorder="1" applyAlignment="1" applyProtection="1">
      <alignment vertical="center"/>
      <protection locked="0"/>
    </xf>
    <xf numFmtId="0" fontId="79" fillId="0" borderId="12" xfId="0" applyFont="1" applyBorder="1" applyAlignment="1" applyProtection="1">
      <alignment horizontal="justify" vertical="center" wrapText="1"/>
      <protection locked="0"/>
    </xf>
    <xf numFmtId="0" fontId="79" fillId="29" borderId="12" xfId="0" applyFont="1" applyFill="1" applyBorder="1" applyAlignment="1" applyProtection="1">
      <alignment vertical="center" wrapText="1"/>
      <protection locked="0"/>
    </xf>
    <xf numFmtId="0" fontId="79" fillId="0" borderId="12" xfId="0" applyFont="1" applyBorder="1" applyProtection="1">
      <protection locked="0"/>
    </xf>
    <xf numFmtId="0" fontId="79" fillId="14" borderId="17" xfId="0" applyFont="1" applyFill="1" applyBorder="1" applyAlignment="1" applyProtection="1">
      <alignment horizontal="justify" vertical="center" wrapText="1"/>
      <protection locked="0"/>
    </xf>
    <xf numFmtId="0" fontId="79" fillId="0" borderId="21" xfId="0" applyFont="1" applyBorder="1" applyAlignment="1" applyProtection="1">
      <alignment horizontal="justify" vertical="top" wrapText="1"/>
      <protection locked="0"/>
    </xf>
    <xf numFmtId="0" fontId="0" fillId="0" borderId="1" xfId="0" applyBorder="1" applyAlignment="1">
      <alignment horizontal="center" vertical="top" wrapText="1"/>
    </xf>
    <xf numFmtId="0" fontId="42"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2"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2" fillId="18" borderId="61" xfId="0" applyFont="1" applyFill="1" applyBorder="1" applyAlignment="1" applyProtection="1">
      <alignment vertical="center" wrapText="1"/>
      <protection hidden="1"/>
    </xf>
    <xf numFmtId="0" fontId="42"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3" fillId="17" borderId="1" xfId="0" applyFont="1" applyFill="1" applyBorder="1" applyAlignment="1" applyProtection="1">
      <alignment horizontal="justify" vertical="top" wrapText="1"/>
      <protection locked="0"/>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8"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8"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0" fontId="4" fillId="0" borderId="40" xfId="12" applyFont="1" applyFill="1" applyBorder="1" applyAlignment="1" applyProtection="1">
      <alignment horizontal="center" vertical="center"/>
    </xf>
    <xf numFmtId="0" fontId="4" fillId="0" borderId="48" xfId="12" applyFont="1" applyFill="1" applyBorder="1" applyAlignment="1" applyProtection="1">
      <alignment horizontal="center" vertical="center"/>
    </xf>
    <xf numFmtId="0" fontId="6" fillId="14" borderId="24" xfId="0" applyFont="1" applyFill="1" applyBorder="1" applyAlignment="1" applyProtection="1">
      <alignment horizontal="justify" vertical="top" wrapText="1"/>
    </xf>
    <xf numFmtId="0" fontId="44"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3" fillId="0" borderId="0" xfId="0" applyFont="1" applyFill="1"/>
    <xf numFmtId="0" fontId="22" fillId="0" borderId="40" xfId="0" applyFont="1" applyBorder="1" applyAlignment="1">
      <alignment horizontal="justify" vertical="top"/>
    </xf>
    <xf numFmtId="0" fontId="22" fillId="0" borderId="48" xfId="0" applyFont="1" applyBorder="1" applyAlignment="1">
      <alignment horizontal="center" vertical="top"/>
    </xf>
    <xf numFmtId="0" fontId="22" fillId="0" borderId="39" xfId="0" applyFont="1" applyBorder="1" applyAlignment="1">
      <alignment horizontal="center" vertical="top"/>
    </xf>
    <xf numFmtId="0" fontId="42" fillId="18" borderId="25" xfId="0" applyFont="1" applyFill="1" applyBorder="1" applyAlignment="1" applyProtection="1">
      <alignment horizontal="center" vertical="center" wrapText="1"/>
      <protection hidden="1"/>
    </xf>
    <xf numFmtId="0" fontId="42" fillId="18" borderId="4" xfId="0" applyFont="1" applyFill="1" applyBorder="1" applyAlignment="1" applyProtection="1">
      <alignment horizontal="center" vertical="center" wrapText="1"/>
      <protection hidden="1"/>
    </xf>
    <xf numFmtId="0" fontId="42"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2"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0" borderId="5" xfId="0" applyFont="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0" fillId="0" borderId="1" xfId="0" applyFont="1" applyFill="1" applyBorder="1" applyAlignment="1">
      <alignment horizontal="center" vertical="top"/>
    </xf>
    <xf numFmtId="0" fontId="42" fillId="0" borderId="1" xfId="0" applyFont="1" applyFill="1" applyBorder="1" applyAlignment="1" applyProtection="1">
      <alignment horizontal="center" vertical="center" wrapText="1"/>
      <protection hidden="1"/>
    </xf>
    <xf numFmtId="0" fontId="23" fillId="0" borderId="0" xfId="0" applyFont="1"/>
    <xf numFmtId="0" fontId="21" fillId="0" borderId="33" xfId="0" applyFont="1" applyBorder="1" applyAlignment="1" applyProtection="1">
      <alignment horizontal="center" vertical="top"/>
      <protection locked="0"/>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xf numFmtId="0" fontId="22" fillId="0" borderId="48" xfId="0" applyFont="1" applyFill="1" applyBorder="1" applyAlignment="1">
      <alignment horizontal="justify" vertical="top"/>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23" fillId="0" borderId="0" xfId="0" applyFont="1" applyFill="1"/>
    <xf numFmtId="0" fontId="22" fillId="17" borderId="24" xfId="0" applyFont="1" applyFill="1" applyBorder="1" applyAlignment="1">
      <alignment horizontal="center"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23"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23" fillId="0" borderId="76" xfId="0" applyFont="1" applyBorder="1" applyAlignment="1">
      <alignment vertical="top" wrapText="1"/>
    </xf>
    <xf numFmtId="0" fontId="105" fillId="43" borderId="76" xfId="0" applyFont="1" applyFill="1" applyBorder="1" applyAlignment="1">
      <alignment vertical="top" wrapText="1"/>
    </xf>
    <xf numFmtId="0" fontId="15" fillId="21" borderId="34" xfId="14" applyFill="1" applyBorder="1" applyAlignment="1" applyProtection="1">
      <alignment horizontal="center" vertical="center" wrapText="1"/>
      <protection hidden="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0" fillId="35" borderId="41" xfId="0" applyFill="1" applyBorder="1" applyAlignment="1" applyProtection="1">
      <alignment horizontal="center"/>
      <protection locked="0"/>
    </xf>
    <xf numFmtId="0" fontId="0" fillId="35" borderId="31" xfId="0" applyFill="1" applyBorder="1" applyAlignment="1" applyProtection="1">
      <alignment horizontal="center"/>
      <protection locked="0"/>
    </xf>
    <xf numFmtId="0" fontId="0" fillId="35" borderId="63" xfId="0" applyFill="1" applyBorder="1" applyAlignment="1" applyProtection="1">
      <alignment horizontal="center"/>
      <protection locked="0"/>
    </xf>
    <xf numFmtId="0" fontId="20" fillId="35" borderId="4" xfId="0" applyFont="1" applyFill="1" applyBorder="1" applyAlignment="1" applyProtection="1">
      <alignment horizontal="center"/>
      <protection hidden="1"/>
    </xf>
    <xf numFmtId="0" fontId="20" fillId="35" borderId="25" xfId="0" applyFont="1" applyFill="1" applyBorder="1" applyAlignment="1" applyProtection="1">
      <alignment horizontal="center"/>
      <protection hidden="1"/>
    </xf>
    <xf numFmtId="0" fontId="0" fillId="0" borderId="1" xfId="0" applyBorder="1" applyProtection="1">
      <protection locked="0" hidden="1"/>
    </xf>
    <xf numFmtId="0" fontId="0" fillId="0" borderId="33" xfId="0" applyBorder="1" applyProtection="1">
      <protection locked="0" hidden="1"/>
    </xf>
    <xf numFmtId="0" fontId="23" fillId="35" borderId="61" xfId="0" applyFont="1" applyFill="1" applyBorder="1" applyAlignment="1" applyProtection="1">
      <alignment horizontal="center"/>
      <protection locked="0"/>
    </xf>
    <xf numFmtId="0" fontId="23" fillId="35" borderId="5" xfId="0" applyFont="1" applyFill="1" applyBorder="1" applyAlignment="1" applyProtection="1">
      <alignment horizontal="center"/>
      <protection locked="0"/>
    </xf>
    <xf numFmtId="0" fontId="23" fillId="35" borderId="38" xfId="0" applyFont="1" applyFill="1" applyBorder="1" applyAlignment="1" applyProtection="1">
      <alignment horizontal="center"/>
      <protection locked="0"/>
    </xf>
    <xf numFmtId="0" fontId="17" fillId="0" borderId="1" xfId="0" applyFont="1" applyBorder="1" applyAlignment="1" applyProtection="1">
      <alignment horizontal="justify"/>
      <protection hidden="1"/>
    </xf>
    <xf numFmtId="0" fontId="63" fillId="0" borderId="0" xfId="0" applyFont="1" applyBorder="1" applyAlignment="1" applyProtection="1">
      <alignment horizontal="justify"/>
      <protection hidden="1"/>
    </xf>
    <xf numFmtId="0" fontId="17" fillId="0" borderId="0" xfId="0" applyFont="1" applyBorder="1" applyAlignment="1" applyProtection="1">
      <alignment horizontal="justify"/>
      <protection hidden="1"/>
    </xf>
    <xf numFmtId="0" fontId="104" fillId="0" borderId="73" xfId="0" applyFont="1" applyBorder="1" applyAlignment="1">
      <alignment horizontal="justify" vertical="top" wrapText="1"/>
    </xf>
    <xf numFmtId="0" fontId="103" fillId="0" borderId="74" xfId="0" applyFont="1" applyBorder="1" applyAlignment="1">
      <alignment horizontal="justify" vertical="top" wrapText="1"/>
    </xf>
    <xf numFmtId="0" fontId="20" fillId="0" borderId="74" xfId="0" applyFont="1" applyBorder="1" applyAlignment="1">
      <alignment horizontal="justify" vertical="top" wrapText="1"/>
    </xf>
    <xf numFmtId="0" fontId="23" fillId="0" borderId="74" xfId="0" applyFont="1" applyBorder="1" applyAlignment="1">
      <alignment horizontal="justify" vertical="top" wrapText="1"/>
    </xf>
    <xf numFmtId="0" fontId="23" fillId="0" borderId="73" xfId="0" applyFont="1" applyBorder="1" applyAlignment="1">
      <alignment horizontal="justify" vertical="top" wrapText="1"/>
    </xf>
    <xf numFmtId="0" fontId="103" fillId="0" borderId="80" xfId="0" applyFont="1" applyBorder="1" applyAlignment="1">
      <alignment horizontal="justify" vertical="top" wrapText="1"/>
    </xf>
    <xf numFmtId="0" fontId="106" fillId="0" borderId="81" xfId="0" applyFont="1" applyBorder="1" applyAlignment="1">
      <alignment horizontal="justify" vertical="top" wrapText="1"/>
    </xf>
    <xf numFmtId="0" fontId="107" fillId="0" borderId="81" xfId="0" applyFont="1" applyBorder="1" applyAlignment="1">
      <alignment horizontal="justify" vertical="top" wrapText="1"/>
    </xf>
    <xf numFmtId="0" fontId="106" fillId="0" borderId="80" xfId="0" applyFont="1" applyBorder="1" applyAlignment="1">
      <alignment horizontal="justify" vertical="top" wrapText="1"/>
    </xf>
    <xf numFmtId="0" fontId="103" fillId="0" borderId="73" xfId="0" applyFont="1" applyBorder="1" applyAlignment="1">
      <alignment horizontal="justify" vertical="top" wrapText="1"/>
    </xf>
    <xf numFmtId="0" fontId="104" fillId="43" borderId="79" xfId="0" applyFont="1" applyFill="1" applyBorder="1" applyAlignment="1">
      <alignment horizontal="justify" vertical="center" wrapText="1"/>
    </xf>
    <xf numFmtId="0" fontId="2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30" fillId="17" borderId="74" xfId="0" applyFont="1" applyFill="1" applyBorder="1" applyAlignment="1">
      <alignment horizontal="center" vertical="top" wrapText="1"/>
    </xf>
    <xf numFmtId="0" fontId="20" fillId="17" borderId="74" xfId="0" applyFont="1" applyFill="1" applyBorder="1" applyAlignment="1">
      <alignment horizontal="center" vertical="top" wrapText="1"/>
    </xf>
    <xf numFmtId="0" fontId="42" fillId="17" borderId="1" xfId="0" applyFont="1" applyFill="1" applyBorder="1" applyAlignment="1" applyProtection="1">
      <alignment horizontal="center" vertical="center" wrapText="1"/>
      <protection hidden="1"/>
    </xf>
    <xf numFmtId="0" fontId="23" fillId="43" borderId="75"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44" borderId="83" xfId="0" applyFont="1" applyFill="1" applyBorder="1" applyAlignment="1">
      <alignment horizontal="justify" vertical="top" wrapText="1"/>
    </xf>
    <xf numFmtId="0" fontId="103" fillId="43" borderId="75" xfId="0" applyFont="1" applyFill="1" applyBorder="1" applyAlignment="1">
      <alignment horizontal="justify" vertical="top" wrapText="1"/>
    </xf>
    <xf numFmtId="0" fontId="103" fillId="43" borderId="76" xfId="0" applyFont="1" applyFill="1" applyBorder="1" applyAlignment="1">
      <alignment horizontal="justify" vertical="top" wrapText="1"/>
    </xf>
    <xf numFmtId="0" fontId="104" fillId="43" borderId="77" xfId="0" applyFont="1" applyFill="1" applyBorder="1" applyAlignment="1">
      <alignment horizontal="justify" vertical="center" wrapText="1"/>
    </xf>
    <xf numFmtId="0" fontId="104" fillId="0" borderId="75" xfId="0" applyFont="1" applyBorder="1" applyAlignment="1">
      <alignment horizontal="justify" vertical="top" wrapText="1"/>
    </xf>
    <xf numFmtId="0" fontId="103" fillId="0" borderId="76" xfId="0" applyFont="1" applyBorder="1" applyAlignment="1">
      <alignment horizontal="justify" vertical="top" wrapText="1"/>
    </xf>
    <xf numFmtId="0" fontId="20" fillId="0" borderId="76" xfId="0" applyFont="1" applyBorder="1" applyAlignment="1">
      <alignment horizontal="justify" vertical="top" wrapText="1"/>
    </xf>
    <xf numFmtId="0" fontId="23" fillId="0" borderId="76" xfId="0" applyFont="1" applyBorder="1" applyAlignment="1">
      <alignment horizontal="justify" vertical="top" wrapText="1"/>
    </xf>
    <xf numFmtId="0" fontId="23" fillId="0" borderId="75" xfId="0" applyFont="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3" fillId="0" borderId="75" xfId="0" applyFont="1" applyBorder="1" applyAlignment="1">
      <alignment horizontal="justify" vertical="top" wrapText="1"/>
    </xf>
    <xf numFmtId="0" fontId="104" fillId="17" borderId="74" xfId="0" applyFont="1" applyFill="1" applyBorder="1" applyAlignment="1">
      <alignment horizontal="center" vertical="top" wrapText="1"/>
    </xf>
    <xf numFmtId="0" fontId="23" fillId="17" borderId="74" xfId="0" applyFont="1" applyFill="1" applyBorder="1" applyAlignment="1">
      <alignment horizontal="justify" vertical="top" wrapText="1"/>
    </xf>
    <xf numFmtId="0" fontId="107" fillId="44" borderId="83" xfId="0" applyFont="1" applyFill="1" applyBorder="1" applyAlignment="1">
      <alignment horizontal="justify" vertical="top" wrapText="1"/>
    </xf>
    <xf numFmtId="0" fontId="78" fillId="44" borderId="83" xfId="0" applyFont="1" applyFill="1" applyBorder="1" applyAlignment="1">
      <alignment horizontal="justify" vertical="top" wrapText="1"/>
    </xf>
    <xf numFmtId="0" fontId="104" fillId="0" borderId="79" xfId="0" applyFont="1" applyBorder="1" applyAlignment="1">
      <alignment horizontal="justify" vertical="center" wrapText="1"/>
    </xf>
    <xf numFmtId="0" fontId="23" fillId="0" borderId="80" xfId="0" applyFont="1" applyFill="1" applyBorder="1" applyAlignment="1" applyProtection="1">
      <alignment horizontal="justify" vertical="top" wrapText="1"/>
      <protection locked="0"/>
    </xf>
    <xf numFmtId="0" fontId="104" fillId="0" borderId="78" xfId="0" applyFont="1" applyBorder="1" applyAlignment="1">
      <alignment horizontal="justify" vertical="center" wrapText="1"/>
    </xf>
    <xf numFmtId="0" fontId="107" fillId="0" borderId="83" xfId="0" applyFont="1" applyBorder="1" applyAlignment="1">
      <alignment horizontal="justify" vertical="top" wrapText="1"/>
    </xf>
    <xf numFmtId="0" fontId="108" fillId="0" borderId="82" xfId="0" applyFont="1" applyBorder="1" applyAlignment="1">
      <alignment horizontal="justify" vertical="top" wrapText="1"/>
    </xf>
    <xf numFmtId="0" fontId="78" fillId="0" borderId="80" xfId="0" applyFont="1" applyFill="1" applyBorder="1" applyAlignment="1" applyProtection="1">
      <alignment horizontal="justify" vertical="top" wrapText="1"/>
      <protection locked="0"/>
    </xf>
    <xf numFmtId="0" fontId="104" fillId="0" borderId="77" xfId="0" applyFont="1" applyBorder="1" applyAlignment="1">
      <alignment horizontal="justify" vertical="center" wrapText="1"/>
    </xf>
    <xf numFmtId="0" fontId="104" fillId="43" borderId="75" xfId="0" applyFont="1" applyFill="1" applyBorder="1" applyAlignment="1">
      <alignment horizontal="justify" vertical="top" wrapText="1"/>
    </xf>
    <xf numFmtId="0" fontId="105" fillId="0" borderId="76" xfId="0" applyFont="1" applyBorder="1" applyAlignment="1">
      <alignment horizontal="justify" vertical="top" wrapText="1"/>
    </xf>
    <xf numFmtId="0" fontId="105" fillId="43" borderId="76" xfId="0" applyFont="1" applyFill="1" applyBorder="1" applyAlignment="1">
      <alignment horizontal="justify" vertical="top" wrapText="1"/>
    </xf>
    <xf numFmtId="0" fontId="110" fillId="0" borderId="83" xfId="0" applyFont="1" applyBorder="1" applyAlignment="1">
      <alignment horizontal="justify" vertical="top" wrapText="1"/>
    </xf>
    <xf numFmtId="0" fontId="20" fillId="0" borderId="84" xfId="0" applyFont="1" applyBorder="1" applyAlignment="1">
      <alignment horizontal="center" vertical="top" wrapText="1"/>
    </xf>
    <xf numFmtId="0" fontId="23" fillId="0" borderId="85" xfId="0" applyFont="1" applyBorder="1" applyAlignment="1">
      <alignment horizontal="justify" vertical="top" wrapText="1"/>
    </xf>
    <xf numFmtId="0" fontId="111" fillId="44" borderId="82" xfId="0" applyFont="1" applyFill="1" applyBorder="1" applyAlignment="1">
      <alignment horizontal="justify" vertical="top" wrapText="1"/>
    </xf>
    <xf numFmtId="0" fontId="29" fillId="12" borderId="31" xfId="0" applyFont="1" applyFill="1" applyBorder="1" applyAlignment="1">
      <alignment horizontal="center" vertical="center" wrapText="1"/>
    </xf>
    <xf numFmtId="0" fontId="32" fillId="0" borderId="31" xfId="0" applyFont="1" applyBorder="1" applyAlignment="1">
      <alignment horizontal="justify" vertical="top" wrapText="1"/>
    </xf>
    <xf numFmtId="0" fontId="112" fillId="0" borderId="1" xfId="0" applyFont="1" applyBorder="1" applyAlignment="1">
      <alignment horizontal="justify" vertical="top" wrapText="1"/>
    </xf>
    <xf numFmtId="0" fontId="29" fillId="13" borderId="31" xfId="0" applyFont="1" applyFill="1" applyBorder="1" applyAlignment="1">
      <alignment horizontal="center" vertical="center" wrapText="1"/>
    </xf>
    <xf numFmtId="0" fontId="29" fillId="29" borderId="31" xfId="0" applyFont="1" applyFill="1" applyBorder="1" applyAlignment="1">
      <alignment horizontal="center" vertical="center" wrapText="1"/>
    </xf>
    <xf numFmtId="0" fontId="29" fillId="16" borderId="31" xfId="0" applyFont="1" applyFill="1" applyBorder="1" applyAlignment="1">
      <alignment horizontal="center" vertical="center"/>
    </xf>
    <xf numFmtId="0" fontId="10" fillId="0" borderId="24" xfId="0" applyFont="1" applyBorder="1" applyAlignment="1" applyProtection="1">
      <alignment horizontal="left" vertical="top"/>
      <protection hidden="1"/>
    </xf>
    <xf numFmtId="0" fontId="103" fillId="0" borderId="82" xfId="0" applyFont="1" applyBorder="1" applyAlignment="1">
      <alignment horizontal="justify" vertical="top" wrapText="1"/>
    </xf>
    <xf numFmtId="0" fontId="103" fillId="0" borderId="83" xfId="0" applyFont="1" applyBorder="1" applyAlignment="1">
      <alignment horizontal="justify" vertical="top" wrapText="1"/>
    </xf>
    <xf numFmtId="0" fontId="103" fillId="44" borderId="83" xfId="0" applyFont="1" applyFill="1" applyBorder="1" applyAlignment="1">
      <alignment horizontal="justify" vertical="top" wrapText="1"/>
    </xf>
    <xf numFmtId="0" fontId="103" fillId="44" borderId="82" xfId="0" applyFont="1" applyFill="1" applyBorder="1" applyAlignment="1">
      <alignment horizontal="justify" vertical="top" wrapText="1"/>
    </xf>
    <xf numFmtId="49" fontId="21" fillId="0" borderId="33" xfId="0" applyNumberFormat="1" applyFont="1" applyBorder="1" applyAlignment="1" applyProtection="1">
      <alignment horizontal="justify" vertical="top"/>
      <protection locked="0"/>
    </xf>
    <xf numFmtId="0" fontId="0" fillId="0" borderId="33" xfId="0" applyBorder="1" applyAlignment="1" applyProtection="1">
      <alignment horizontal="center" vertical="top"/>
      <protection locked="0"/>
    </xf>
    <xf numFmtId="0" fontId="23" fillId="0" borderId="61" xfId="0" applyFont="1" applyFill="1" applyBorder="1" applyProtection="1"/>
    <xf numFmtId="0" fontId="22" fillId="0" borderId="41" xfId="0" applyFont="1" applyBorder="1" applyAlignment="1">
      <alignment horizontal="center" vertical="top"/>
    </xf>
    <xf numFmtId="0" fontId="22" fillId="0" borderId="33" xfId="0" applyFont="1" applyBorder="1" applyAlignment="1">
      <alignment horizontal="center" vertical="top"/>
    </xf>
    <xf numFmtId="49" fontId="21" fillId="17" borderId="33" xfId="0" applyNumberFormat="1" applyFont="1" applyFill="1" applyBorder="1" applyAlignment="1" applyProtection="1">
      <alignment horizontal="justify" vertical="top"/>
      <protection locked="0"/>
    </xf>
    <xf numFmtId="0" fontId="23" fillId="17" borderId="0" xfId="0" applyFont="1" applyFill="1"/>
    <xf numFmtId="0" fontId="20" fillId="17" borderId="1" xfId="0" applyFont="1" applyFill="1" applyBorder="1" applyAlignment="1">
      <alignment horizontal="center" vertical="top"/>
    </xf>
    <xf numFmtId="0" fontId="97" fillId="17" borderId="1" xfId="0" applyFont="1" applyFill="1" applyBorder="1" applyAlignment="1" applyProtection="1">
      <alignment horizontal="center" vertical="center" wrapText="1"/>
      <protection hidden="1"/>
    </xf>
    <xf numFmtId="0" fontId="78" fillId="17" borderId="1" xfId="0" applyFont="1" applyFill="1" applyBorder="1" applyAlignment="1" applyProtection="1">
      <alignment horizontal="center" vertical="center" wrapText="1"/>
      <protection hidden="1"/>
    </xf>
    <xf numFmtId="0" fontId="78" fillId="43" borderId="76" xfId="0" applyFont="1" applyFill="1" applyBorder="1" applyAlignment="1">
      <alignment horizontal="justify" vertical="top" wrapText="1"/>
    </xf>
    <xf numFmtId="0" fontId="6" fillId="43" borderId="76" xfId="0" applyFont="1" applyFill="1" applyBorder="1" applyAlignment="1">
      <alignment horizontal="justify" vertical="top" wrapText="1"/>
    </xf>
    <xf numFmtId="0" fontId="78" fillId="0" borderId="76" xfId="0" applyFont="1" applyBorder="1" applyAlignment="1">
      <alignment horizontal="justify" vertical="top" wrapText="1"/>
    </xf>
    <xf numFmtId="0" fontId="6" fillId="0" borderId="76" xfId="0" applyFont="1" applyBorder="1" applyAlignment="1">
      <alignment horizontal="justify" vertical="top" wrapText="1"/>
    </xf>
    <xf numFmtId="0" fontId="113" fillId="0" borderId="76" xfId="0" applyFont="1" applyBorder="1" applyAlignment="1">
      <alignment horizontal="justify" vertical="top" wrapText="1"/>
    </xf>
    <xf numFmtId="0" fontId="113" fillId="43" borderId="76" xfId="0" applyFont="1" applyFill="1" applyBorder="1" applyAlignment="1">
      <alignment horizontal="justify" vertical="top" wrapText="1"/>
    </xf>
    <xf numFmtId="0" fontId="78" fillId="0" borderId="75" xfId="0" applyFont="1" applyBorder="1" applyAlignment="1">
      <alignment horizontal="justify" vertical="top" wrapText="1"/>
    </xf>
    <xf numFmtId="0" fontId="78" fillId="0" borderId="82" xfId="0" applyFont="1" applyBorder="1" applyAlignment="1">
      <alignment horizontal="justify" vertical="top" wrapText="1"/>
    </xf>
    <xf numFmtId="0" fontId="78" fillId="0" borderId="83" xfId="0" applyFont="1" applyBorder="1" applyAlignment="1">
      <alignment horizontal="justify" vertical="top" wrapText="1"/>
    </xf>
    <xf numFmtId="49" fontId="2" fillId="0" borderId="33" xfId="0" applyNumberFormat="1" applyFont="1" applyBorder="1" applyAlignment="1" applyProtection="1">
      <alignment horizontal="justify" vertical="top"/>
      <protection locked="0"/>
    </xf>
    <xf numFmtId="0" fontId="23" fillId="21" borderId="24" xfId="0" applyFont="1" applyFill="1" applyBorder="1" applyAlignment="1">
      <alignment horizontal="center" vertical="center" wrapText="1"/>
    </xf>
    <xf numFmtId="0" fontId="6" fillId="21" borderId="1" xfId="0" applyFont="1" applyFill="1" applyBorder="1" applyAlignment="1" applyProtection="1">
      <alignment horizontal="right"/>
    </xf>
    <xf numFmtId="0" fontId="73" fillId="0" borderId="83" xfId="0" applyFont="1" applyBorder="1" applyAlignment="1">
      <alignment horizontal="justify" vertical="top" wrapText="1"/>
    </xf>
    <xf numFmtId="0" fontId="23" fillId="0" borderId="0" xfId="0" applyFont="1" applyAlignment="1">
      <alignment horizontal="justify" wrapText="1"/>
    </xf>
    <xf numFmtId="0" fontId="42" fillId="0" borderId="0" xfId="0" applyFont="1" applyFill="1" applyBorder="1" applyAlignment="1" applyProtection="1">
      <alignment horizontal="center" vertical="center" wrapText="1"/>
      <protection hidden="1"/>
    </xf>
    <xf numFmtId="0" fontId="42" fillId="17" borderId="0" xfId="0" applyFont="1" applyFill="1" applyBorder="1" applyAlignment="1" applyProtection="1">
      <alignment horizontal="center" vertical="center" wrapText="1"/>
      <protection hidden="1"/>
    </xf>
    <xf numFmtId="0" fontId="20" fillId="21" borderId="1" xfId="0" applyFont="1" applyFill="1" applyBorder="1" applyAlignment="1">
      <alignment horizontal="center" vertical="center" wrapText="1"/>
    </xf>
    <xf numFmtId="0" fontId="2" fillId="43" borderId="76" xfId="0" applyFont="1" applyFill="1" applyBorder="1" applyAlignment="1">
      <alignment horizontal="justify" vertical="top" wrapText="1"/>
    </xf>
    <xf numFmtId="0" fontId="118" fillId="43" borderId="76" xfId="0" applyFont="1" applyFill="1" applyBorder="1" applyAlignment="1">
      <alignment horizontal="justify" vertical="top" wrapText="1"/>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0" fontId="10" fillId="0" borderId="31" xfId="0" applyFont="1" applyBorder="1" applyAlignment="1" applyProtection="1">
      <alignment horizontal="center"/>
    </xf>
    <xf numFmtId="0" fontId="10" fillId="0" borderId="30" xfId="0" applyFont="1" applyBorder="1" applyAlignment="1" applyProtection="1">
      <alignment horizontal="center"/>
    </xf>
    <xf numFmtId="0" fontId="10" fillId="0" borderId="5" xfId="0" applyFont="1" applyBorder="1" applyAlignment="1" applyProtection="1">
      <alignment horizontal="center"/>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90" fillId="14" borderId="39" xfId="0" applyFont="1" applyFill="1" applyBorder="1" applyAlignment="1">
      <alignment horizontal="justify" vertical="top" wrapText="1"/>
    </xf>
    <xf numFmtId="0" fontId="90" fillId="14" borderId="0" xfId="0" applyFont="1" applyFill="1" applyBorder="1" applyAlignment="1">
      <alignment horizontal="justify" vertical="top" wrapText="1"/>
    </xf>
    <xf numFmtId="0" fontId="90"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90" fillId="0" borderId="31" xfId="0" applyFont="1" applyFill="1" applyBorder="1" applyAlignment="1">
      <alignment horizontal="justify" vertical="top" wrapText="1"/>
    </xf>
    <xf numFmtId="0" fontId="90" fillId="0" borderId="30" xfId="0" applyFont="1" applyFill="1" applyBorder="1" applyAlignment="1">
      <alignment horizontal="justify" vertical="top" wrapText="1"/>
    </xf>
    <xf numFmtId="0" fontId="90" fillId="0" borderId="5" xfId="0" applyFont="1" applyFill="1" applyBorder="1" applyAlignment="1">
      <alignment horizontal="justify" vertical="top"/>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wrapText="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58" xfId="0" applyFont="1" applyBorder="1" applyAlignment="1" applyProtection="1">
      <alignment horizontal="center" vertical="center"/>
      <protection hidden="1"/>
    </xf>
    <xf numFmtId="0" fontId="45" fillId="25" borderId="14" xfId="0" applyFont="1" applyFill="1" applyBorder="1" applyAlignment="1" applyProtection="1">
      <alignment horizontal="center" vertical="center" wrapText="1"/>
      <protection hidden="1"/>
    </xf>
    <xf numFmtId="0" fontId="45" fillId="25" borderId="15" xfId="0" applyFont="1" applyFill="1" applyBorder="1" applyAlignment="1" applyProtection="1">
      <alignment horizontal="center" vertical="center" wrapText="1"/>
      <protection hidden="1"/>
    </xf>
    <xf numFmtId="0" fontId="42" fillId="42" borderId="25" xfId="0" applyFont="1" applyFill="1" applyBorder="1" applyAlignment="1" applyProtection="1">
      <alignment horizontal="center" vertical="center" wrapText="1"/>
      <protection hidden="1"/>
    </xf>
    <xf numFmtId="0" fontId="42" fillId="42" borderId="29"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45" fillId="18" borderId="13" xfId="0" applyFont="1" applyFill="1" applyBorder="1" applyAlignment="1" applyProtection="1">
      <alignment horizontal="center" vertical="center" wrapText="1"/>
      <protection hidden="1"/>
    </xf>
    <xf numFmtId="0" fontId="45" fillId="18" borderId="14" xfId="0" applyFont="1" applyFill="1" applyBorder="1" applyAlignment="1" applyProtection="1">
      <alignment horizontal="center" vertical="center" wrapText="1"/>
      <protection hidden="1"/>
    </xf>
    <xf numFmtId="0" fontId="42" fillId="22" borderId="4" xfId="0" applyFont="1" applyFill="1" applyBorder="1" applyAlignment="1" applyProtection="1">
      <alignment horizontal="center" vertical="center" wrapText="1"/>
      <protection hidden="1"/>
    </xf>
    <xf numFmtId="0" fontId="42" fillId="22" borderId="34"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44" fillId="28" borderId="13" xfId="0" applyFont="1" applyFill="1" applyBorder="1" applyAlignment="1" applyProtection="1">
      <alignment horizontal="center"/>
      <protection hidden="1"/>
    </xf>
    <xf numFmtId="0" fontId="44" fillId="28" borderId="14" xfId="0" applyFont="1" applyFill="1" applyBorder="1" applyAlignment="1" applyProtection="1">
      <alignment horizontal="center"/>
      <protection hidden="1"/>
    </xf>
    <xf numFmtId="0" fontId="44" fillId="28" borderId="15" xfId="0" applyFont="1" applyFill="1" applyBorder="1" applyAlignment="1" applyProtection="1">
      <alignment horizontal="center"/>
      <protection hidden="1"/>
    </xf>
    <xf numFmtId="0" fontId="42" fillId="27" borderId="13" xfId="0" applyFont="1" applyFill="1" applyBorder="1" applyAlignment="1" applyProtection="1">
      <alignment horizontal="center" vertical="center" wrapText="1"/>
      <protection hidden="1"/>
    </xf>
    <xf numFmtId="0" fontId="42" fillId="27" borderId="14" xfId="0" applyFont="1" applyFill="1" applyBorder="1" applyAlignment="1" applyProtection="1">
      <alignment horizontal="center" vertical="center" wrapText="1"/>
      <protection hidden="1"/>
    </xf>
    <xf numFmtId="0" fontId="42" fillId="27" borderId="15" xfId="0" applyFont="1" applyFill="1" applyBorder="1" applyAlignment="1" applyProtection="1">
      <alignment horizontal="center" vertical="center" wrapText="1"/>
      <protection hidden="1"/>
    </xf>
    <xf numFmtId="0" fontId="42" fillId="27" borderId="4" xfId="0" applyFont="1" applyFill="1" applyBorder="1" applyAlignment="1" applyProtection="1">
      <alignment horizontal="center" vertical="center" wrapText="1"/>
      <protection hidden="1"/>
    </xf>
    <xf numFmtId="0" fontId="42" fillId="27" borderId="34" xfId="0" applyFont="1" applyFill="1" applyBorder="1" applyAlignment="1" applyProtection="1">
      <alignment horizontal="center" vertical="center" wrapText="1"/>
      <protection hidden="1"/>
    </xf>
    <xf numFmtId="0" fontId="42" fillId="26" borderId="13" xfId="0" applyFont="1" applyFill="1" applyBorder="1" applyAlignment="1" applyProtection="1">
      <alignment horizontal="center" vertical="center" wrapText="1"/>
      <protection hidden="1"/>
    </xf>
    <xf numFmtId="0" fontId="42" fillId="26" borderId="14" xfId="0" applyFont="1" applyFill="1" applyBorder="1" applyAlignment="1" applyProtection="1">
      <alignment horizontal="center" vertical="center" wrapText="1"/>
      <protection hidden="1"/>
    </xf>
    <xf numFmtId="0" fontId="42" fillId="26" borderId="15" xfId="0" applyFont="1"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7" fillId="0" borderId="39" xfId="0" applyFont="1" applyBorder="1" applyAlignment="1" applyProtection="1">
      <alignment horizontal="left" vertical="top"/>
      <protection hidden="1"/>
    </xf>
    <xf numFmtId="0" fontId="17" fillId="0" borderId="0" xfId="0" applyFont="1" applyBorder="1" applyAlignment="1" applyProtection="1">
      <alignment horizontal="left" vertical="top"/>
      <protection hidden="1"/>
    </xf>
    <xf numFmtId="0" fontId="20" fillId="0" borderId="31" xfId="0" applyFont="1" applyBorder="1" applyAlignment="1" applyProtection="1">
      <alignment horizontal="left" vertical="top"/>
      <protection hidden="1"/>
    </xf>
    <xf numFmtId="0" fontId="20" fillId="0" borderId="30" xfId="0" applyFont="1" applyBorder="1" applyAlignment="1" applyProtection="1">
      <alignment horizontal="left" vertical="top"/>
      <protection hidden="1"/>
    </xf>
    <xf numFmtId="0" fontId="20" fillId="0" borderId="5" xfId="0" applyFont="1" applyBorder="1" applyAlignment="1" applyProtection="1">
      <alignment horizontal="left" vertical="top"/>
      <protection hidden="1"/>
    </xf>
    <xf numFmtId="0" fontId="10" fillId="0" borderId="31" xfId="0" applyFont="1" applyBorder="1" applyAlignment="1" applyProtection="1">
      <alignment horizontal="left" vertical="top"/>
      <protection hidden="1"/>
    </xf>
    <xf numFmtId="0" fontId="10" fillId="0" borderId="30" xfId="0" applyFont="1" applyBorder="1" applyAlignment="1" applyProtection="1">
      <alignment horizontal="left" vertical="top"/>
      <protection hidden="1"/>
    </xf>
    <xf numFmtId="0" fontId="10" fillId="0" borderId="5" xfId="0" applyFont="1" applyBorder="1" applyAlignment="1" applyProtection="1">
      <alignment horizontal="left" vertical="top"/>
      <protection hidden="1"/>
    </xf>
    <xf numFmtId="0" fontId="10" fillId="0" borderId="63" xfId="0" applyFont="1" applyBorder="1" applyAlignment="1" applyProtection="1">
      <alignment horizontal="left" vertical="top"/>
      <protection hidden="1"/>
    </xf>
    <xf numFmtId="0" fontId="10" fillId="0" borderId="71" xfId="0" applyFont="1" applyBorder="1" applyAlignment="1" applyProtection="1">
      <alignment horizontal="left" vertical="top"/>
      <protection hidden="1"/>
    </xf>
    <xf numFmtId="0" fontId="10" fillId="0" borderId="38" xfId="0" applyFont="1" applyBorder="1" applyAlignment="1" applyProtection="1">
      <alignment horizontal="left" vertical="top"/>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2" fillId="19" borderId="4" xfId="0" applyFont="1" applyFill="1" applyBorder="1" applyAlignment="1" applyProtection="1">
      <alignment horizontal="center" vertical="center" wrapText="1"/>
      <protection hidden="1"/>
    </xf>
    <xf numFmtId="0" fontId="42" fillId="19" borderId="34" xfId="0" applyFont="1" applyFill="1" applyBorder="1" applyAlignment="1" applyProtection="1">
      <alignment horizontal="center" vertical="center" wrapText="1"/>
      <protection hidden="1"/>
    </xf>
    <xf numFmtId="0" fontId="42" fillId="21" borderId="35" xfId="0" applyFont="1" applyFill="1" applyBorder="1" applyAlignment="1" applyProtection="1">
      <alignment horizontal="center" vertical="center" wrapText="1"/>
      <protection hidden="1"/>
    </xf>
    <xf numFmtId="0" fontId="42" fillId="21" borderId="25" xfId="0" applyFont="1" applyFill="1" applyBorder="1" applyAlignment="1" applyProtection="1">
      <alignment horizontal="center" vertical="center" wrapText="1"/>
      <protection hidden="1"/>
    </xf>
    <xf numFmtId="0" fontId="42" fillId="21" borderId="36" xfId="0" applyFont="1" applyFill="1" applyBorder="1" applyAlignment="1" applyProtection="1">
      <alignment horizontal="center" vertical="center" wrapText="1"/>
      <protection hidden="1"/>
    </xf>
    <xf numFmtId="0" fontId="42" fillId="21" borderId="29" xfId="0" applyFont="1" applyFill="1" applyBorder="1" applyAlignment="1" applyProtection="1">
      <alignment horizontal="center" vertical="center" wrapText="1"/>
      <protection hidden="1"/>
    </xf>
    <xf numFmtId="0" fontId="42" fillId="32" borderId="60" xfId="0" applyFont="1" applyFill="1" applyBorder="1" applyAlignment="1" applyProtection="1">
      <alignment horizontal="center" vertical="center" wrapText="1"/>
      <protection hidden="1"/>
    </xf>
    <xf numFmtId="0" fontId="42" fillId="32" borderId="59" xfId="0" applyFont="1" applyFill="1" applyBorder="1" applyAlignment="1" applyProtection="1">
      <alignment horizontal="center" vertical="center" wrapText="1"/>
      <protection hidden="1"/>
    </xf>
    <xf numFmtId="0" fontId="42" fillId="21" borderId="13" xfId="0" applyFont="1" applyFill="1" applyBorder="1" applyAlignment="1" applyProtection="1">
      <alignment horizontal="center" vertical="center" wrapText="1"/>
      <protection hidden="1"/>
    </xf>
    <xf numFmtId="0" fontId="42" fillId="21" borderId="14" xfId="0" applyFont="1" applyFill="1" applyBorder="1" applyAlignment="1" applyProtection="1">
      <alignment horizontal="center" vertical="center" wrapText="1"/>
      <protection hidden="1"/>
    </xf>
    <xf numFmtId="0" fontId="42" fillId="21" borderId="15" xfId="0" applyFont="1" applyFill="1" applyBorder="1" applyAlignment="1" applyProtection="1">
      <alignment horizontal="center" vertical="center" wrapText="1"/>
      <protection hidden="1"/>
    </xf>
    <xf numFmtId="0" fontId="42" fillId="19" borderId="16" xfId="0" applyFont="1" applyFill="1" applyBorder="1" applyAlignment="1" applyProtection="1">
      <alignment horizontal="center" vertical="center" wrapText="1"/>
      <protection hidden="1"/>
    </xf>
    <xf numFmtId="0" fontId="42" fillId="19" borderId="0" xfId="0" applyFont="1" applyFill="1" applyBorder="1" applyAlignment="1" applyProtection="1">
      <alignment horizontal="center" vertical="center" wrapText="1"/>
      <protection hidden="1"/>
    </xf>
    <xf numFmtId="0" fontId="42" fillId="19" borderId="27" xfId="0" applyFont="1" applyFill="1" applyBorder="1" applyAlignment="1" applyProtection="1">
      <alignment horizontal="center" vertical="center" wrapText="1"/>
      <protection hidden="1"/>
    </xf>
    <xf numFmtId="0" fontId="42" fillId="19" borderId="36" xfId="0" applyFont="1" applyFill="1" applyBorder="1" applyAlignment="1" applyProtection="1">
      <alignment horizontal="center" vertical="center" wrapText="1"/>
      <protection hidden="1"/>
    </xf>
    <xf numFmtId="0" fontId="42" fillId="19" borderId="28" xfId="0" applyFont="1" applyFill="1" applyBorder="1" applyAlignment="1" applyProtection="1">
      <alignment horizontal="center" vertical="center" wrapText="1"/>
      <protection hidden="1"/>
    </xf>
    <xf numFmtId="0" fontId="42" fillId="19" borderId="29" xfId="0" applyFont="1" applyFill="1" applyBorder="1" applyAlignment="1" applyProtection="1">
      <alignment horizontal="center" vertical="center" wrapText="1"/>
      <protection hidden="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45" xfId="0" applyFont="1" applyFill="1" applyBorder="1" applyAlignment="1" applyProtection="1">
      <alignment horizontal="center"/>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49" fillId="2" borderId="7"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1" fillId="11" borderId="37" xfId="12" applyFont="1" applyFill="1" applyBorder="1" applyAlignment="1" applyProtection="1">
      <alignment horizontal="center" vertical="center"/>
    </xf>
    <xf numFmtId="0" fontId="51" fillId="11" borderId="26" xfId="12" applyFont="1" applyFill="1" applyBorder="1" applyAlignment="1" applyProtection="1">
      <alignment horizontal="center" vertical="center"/>
    </xf>
    <xf numFmtId="0" fontId="51" fillId="11" borderId="34"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40" xfId="12" applyFont="1" applyFill="1" applyBorder="1" applyAlignment="1" applyProtection="1">
      <alignment horizontal="center" vertical="center" wrapText="1"/>
    </xf>
    <xf numFmtId="0" fontId="8" fillId="12" borderId="6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51" fillId="11" borderId="50"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61"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60" xfId="12" applyFont="1" applyFill="1" applyBorder="1" applyAlignment="1" applyProtection="1">
      <alignment horizontal="center" vertical="center" wrapText="1"/>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1" fillId="11" borderId="4" xfId="12" applyFont="1" applyFill="1" applyBorder="1" applyAlignment="1" applyProtection="1">
      <alignment horizontal="center" vertical="center"/>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21" borderId="13" xfId="0" applyFont="1" applyFill="1" applyBorder="1" applyAlignment="1" applyProtection="1">
      <alignment horizont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0" fillId="21" borderId="1" xfId="0" applyFont="1" applyFill="1" applyBorder="1" applyAlignment="1" applyProtection="1">
      <alignment horizontal="center" vertical="center"/>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4"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3" xfId="0" applyFont="1" applyFill="1" applyBorder="1" applyAlignment="1" applyProtection="1">
      <alignment horizontal="center" vertical="center"/>
      <protection hidden="1"/>
    </xf>
    <xf numFmtId="0" fontId="23" fillId="0" borderId="0" xfId="0" applyFont="1" applyAlignment="1">
      <alignment horizontal="justify" wrapText="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43" fillId="21" borderId="13" xfId="0" applyFont="1" applyFill="1" applyBorder="1" applyAlignment="1">
      <alignment horizontal="center" vertical="center"/>
    </xf>
    <xf numFmtId="0" fontId="43" fillId="21" borderId="14" xfId="0" applyFont="1" applyFill="1" applyBorder="1" applyAlignment="1">
      <alignment horizontal="center" vertical="center"/>
    </xf>
    <xf numFmtId="0" fontId="43" fillId="21" borderId="15" xfId="0" applyFont="1" applyFill="1" applyBorder="1" applyAlignment="1">
      <alignment horizontal="center" vertical="center"/>
    </xf>
    <xf numFmtId="0" fontId="52" fillId="21" borderId="13" xfId="0" applyFont="1" applyFill="1" applyBorder="1" applyAlignment="1">
      <alignment horizontal="center" vertical="center"/>
    </xf>
    <xf numFmtId="0" fontId="52" fillId="21" borderId="15" xfId="0" applyFont="1" applyFill="1" applyBorder="1" applyAlignment="1">
      <alignment horizontal="center" vertical="center"/>
    </xf>
    <xf numFmtId="0" fontId="53" fillId="21" borderId="22" xfId="12" applyFont="1" applyFill="1" applyBorder="1" applyAlignment="1">
      <alignment horizontal="center" vertical="center"/>
    </xf>
    <xf numFmtId="0" fontId="53"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4" fillId="13" borderId="16" xfId="0" applyFont="1" applyFill="1" applyBorder="1" applyAlignment="1" applyProtection="1">
      <alignment horizontal="center" vertical="center" wrapText="1"/>
      <protection hidden="1"/>
    </xf>
    <xf numFmtId="0" fontId="84" fillId="13" borderId="27" xfId="0" applyFont="1" applyFill="1" applyBorder="1" applyAlignment="1" applyProtection="1">
      <alignment horizontal="center" vertical="center" wrapText="1"/>
      <protection hidden="1"/>
    </xf>
    <xf numFmtId="0" fontId="84" fillId="29" borderId="13" xfId="0" applyFont="1" applyFill="1" applyBorder="1" applyAlignment="1" applyProtection="1">
      <alignment horizontal="center" vertical="center" wrapText="1"/>
      <protection hidden="1"/>
    </xf>
    <xf numFmtId="0" fontId="84" fillId="29" borderId="14" xfId="0" applyFont="1" applyFill="1" applyBorder="1" applyAlignment="1" applyProtection="1">
      <alignment horizontal="center" vertical="center" wrapText="1"/>
      <protection hidden="1"/>
    </xf>
    <xf numFmtId="0" fontId="84" fillId="16" borderId="35" xfId="0" applyFont="1" applyFill="1" applyBorder="1" applyAlignment="1" applyProtection="1">
      <alignment horizontal="center" vertical="center" wrapText="1"/>
      <protection hidden="1"/>
    </xf>
    <xf numFmtId="0" fontId="84" fillId="16" borderId="22" xfId="0" applyFont="1" applyFill="1" applyBorder="1" applyAlignment="1" applyProtection="1">
      <alignment horizontal="center" vertical="center" wrapText="1"/>
      <protection hidden="1"/>
    </xf>
    <xf numFmtId="0" fontId="84" fillId="25" borderId="18" xfId="0" applyFont="1" applyFill="1" applyBorder="1" applyAlignment="1" applyProtection="1">
      <alignment horizontal="center" vertical="center" wrapText="1"/>
      <protection hidden="1"/>
    </xf>
    <xf numFmtId="0" fontId="84" fillId="25" borderId="3" xfId="0" applyFont="1" applyFill="1" applyBorder="1" applyAlignment="1" applyProtection="1">
      <alignment horizontal="center" vertical="center" wrapText="1"/>
      <protection hidden="1"/>
    </xf>
    <xf numFmtId="0" fontId="84" fillId="25" borderId="20" xfId="0" applyFont="1" applyFill="1" applyBorder="1" applyAlignment="1" applyProtection="1">
      <alignment horizontal="center" vertical="center" wrapText="1"/>
      <protection hidden="1"/>
    </xf>
    <xf numFmtId="0" fontId="84"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4" fillId="13" borderId="19" xfId="0" applyFont="1" applyFill="1" applyBorder="1" applyAlignment="1" applyProtection="1">
      <alignment horizontal="center" vertical="center" wrapText="1"/>
      <protection hidden="1"/>
    </xf>
    <xf numFmtId="0" fontId="84" fillId="13" borderId="12" xfId="0" applyFont="1" applyFill="1" applyBorder="1" applyAlignment="1" applyProtection="1">
      <alignment horizontal="center" vertical="center" wrapText="1"/>
      <protection hidden="1"/>
    </xf>
    <xf numFmtId="0" fontId="84" fillId="29" borderId="19" xfId="0" applyFont="1" applyFill="1" applyBorder="1" applyAlignment="1" applyProtection="1">
      <alignment horizontal="center" vertical="center" wrapText="1"/>
      <protection hidden="1"/>
    </xf>
    <xf numFmtId="0" fontId="84" fillId="29" borderId="12" xfId="0" applyFont="1" applyFill="1" applyBorder="1" applyAlignment="1" applyProtection="1">
      <alignment horizontal="center" vertical="center" wrapText="1"/>
      <protection hidden="1"/>
    </xf>
    <xf numFmtId="0" fontId="84" fillId="16" borderId="20" xfId="0" applyFont="1" applyFill="1" applyBorder="1" applyAlignment="1" applyProtection="1">
      <alignment horizontal="center" vertical="center" wrapText="1"/>
      <protection hidden="1"/>
    </xf>
    <xf numFmtId="0" fontId="84" fillId="16" borderId="17" xfId="0" applyFont="1" applyFill="1" applyBorder="1" applyAlignment="1" applyProtection="1">
      <alignment horizontal="center" vertical="center" wrapText="1"/>
      <protection hidden="1"/>
    </xf>
    <xf numFmtId="0" fontId="84" fillId="13" borderId="18" xfId="0" applyFont="1" applyFill="1" applyBorder="1" applyAlignment="1" applyProtection="1">
      <alignment horizontal="center" vertical="center" wrapText="1"/>
      <protection hidden="1"/>
    </xf>
    <xf numFmtId="0" fontId="84" fillId="13" borderId="3" xfId="0" applyFont="1" applyFill="1" applyBorder="1" applyAlignment="1" applyProtection="1">
      <alignment horizontal="center" vertical="center" wrapText="1"/>
      <protection hidden="1"/>
    </xf>
    <xf numFmtId="0" fontId="81" fillId="0" borderId="36" xfId="0" applyFont="1" applyBorder="1" applyAlignment="1" applyProtection="1">
      <alignment horizontal="left" vertical="center"/>
      <protection hidden="1"/>
    </xf>
    <xf numFmtId="0" fontId="81" fillId="0" borderId="28" xfId="0" applyFont="1" applyBorder="1" applyAlignment="1" applyProtection="1">
      <alignment horizontal="left" vertical="center"/>
      <protection hidden="1"/>
    </xf>
    <xf numFmtId="0" fontId="81"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3" fillId="18" borderId="62" xfId="0" applyFont="1" applyFill="1" applyBorder="1" applyAlignment="1" applyProtection="1">
      <alignment horizontal="center" vertical="center" wrapText="1"/>
      <protection hidden="1"/>
    </xf>
    <xf numFmtId="0" fontId="83" fillId="18" borderId="0" xfId="0" applyFont="1" applyFill="1" applyBorder="1" applyAlignment="1" applyProtection="1">
      <alignment horizontal="center" vertical="center" wrapText="1"/>
      <protection hidden="1"/>
    </xf>
    <xf numFmtId="0" fontId="83"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4" fillId="12" borderId="18" xfId="0" applyFont="1" applyFill="1" applyBorder="1" applyAlignment="1" applyProtection="1">
      <alignment horizontal="center" vertical="center" wrapText="1"/>
      <protection hidden="1"/>
    </xf>
    <xf numFmtId="0" fontId="84" fillId="12" borderId="3" xfId="0" applyFont="1" applyFill="1" applyBorder="1" applyAlignment="1" applyProtection="1">
      <alignment horizontal="center" vertical="center" wrapText="1"/>
      <protection hidden="1"/>
    </xf>
    <xf numFmtId="0" fontId="78" fillId="0" borderId="4" xfId="0" applyFont="1" applyBorder="1" applyAlignment="1" applyProtection="1">
      <alignment horizontal="center" vertical="center" wrapText="1"/>
      <protection hidden="1"/>
    </xf>
    <xf numFmtId="0" fontId="78" fillId="0" borderId="26" xfId="0" applyFont="1" applyBorder="1" applyAlignment="1" applyProtection="1">
      <alignment horizontal="center" vertical="center" wrapText="1"/>
      <protection hidden="1"/>
    </xf>
    <xf numFmtId="0" fontId="78"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80" fillId="0" borderId="36" xfId="0" applyFont="1" applyBorder="1" applyAlignment="1" applyProtection="1">
      <alignment horizontal="center" vertical="center" wrapText="1"/>
      <protection hidden="1"/>
    </xf>
    <xf numFmtId="0" fontId="80" fillId="0" borderId="28" xfId="0" applyFont="1" applyBorder="1" applyAlignment="1" applyProtection="1">
      <alignment horizontal="center" vertical="center" wrapText="1"/>
      <protection hidden="1"/>
    </xf>
    <xf numFmtId="0" fontId="80"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4</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5</xdr:col>
      <xdr:colOff>364370</xdr:colOff>
      <xdr:row>0</xdr:row>
      <xdr:rowOff>116417</xdr:rowOff>
    </xdr:from>
    <xdr:to>
      <xdr:col>6</xdr:col>
      <xdr:colOff>846667</xdr:colOff>
      <xdr:row>3</xdr:row>
      <xdr:rowOff>173568</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0926537" y="116417"/>
          <a:ext cx="1762880" cy="81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366712</xdr:colOff>
      <xdr:row>0</xdr:row>
      <xdr:rowOff>11907</xdr:rowOff>
    </xdr:from>
    <xdr:to>
      <xdr:col>0</xdr:col>
      <xdr:colOff>2141687</xdr:colOff>
      <xdr:row>4</xdr:row>
      <xdr:rowOff>250601</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39</xdr:col>
      <xdr:colOff>1026503</xdr:colOff>
      <xdr:row>2</xdr:row>
      <xdr:rowOff>309563</xdr:rowOff>
    </xdr:to>
    <xdr:sp macro="" textlink="">
      <xdr:nvSpPr>
        <xdr:cNvPr id="2" name="1 Flecha izquierda">
          <a:hlinkClick xmlns:r="http://schemas.openxmlformats.org/officeDocument/2006/relationships" r:id="rId1"/>
        </xdr:cNvPr>
        <xdr:cNvSpPr/>
      </xdr:nvSpPr>
      <xdr:spPr>
        <a:xfrm>
          <a:off x="56052773" y="0"/>
          <a:ext cx="10100918" cy="70246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fil%20Cadiazr/TRABAJO/Riesgos/Agosto%202018/GESTI&#211;N%20DEL%20RIESGO%20VERSI&#211;N%201,0%20DE%2031-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sheetData sheetId="1"/>
      <sheetData sheetId="2">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row r="17">
          <cell r="C17" t="str">
            <v>5. Rendición de cuentas que no involucre a la ciudadanía y todos los grupos de interés.</v>
          </cell>
        </row>
        <row r="18">
          <cell r="C18" t="str">
            <v>6. Rendición de cuentas sin contar con la información pertinente y veraz.</v>
          </cell>
        </row>
        <row r="19">
          <cell r="C19" t="str">
            <v>7: Desvío en el uso de los bienes y servicios de la Entidad</v>
          </cell>
        </row>
        <row r="20">
          <cell r="C20" t="str">
            <v>8: Pérdida de información pública que favorezca el beneficio propio o de terceros</v>
          </cell>
        </row>
        <row r="21">
          <cell r="C21" t="str">
            <v>9: Celebración indebida de contratos para favorecimiento propio o de terceros</v>
          </cell>
        </row>
        <row r="22">
          <cell r="C22" t="str">
            <v>10: Cohecho (Dar o recibir dádivas)</v>
          </cell>
        </row>
        <row r="23">
          <cell r="C23" t="str">
            <v>11. Discriminación hacia los ciudadanos que requieren atención y respuesta por parte de la SDM.</v>
          </cell>
        </row>
        <row r="24">
          <cell r="C24" t="str">
            <v>12. Actuación de la SDM que impida la participación ciudadana</v>
          </cell>
        </row>
        <row r="25">
          <cell r="C25" t="str">
            <v>13. Adopción de tecnologías obsoletas, inadecuadas o incompatibles para las necesidades de la movilidad de la ciudad.</v>
          </cell>
        </row>
        <row r="26">
          <cell r="C26" t="str">
            <v>14. Trámite o servicio a la ciudadanía, incumpliendo los requisitos, con el propósito de obtener un beneficio propio o para un tercero.</v>
          </cell>
        </row>
        <row r="27">
          <cell r="C27" t="str">
            <v>15. Designación de colaboradores no competentes o idóneos para el desarrollo de las actividades asignadas.</v>
          </cell>
        </row>
        <row r="28">
          <cell r="C28" t="str">
            <v>16. Inadecuado Ambiente laboral en la SDM</v>
          </cell>
        </row>
        <row r="29">
          <cell r="C29" t="str">
            <v>17. Contar con un Programa de Seguridad y Salud en el Trabajo inadecuado para las características y condiciones del entorno laboral institucional.</v>
          </cell>
        </row>
        <row r="30">
          <cell r="C30" t="str">
            <v>18. Actuaciones de los colaboradores que no se ajusten a la cultura del control en la Entidad</v>
          </cell>
        </row>
        <row r="31">
          <cell r="C31" t="str">
            <v>19. Comportamientos de los colaboradores, proveedores y otras partes interesadas pertinentes que afecten negativamente el desempeño ambiental de la Entidad.</v>
          </cell>
        </row>
        <row r="32">
          <cell r="C32" t="str">
            <v>20. Política de seguridad de la información deficiente e ineficaz para las características y condiciones de la Entidad.</v>
          </cell>
        </row>
        <row r="33">
          <cell r="C33" t="str">
            <v>21. Planes de gestión documental deficientes e ineficaces.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Q9" sqref="Q9"/>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41"/>
      <c r="C2" s="541"/>
      <c r="D2" s="541"/>
      <c r="E2" s="541"/>
      <c r="F2" s="542" t="s">
        <v>72</v>
      </c>
      <c r="G2" s="542"/>
      <c r="H2" s="542"/>
      <c r="I2" s="542"/>
      <c r="J2" s="542"/>
      <c r="K2" s="542"/>
      <c r="L2" s="542"/>
      <c r="M2" s="542"/>
    </row>
    <row r="3" spans="2:13" x14ac:dyDescent="0.25">
      <c r="B3" s="541"/>
      <c r="C3" s="541"/>
      <c r="D3" s="541"/>
      <c r="E3" s="541"/>
      <c r="F3" s="542" t="s">
        <v>282</v>
      </c>
      <c r="G3" s="542"/>
      <c r="H3" s="542"/>
      <c r="I3" s="542"/>
      <c r="J3" s="542"/>
      <c r="K3" s="542"/>
      <c r="L3" s="542"/>
      <c r="M3" s="542"/>
    </row>
    <row r="4" spans="2:13" x14ac:dyDescent="0.25">
      <c r="B4" s="541"/>
      <c r="C4" s="541"/>
      <c r="D4" s="541"/>
      <c r="E4" s="541"/>
      <c r="F4" s="543" t="s">
        <v>285</v>
      </c>
      <c r="G4" s="543"/>
      <c r="H4" s="543"/>
      <c r="I4" s="543"/>
      <c r="J4" s="543"/>
      <c r="K4" s="543"/>
      <c r="L4" s="542"/>
      <c r="M4" s="542"/>
    </row>
    <row r="5" spans="2:13" x14ac:dyDescent="0.25">
      <c r="B5" s="541"/>
      <c r="C5" s="541"/>
      <c r="D5" s="541"/>
      <c r="E5" s="541"/>
      <c r="F5" s="550" t="s">
        <v>577</v>
      </c>
      <c r="G5" s="551"/>
      <c r="H5" s="551"/>
      <c r="I5" s="551"/>
      <c r="J5" s="551"/>
      <c r="K5" s="552"/>
      <c r="L5" s="542"/>
      <c r="M5" s="542"/>
    </row>
    <row r="6" spans="2:13" x14ac:dyDescent="0.25">
      <c r="B6" s="538" t="s">
        <v>75</v>
      </c>
      <c r="C6" s="538"/>
      <c r="D6" s="538"/>
      <c r="E6" s="538"/>
      <c r="F6" s="538"/>
      <c r="G6" s="538"/>
      <c r="H6" s="538"/>
      <c r="I6" s="538"/>
      <c r="J6" s="538"/>
      <c r="K6" s="538"/>
      <c r="L6" s="538"/>
      <c r="M6" s="538"/>
    </row>
    <row r="7" spans="2:13" x14ac:dyDescent="0.25">
      <c r="B7" s="539" t="s">
        <v>39</v>
      </c>
      <c r="C7" s="539"/>
      <c r="D7" s="539"/>
      <c r="E7" s="539"/>
      <c r="F7" s="540" t="s">
        <v>76</v>
      </c>
      <c r="G7" s="544" t="s">
        <v>17</v>
      </c>
      <c r="H7" s="545"/>
      <c r="I7" s="545"/>
      <c r="J7" s="545"/>
      <c r="K7" s="545"/>
      <c r="L7" s="545"/>
      <c r="M7" s="546"/>
    </row>
    <row r="8" spans="2:13" x14ac:dyDescent="0.25">
      <c r="B8" s="539"/>
      <c r="C8" s="539"/>
      <c r="D8" s="539"/>
      <c r="E8" s="539"/>
      <c r="F8" s="540"/>
      <c r="G8" s="547"/>
      <c r="H8" s="548"/>
      <c r="I8" s="548"/>
      <c r="J8" s="548"/>
      <c r="K8" s="548"/>
      <c r="L8" s="548"/>
      <c r="M8" s="549"/>
    </row>
    <row r="9" spans="2:13" ht="48" customHeight="1" x14ac:dyDescent="0.25">
      <c r="B9" s="533">
        <v>43343</v>
      </c>
      <c r="C9" s="534"/>
      <c r="D9" s="534"/>
      <c r="E9" s="534"/>
      <c r="F9" s="34" t="s">
        <v>303</v>
      </c>
      <c r="G9" s="535" t="s">
        <v>304</v>
      </c>
      <c r="H9" s="536"/>
      <c r="I9" s="536"/>
      <c r="J9" s="536"/>
      <c r="K9" s="536"/>
      <c r="L9" s="536"/>
      <c r="M9" s="537"/>
    </row>
    <row r="10" spans="2:13" ht="54.75" customHeight="1" x14ac:dyDescent="0.25">
      <c r="B10" s="533">
        <v>43454</v>
      </c>
      <c r="C10" s="534"/>
      <c r="D10" s="534"/>
      <c r="E10" s="534"/>
      <c r="F10" s="229" t="s">
        <v>875</v>
      </c>
      <c r="G10" s="535" t="s">
        <v>876</v>
      </c>
      <c r="H10" s="536"/>
      <c r="I10" s="536"/>
      <c r="J10" s="536"/>
      <c r="K10" s="536"/>
      <c r="L10" s="536"/>
      <c r="M10" s="537"/>
    </row>
    <row r="11" spans="2:13" x14ac:dyDescent="0.25">
      <c r="B11" s="529"/>
      <c r="C11" s="529"/>
      <c r="D11" s="529"/>
      <c r="E11" s="529"/>
      <c r="F11" s="32"/>
      <c r="G11" s="530"/>
      <c r="H11" s="531"/>
      <c r="I11" s="531"/>
      <c r="J11" s="531"/>
      <c r="K11" s="531"/>
      <c r="L11" s="531"/>
      <c r="M11" s="532"/>
    </row>
    <row r="12" spans="2:13" x14ac:dyDescent="0.25">
      <c r="B12" s="529"/>
      <c r="C12" s="529"/>
      <c r="D12" s="529"/>
      <c r="E12" s="529"/>
      <c r="F12" s="32"/>
      <c r="G12" s="530"/>
      <c r="H12" s="531"/>
      <c r="I12" s="531"/>
      <c r="J12" s="531"/>
      <c r="K12" s="531"/>
      <c r="L12" s="531"/>
      <c r="M12" s="532"/>
    </row>
    <row r="13" spans="2:13" x14ac:dyDescent="0.25">
      <c r="B13" s="529"/>
      <c r="C13" s="529"/>
      <c r="D13" s="529"/>
      <c r="E13" s="529"/>
      <c r="F13" s="32"/>
      <c r="G13" s="530"/>
      <c r="H13" s="531"/>
      <c r="I13" s="531"/>
      <c r="J13" s="531"/>
      <c r="K13" s="531"/>
      <c r="L13" s="531"/>
      <c r="M13" s="532"/>
    </row>
    <row r="14" spans="2:13" x14ac:dyDescent="0.25">
      <c r="B14" s="529"/>
      <c r="C14" s="529"/>
      <c r="D14" s="529"/>
      <c r="E14" s="529"/>
      <c r="F14" s="32"/>
      <c r="G14" s="530"/>
      <c r="H14" s="531"/>
      <c r="I14" s="531"/>
      <c r="J14" s="531"/>
      <c r="K14" s="531"/>
      <c r="L14" s="531"/>
      <c r="M14" s="532"/>
    </row>
    <row r="15" spans="2:13" x14ac:dyDescent="0.25">
      <c r="B15" s="529"/>
      <c r="C15" s="529"/>
      <c r="D15" s="529"/>
      <c r="E15" s="529"/>
      <c r="F15" s="32"/>
      <c r="G15" s="530"/>
      <c r="H15" s="531"/>
      <c r="I15" s="531"/>
      <c r="J15" s="531"/>
      <c r="K15" s="531"/>
      <c r="L15" s="531"/>
      <c r="M15" s="532"/>
    </row>
    <row r="16" spans="2:13" x14ac:dyDescent="0.25">
      <c r="B16" s="529"/>
      <c r="C16" s="529"/>
      <c r="D16" s="529"/>
      <c r="E16" s="529"/>
      <c r="F16" s="32"/>
      <c r="G16" s="530"/>
      <c r="H16" s="531"/>
      <c r="I16" s="531"/>
      <c r="J16" s="531"/>
      <c r="K16" s="531"/>
      <c r="L16" s="531"/>
      <c r="M16" s="532"/>
    </row>
    <row r="17" spans="2:13" x14ac:dyDescent="0.25">
      <c r="B17" s="529"/>
      <c r="C17" s="529"/>
      <c r="D17" s="529"/>
      <c r="E17" s="529"/>
      <c r="F17" s="32"/>
      <c r="G17" s="530"/>
      <c r="H17" s="531"/>
      <c r="I17" s="531"/>
      <c r="J17" s="531"/>
      <c r="K17" s="531"/>
      <c r="L17" s="531"/>
      <c r="M17" s="532"/>
    </row>
    <row r="18" spans="2:13" x14ac:dyDescent="0.25">
      <c r="B18" s="529"/>
      <c r="C18" s="529"/>
      <c r="D18" s="529"/>
      <c r="E18" s="529"/>
      <c r="F18" s="32"/>
      <c r="G18" s="530"/>
      <c r="H18" s="531"/>
      <c r="I18" s="531"/>
      <c r="J18" s="531"/>
      <c r="K18" s="531"/>
      <c r="L18" s="531"/>
      <c r="M18" s="532"/>
    </row>
    <row r="19" spans="2:13" x14ac:dyDescent="0.25">
      <c r="B19" s="529"/>
      <c r="C19" s="529"/>
      <c r="D19" s="529"/>
      <c r="E19" s="529"/>
      <c r="F19" s="32"/>
      <c r="G19" s="530"/>
      <c r="H19" s="531"/>
      <c r="I19" s="531"/>
      <c r="J19" s="531"/>
      <c r="K19" s="531"/>
      <c r="L19" s="531"/>
      <c r="M19" s="532"/>
    </row>
    <row r="20" spans="2:13" x14ac:dyDescent="0.25">
      <c r="B20" s="529"/>
      <c r="C20" s="529"/>
      <c r="D20" s="529"/>
      <c r="E20" s="529"/>
      <c r="F20" s="32"/>
      <c r="G20" s="530"/>
      <c r="H20" s="531"/>
      <c r="I20" s="531"/>
      <c r="J20" s="531"/>
      <c r="K20" s="531"/>
      <c r="L20" s="531"/>
      <c r="M20" s="532"/>
    </row>
    <row r="21" spans="2:13" x14ac:dyDescent="0.25">
      <c r="B21" s="529"/>
      <c r="C21" s="529"/>
      <c r="D21" s="529"/>
      <c r="E21" s="529"/>
      <c r="F21" s="32"/>
      <c r="G21" s="530"/>
      <c r="H21" s="531"/>
      <c r="I21" s="531"/>
      <c r="J21" s="531"/>
      <c r="K21" s="531"/>
      <c r="L21" s="531"/>
      <c r="M21" s="532"/>
    </row>
    <row r="22" spans="2:13" x14ac:dyDescent="0.25">
      <c r="B22" s="529"/>
      <c r="C22" s="529"/>
      <c r="D22" s="529"/>
      <c r="E22" s="529"/>
      <c r="F22" s="32"/>
      <c r="G22" s="530"/>
      <c r="H22" s="531"/>
      <c r="I22" s="531"/>
      <c r="J22" s="531"/>
      <c r="K22" s="531"/>
      <c r="L22" s="531"/>
      <c r="M22" s="532"/>
    </row>
    <row r="23" spans="2:13" x14ac:dyDescent="0.25">
      <c r="B23" s="529"/>
      <c r="C23" s="529"/>
      <c r="D23" s="529"/>
      <c r="E23" s="529"/>
      <c r="F23" s="32"/>
      <c r="G23" s="530"/>
      <c r="H23" s="531"/>
      <c r="I23" s="531"/>
      <c r="J23" s="531"/>
      <c r="K23" s="531"/>
      <c r="L23" s="531"/>
      <c r="M23" s="532"/>
    </row>
    <row r="24" spans="2:13" x14ac:dyDescent="0.25">
      <c r="B24" s="529"/>
      <c r="C24" s="529"/>
      <c r="D24" s="529"/>
      <c r="E24" s="529"/>
      <c r="F24" s="32"/>
      <c r="G24" s="530"/>
      <c r="H24" s="531"/>
      <c r="I24" s="531"/>
      <c r="J24" s="531"/>
      <c r="K24" s="531"/>
      <c r="L24" s="531"/>
      <c r="M24" s="532"/>
    </row>
    <row r="25" spans="2:13" x14ac:dyDescent="0.25">
      <c r="B25" s="529"/>
      <c r="C25" s="529"/>
      <c r="D25" s="529"/>
      <c r="E25" s="529"/>
      <c r="F25" s="32"/>
      <c r="G25" s="530"/>
      <c r="H25" s="531"/>
      <c r="I25" s="531"/>
      <c r="J25" s="531"/>
      <c r="K25" s="531"/>
      <c r="L25" s="531"/>
      <c r="M25" s="532"/>
    </row>
  </sheetData>
  <mergeCells count="44">
    <mergeCell ref="B6:M6"/>
    <mergeCell ref="B7:E8"/>
    <mergeCell ref="F7:F8"/>
    <mergeCell ref="B2:E5"/>
    <mergeCell ref="F2:K2"/>
    <mergeCell ref="L2:M5"/>
    <mergeCell ref="F3:K3"/>
    <mergeCell ref="F4:K4"/>
    <mergeCell ref="G7:M8"/>
    <mergeCell ref="F5:K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87" customWidth="1"/>
    <col min="2" max="2" width="6" style="87" customWidth="1"/>
    <col min="3" max="3" width="8.7109375" style="87" customWidth="1"/>
    <col min="4" max="4" width="5.5703125" style="87" customWidth="1"/>
    <col min="5" max="5" width="8.85546875" style="87" customWidth="1"/>
    <col min="6" max="6" width="10.28515625" style="87" customWidth="1"/>
    <col min="7" max="7" width="9.85546875" style="87" customWidth="1"/>
    <col min="8" max="9" width="8.42578125" style="87" customWidth="1"/>
    <col min="10" max="10" width="11.5703125" style="87" customWidth="1"/>
    <col min="11" max="11" width="49" style="87" customWidth="1"/>
    <col min="12" max="12" width="40.42578125" style="87" customWidth="1"/>
    <col min="13" max="13" width="59.140625" style="87" customWidth="1"/>
    <col min="14" max="14" width="23" style="87" customWidth="1"/>
    <col min="15" max="15" width="12" style="87" customWidth="1"/>
    <col min="16" max="16" width="14.28515625" style="87" customWidth="1"/>
    <col min="17" max="17" width="12.28515625" style="87" customWidth="1"/>
    <col min="18" max="18" width="16.28515625" style="87" customWidth="1"/>
    <col min="19" max="19" width="75.28515625" style="87" customWidth="1"/>
    <col min="20" max="16384" width="11.42578125" style="87"/>
  </cols>
  <sheetData>
    <row r="1" spans="1:19" ht="15" customHeight="1" x14ac:dyDescent="0.25">
      <c r="A1" s="882"/>
      <c r="B1" s="885" t="s">
        <v>204</v>
      </c>
      <c r="C1" s="886"/>
      <c r="D1" s="886"/>
      <c r="E1" s="886"/>
      <c r="F1" s="886"/>
      <c r="G1" s="886"/>
      <c r="H1" s="886"/>
      <c r="I1" s="886"/>
      <c r="J1" s="886"/>
      <c r="K1" s="886"/>
      <c r="L1" s="886"/>
      <c r="M1" s="886"/>
      <c r="N1" s="886"/>
      <c r="O1" s="887"/>
      <c r="P1" s="146"/>
      <c r="Q1" s="147"/>
      <c r="R1" s="147"/>
      <c r="S1" s="148"/>
    </row>
    <row r="2" spans="1:19" ht="15" customHeight="1" x14ac:dyDescent="0.25">
      <c r="A2" s="883"/>
      <c r="B2" s="888" t="s">
        <v>73</v>
      </c>
      <c r="C2" s="889"/>
      <c r="D2" s="889"/>
      <c r="E2" s="889"/>
      <c r="F2" s="889"/>
      <c r="G2" s="889"/>
      <c r="H2" s="889"/>
      <c r="I2" s="889"/>
      <c r="J2" s="889"/>
      <c r="K2" s="889"/>
      <c r="L2" s="889"/>
      <c r="M2" s="889"/>
      <c r="N2" s="889"/>
      <c r="O2" s="890"/>
      <c r="P2" s="149"/>
      <c r="Q2" s="150"/>
      <c r="R2" s="150"/>
      <c r="S2" s="151"/>
    </row>
    <row r="3" spans="1:19" ht="19.5" thickBot="1" x14ac:dyDescent="0.3">
      <c r="A3" s="883"/>
      <c r="B3" s="891" t="s">
        <v>205</v>
      </c>
      <c r="C3" s="892"/>
      <c r="D3" s="892"/>
      <c r="E3" s="892"/>
      <c r="F3" s="892"/>
      <c r="G3" s="892"/>
      <c r="H3" s="892"/>
      <c r="I3" s="892"/>
      <c r="J3" s="892"/>
      <c r="K3" s="892"/>
      <c r="L3" s="892"/>
      <c r="M3" s="892"/>
      <c r="N3" s="892"/>
      <c r="O3" s="893"/>
      <c r="P3" s="149"/>
      <c r="Q3" s="150"/>
      <c r="R3" s="150"/>
      <c r="S3" s="151"/>
    </row>
    <row r="4" spans="1:19" ht="15.75" thickBot="1" x14ac:dyDescent="0.3">
      <c r="A4" s="884"/>
      <c r="B4" s="894" t="s">
        <v>206</v>
      </c>
      <c r="C4" s="895"/>
      <c r="D4" s="895"/>
      <c r="E4" s="895"/>
      <c r="F4" s="895"/>
      <c r="G4" s="895"/>
      <c r="H4" s="895"/>
      <c r="I4" s="895"/>
      <c r="J4" s="896"/>
      <c r="K4" s="897" t="s">
        <v>207</v>
      </c>
      <c r="L4" s="895"/>
      <c r="M4" s="895"/>
      <c r="N4" s="895"/>
      <c r="O4" s="898"/>
      <c r="P4" s="152"/>
      <c r="Q4" s="153"/>
      <c r="R4" s="153"/>
      <c r="S4" s="154"/>
    </row>
    <row r="5" spans="1:19" ht="19.5" thickBot="1" x14ac:dyDescent="0.3">
      <c r="A5" s="862" t="s">
        <v>208</v>
      </c>
      <c r="B5" s="863"/>
      <c r="C5" s="863"/>
      <c r="D5" s="863"/>
      <c r="E5" s="863"/>
      <c r="F5" s="863"/>
      <c r="G5" s="863"/>
      <c r="H5" s="863"/>
      <c r="I5" s="863"/>
      <c r="J5" s="863"/>
      <c r="K5" s="863"/>
      <c r="L5" s="863"/>
      <c r="M5" s="863"/>
      <c r="N5" s="863"/>
      <c r="O5" s="863"/>
      <c r="P5" s="863"/>
      <c r="Q5" s="863"/>
      <c r="R5" s="863"/>
      <c r="S5" s="864"/>
    </row>
    <row r="6" spans="1:19" ht="53.25" customHeight="1" thickBot="1" x14ac:dyDescent="0.3">
      <c r="A6" s="865" t="s">
        <v>209</v>
      </c>
      <c r="B6" s="868" t="s">
        <v>277</v>
      </c>
      <c r="C6" s="869"/>
      <c r="D6" s="869"/>
      <c r="E6" s="870"/>
      <c r="F6" s="871" t="s">
        <v>278</v>
      </c>
      <c r="G6" s="868" t="s">
        <v>279</v>
      </c>
      <c r="H6" s="869"/>
      <c r="I6" s="870"/>
      <c r="J6" s="871" t="s">
        <v>280</v>
      </c>
      <c r="K6" s="874" t="s">
        <v>210</v>
      </c>
      <c r="L6" s="875"/>
      <c r="M6" s="875"/>
      <c r="N6" s="875"/>
      <c r="O6" s="875"/>
      <c r="P6" s="876"/>
      <c r="Q6" s="868" t="s">
        <v>211</v>
      </c>
      <c r="R6" s="870"/>
      <c r="S6" s="877" t="s">
        <v>212</v>
      </c>
    </row>
    <row r="7" spans="1:19" ht="15.75" thickBot="1" x14ac:dyDescent="0.3">
      <c r="A7" s="866"/>
      <c r="B7" s="880" t="s">
        <v>213</v>
      </c>
      <c r="C7" s="854" t="s">
        <v>214</v>
      </c>
      <c r="D7" s="856" t="s">
        <v>215</v>
      </c>
      <c r="E7" s="858" t="s">
        <v>216</v>
      </c>
      <c r="F7" s="872"/>
      <c r="G7" s="860" t="s">
        <v>214</v>
      </c>
      <c r="H7" s="856" t="s">
        <v>215</v>
      </c>
      <c r="I7" s="858" t="s">
        <v>216</v>
      </c>
      <c r="J7" s="872"/>
      <c r="K7" s="840" t="s">
        <v>217</v>
      </c>
      <c r="L7" s="841"/>
      <c r="M7" s="842" t="s">
        <v>218</v>
      </c>
      <c r="N7" s="843"/>
      <c r="O7" s="844" t="s">
        <v>219</v>
      </c>
      <c r="P7" s="845"/>
      <c r="Q7" s="846" t="s">
        <v>281</v>
      </c>
      <c r="R7" s="848" t="s">
        <v>220</v>
      </c>
      <c r="S7" s="878"/>
    </row>
    <row r="8" spans="1:19" ht="26.25" thickBot="1" x14ac:dyDescent="0.3">
      <c r="A8" s="867"/>
      <c r="B8" s="881"/>
      <c r="C8" s="855"/>
      <c r="D8" s="857"/>
      <c r="E8" s="859"/>
      <c r="F8" s="873"/>
      <c r="G8" s="861"/>
      <c r="H8" s="857"/>
      <c r="I8" s="859"/>
      <c r="J8" s="873"/>
      <c r="K8" s="155" t="s">
        <v>281</v>
      </c>
      <c r="L8" s="156" t="s">
        <v>220</v>
      </c>
      <c r="M8" s="157" t="s">
        <v>281</v>
      </c>
      <c r="N8" s="158" t="s">
        <v>220</v>
      </c>
      <c r="O8" s="159" t="s">
        <v>281</v>
      </c>
      <c r="P8" s="160" t="s">
        <v>220</v>
      </c>
      <c r="Q8" s="847"/>
      <c r="R8" s="849"/>
      <c r="S8" s="879"/>
    </row>
    <row r="9" spans="1:19" ht="15.75" thickBot="1" x14ac:dyDescent="0.3">
      <c r="A9" s="850" t="s">
        <v>221</v>
      </c>
      <c r="B9" s="851"/>
      <c r="C9" s="851"/>
      <c r="D9" s="851"/>
      <c r="E9" s="851"/>
      <c r="F9" s="852"/>
      <c r="G9" s="851"/>
      <c r="H9" s="851"/>
      <c r="I9" s="851"/>
      <c r="J9" s="852"/>
      <c r="K9" s="851"/>
      <c r="L9" s="851"/>
      <c r="M9" s="852"/>
      <c r="N9" s="852"/>
      <c r="O9" s="851"/>
      <c r="P9" s="851"/>
      <c r="Q9" s="851"/>
      <c r="R9" s="851"/>
      <c r="S9" s="853"/>
    </row>
    <row r="10" spans="1:19" ht="135" x14ac:dyDescent="0.25">
      <c r="A10" s="161" t="s">
        <v>222</v>
      </c>
      <c r="B10" s="186">
        <v>3</v>
      </c>
      <c r="C10" s="186">
        <v>4</v>
      </c>
      <c r="D10" s="186">
        <v>0</v>
      </c>
      <c r="E10" s="186">
        <v>0</v>
      </c>
      <c r="F10" s="163">
        <f>SUM(B10:E10)</f>
        <v>7</v>
      </c>
      <c r="G10" s="186">
        <v>1</v>
      </c>
      <c r="H10" s="186">
        <v>0</v>
      </c>
      <c r="I10" s="186">
        <v>0</v>
      </c>
      <c r="J10" s="163">
        <f>SUM(G10:I10)</f>
        <v>1</v>
      </c>
      <c r="K10" s="189" t="s">
        <v>223</v>
      </c>
      <c r="L10" s="190" t="s">
        <v>224</v>
      </c>
      <c r="M10" s="191" t="s">
        <v>225</v>
      </c>
      <c r="N10" s="192"/>
      <c r="O10" s="192"/>
      <c r="P10" s="192"/>
      <c r="Q10" s="186" t="s">
        <v>26</v>
      </c>
      <c r="R10" s="186" t="s">
        <v>26</v>
      </c>
      <c r="S10" s="193" t="s">
        <v>226</v>
      </c>
    </row>
    <row r="11" spans="1:19" ht="60" x14ac:dyDescent="0.25">
      <c r="A11" s="162" t="s">
        <v>227</v>
      </c>
      <c r="B11" s="187">
        <v>6</v>
      </c>
      <c r="C11" s="187">
        <v>5</v>
      </c>
      <c r="D11" s="187">
        <v>0</v>
      </c>
      <c r="E11" s="187">
        <v>0</v>
      </c>
      <c r="F11" s="163">
        <f t="shared" ref="F11:F27" si="0">SUM(B11:E11)</f>
        <v>11</v>
      </c>
      <c r="G11" s="187">
        <v>0</v>
      </c>
      <c r="H11" s="187">
        <v>0</v>
      </c>
      <c r="I11" s="187">
        <v>0</v>
      </c>
      <c r="J11" s="163">
        <f t="shared" ref="J11:J27" si="1">SUM(G11:I11)</f>
        <v>0</v>
      </c>
      <c r="K11" s="194"/>
      <c r="L11" s="195" t="s">
        <v>225</v>
      </c>
      <c r="M11" s="195" t="s">
        <v>225</v>
      </c>
      <c r="N11" s="196"/>
      <c r="O11" s="196"/>
      <c r="P11" s="196"/>
      <c r="Q11" s="197" t="s">
        <v>26</v>
      </c>
      <c r="R11" s="197" t="s">
        <v>26</v>
      </c>
      <c r="S11" s="198" t="s">
        <v>228</v>
      </c>
    </row>
    <row r="12" spans="1:19" ht="60.75" thickBot="1" x14ac:dyDescent="0.3">
      <c r="A12" s="164" t="s">
        <v>229</v>
      </c>
      <c r="B12" s="188">
        <v>9</v>
      </c>
      <c r="C12" s="188">
        <v>1</v>
      </c>
      <c r="D12" s="188">
        <v>0</v>
      </c>
      <c r="E12" s="188">
        <v>0</v>
      </c>
      <c r="F12" s="165">
        <f t="shared" si="0"/>
        <v>10</v>
      </c>
      <c r="G12" s="188">
        <v>0</v>
      </c>
      <c r="H12" s="188">
        <v>0</v>
      </c>
      <c r="I12" s="188">
        <v>0</v>
      </c>
      <c r="J12" s="165">
        <f t="shared" si="1"/>
        <v>0</v>
      </c>
      <c r="K12" s="199"/>
      <c r="L12" s="200" t="s">
        <v>225</v>
      </c>
      <c r="M12" s="201"/>
      <c r="N12" s="201"/>
      <c r="O12" s="201"/>
      <c r="P12" s="201"/>
      <c r="Q12" s="202" t="s">
        <v>26</v>
      </c>
      <c r="R12" s="202" t="s">
        <v>26</v>
      </c>
      <c r="S12" s="203" t="s">
        <v>230</v>
      </c>
    </row>
    <row r="13" spans="1:19" ht="15.75" thickBot="1" x14ac:dyDescent="0.3">
      <c r="A13" s="831" t="s">
        <v>231</v>
      </c>
      <c r="B13" s="832"/>
      <c r="C13" s="832"/>
      <c r="D13" s="832"/>
      <c r="E13" s="832"/>
      <c r="F13" s="832"/>
      <c r="G13" s="832"/>
      <c r="H13" s="832"/>
      <c r="I13" s="832"/>
      <c r="J13" s="832"/>
      <c r="K13" s="832"/>
      <c r="L13" s="832"/>
      <c r="M13" s="832"/>
      <c r="N13" s="832"/>
      <c r="O13" s="832"/>
      <c r="P13" s="832"/>
      <c r="Q13" s="832"/>
      <c r="R13" s="832"/>
      <c r="S13" s="833"/>
    </row>
    <row r="14" spans="1:19" ht="150" x14ac:dyDescent="0.25">
      <c r="A14" s="166" t="s">
        <v>232</v>
      </c>
      <c r="B14" s="197">
        <v>1</v>
      </c>
      <c r="C14" s="197">
        <v>5</v>
      </c>
      <c r="D14" s="197">
        <v>1</v>
      </c>
      <c r="E14" s="197">
        <v>0</v>
      </c>
      <c r="F14" s="165">
        <f t="shared" si="0"/>
        <v>7</v>
      </c>
      <c r="G14" s="197">
        <v>0</v>
      </c>
      <c r="H14" s="197">
        <v>0</v>
      </c>
      <c r="I14" s="197">
        <v>0</v>
      </c>
      <c r="J14" s="165">
        <f t="shared" si="1"/>
        <v>0</v>
      </c>
      <c r="K14" s="204" t="s">
        <v>233</v>
      </c>
      <c r="L14" s="195" t="s">
        <v>225</v>
      </c>
      <c r="M14" s="205" t="s">
        <v>234</v>
      </c>
      <c r="N14" s="206"/>
      <c r="O14" s="206"/>
      <c r="P14" s="206"/>
      <c r="Q14" s="186" t="s">
        <v>26</v>
      </c>
      <c r="R14" s="186" t="s">
        <v>26</v>
      </c>
      <c r="S14" s="198" t="s">
        <v>235</v>
      </c>
    </row>
    <row r="15" spans="1:19" ht="150" x14ac:dyDescent="0.25">
      <c r="A15" s="167" t="s">
        <v>236</v>
      </c>
      <c r="B15" s="187">
        <v>4</v>
      </c>
      <c r="C15" s="187">
        <v>4</v>
      </c>
      <c r="D15" s="187">
        <v>0</v>
      </c>
      <c r="E15" s="187">
        <v>0</v>
      </c>
      <c r="F15" s="165">
        <f t="shared" si="0"/>
        <v>8</v>
      </c>
      <c r="G15" s="187">
        <v>0</v>
      </c>
      <c r="H15" s="187">
        <v>0</v>
      </c>
      <c r="I15" s="187">
        <v>0</v>
      </c>
      <c r="J15" s="165">
        <f t="shared" si="1"/>
        <v>0</v>
      </c>
      <c r="K15" s="194" t="s">
        <v>237</v>
      </c>
      <c r="L15" s="195" t="s">
        <v>225</v>
      </c>
      <c r="M15" s="195" t="s">
        <v>225</v>
      </c>
      <c r="N15" s="196"/>
      <c r="O15" s="196"/>
      <c r="P15" s="196"/>
      <c r="Q15" s="187" t="s">
        <v>26</v>
      </c>
      <c r="R15" s="187" t="s">
        <v>26</v>
      </c>
      <c r="S15" s="207" t="s">
        <v>238</v>
      </c>
    </row>
    <row r="16" spans="1:19" ht="150" x14ac:dyDescent="0.25">
      <c r="A16" s="167" t="s">
        <v>239</v>
      </c>
      <c r="B16" s="187">
        <v>8</v>
      </c>
      <c r="C16" s="187">
        <v>3</v>
      </c>
      <c r="D16" s="187">
        <v>2</v>
      </c>
      <c r="E16" s="187">
        <v>0</v>
      </c>
      <c r="F16" s="165">
        <f t="shared" si="0"/>
        <v>13</v>
      </c>
      <c r="G16" s="187">
        <v>0</v>
      </c>
      <c r="H16" s="187">
        <v>0</v>
      </c>
      <c r="I16" s="187">
        <v>0</v>
      </c>
      <c r="J16" s="165">
        <f t="shared" si="1"/>
        <v>0</v>
      </c>
      <c r="K16" s="194" t="s">
        <v>240</v>
      </c>
      <c r="L16" s="195" t="s">
        <v>225</v>
      </c>
      <c r="M16" s="208" t="s">
        <v>241</v>
      </c>
      <c r="N16" s="209"/>
      <c r="O16" s="209"/>
      <c r="P16" s="209"/>
      <c r="Q16" s="187" t="s">
        <v>26</v>
      </c>
      <c r="R16" s="197" t="s">
        <v>26</v>
      </c>
      <c r="S16" s="207" t="s">
        <v>242</v>
      </c>
    </row>
    <row r="17" spans="1:19" ht="409.5" x14ac:dyDescent="0.25">
      <c r="A17" s="167" t="s">
        <v>243</v>
      </c>
      <c r="B17" s="187">
        <v>7</v>
      </c>
      <c r="C17" s="187">
        <v>6</v>
      </c>
      <c r="D17" s="187">
        <v>0</v>
      </c>
      <c r="E17" s="187">
        <v>0</v>
      </c>
      <c r="F17" s="165">
        <f t="shared" si="0"/>
        <v>13</v>
      </c>
      <c r="G17" s="187">
        <v>1</v>
      </c>
      <c r="H17" s="187">
        <v>0</v>
      </c>
      <c r="I17" s="187">
        <v>0</v>
      </c>
      <c r="J17" s="165">
        <f t="shared" si="1"/>
        <v>1</v>
      </c>
      <c r="K17" s="194" t="s">
        <v>244</v>
      </c>
      <c r="L17" s="194" t="s">
        <v>245</v>
      </c>
      <c r="M17" s="195" t="s">
        <v>225</v>
      </c>
      <c r="N17" s="209"/>
      <c r="O17" s="209"/>
      <c r="P17" s="209"/>
      <c r="Q17" s="210" t="s">
        <v>10</v>
      </c>
      <c r="R17" s="197" t="s">
        <v>26</v>
      </c>
      <c r="S17" s="211" t="s">
        <v>246</v>
      </c>
    </row>
    <row r="18" spans="1:19" ht="60.75" thickBot="1" x14ac:dyDescent="0.3">
      <c r="A18" s="168" t="s">
        <v>247</v>
      </c>
      <c r="B18" s="188">
        <v>8</v>
      </c>
      <c r="C18" s="188">
        <v>0</v>
      </c>
      <c r="D18" s="188">
        <v>0</v>
      </c>
      <c r="E18" s="188">
        <v>0</v>
      </c>
      <c r="F18" s="165">
        <f t="shared" si="0"/>
        <v>8</v>
      </c>
      <c r="G18" s="188">
        <v>0</v>
      </c>
      <c r="H18" s="188">
        <v>0</v>
      </c>
      <c r="I18" s="188">
        <v>0</v>
      </c>
      <c r="J18" s="165">
        <f t="shared" si="1"/>
        <v>0</v>
      </c>
      <c r="K18" s="199" t="s">
        <v>225</v>
      </c>
      <c r="L18" s="200" t="s">
        <v>225</v>
      </c>
      <c r="M18" s="212" t="s">
        <v>225</v>
      </c>
      <c r="N18" s="201"/>
      <c r="O18" s="201"/>
      <c r="P18" s="201"/>
      <c r="Q18" s="197" t="s">
        <v>26</v>
      </c>
      <c r="R18" s="188" t="s">
        <v>26</v>
      </c>
      <c r="S18" s="213" t="s">
        <v>248</v>
      </c>
    </row>
    <row r="19" spans="1:19" ht="15.75" thickBot="1" x14ac:dyDescent="0.3">
      <c r="A19" s="831" t="s">
        <v>249</v>
      </c>
      <c r="B19" s="832"/>
      <c r="C19" s="832"/>
      <c r="D19" s="832"/>
      <c r="E19" s="832"/>
      <c r="F19" s="832"/>
      <c r="G19" s="832"/>
      <c r="H19" s="832"/>
      <c r="I19" s="832"/>
      <c r="J19" s="832"/>
      <c r="K19" s="832"/>
      <c r="L19" s="832"/>
      <c r="M19" s="832"/>
      <c r="N19" s="832"/>
      <c r="O19" s="832"/>
      <c r="P19" s="832"/>
      <c r="Q19" s="832"/>
      <c r="R19" s="832"/>
      <c r="S19" s="833"/>
    </row>
    <row r="20" spans="1:19" ht="60" x14ac:dyDescent="0.25">
      <c r="A20" s="169" t="s">
        <v>250</v>
      </c>
      <c r="B20" s="197">
        <v>9</v>
      </c>
      <c r="C20" s="197">
        <v>0</v>
      </c>
      <c r="D20" s="197">
        <v>0</v>
      </c>
      <c r="E20" s="197">
        <v>0</v>
      </c>
      <c r="F20" s="165">
        <f t="shared" si="0"/>
        <v>9</v>
      </c>
      <c r="G20" s="197">
        <v>0</v>
      </c>
      <c r="H20" s="197">
        <v>0</v>
      </c>
      <c r="I20" s="197">
        <v>0</v>
      </c>
      <c r="J20" s="165">
        <f t="shared" si="1"/>
        <v>0</v>
      </c>
      <c r="K20" s="204" t="s">
        <v>225</v>
      </c>
      <c r="L20" s="204" t="s">
        <v>225</v>
      </c>
      <c r="M20" s="204" t="s">
        <v>225</v>
      </c>
      <c r="N20" s="215"/>
      <c r="O20" s="215"/>
      <c r="P20" s="215"/>
      <c r="Q20" s="186" t="s">
        <v>26</v>
      </c>
      <c r="R20" s="186" t="s">
        <v>26</v>
      </c>
      <c r="S20" s="198" t="s">
        <v>251</v>
      </c>
    </row>
    <row r="21" spans="1:19" ht="60" x14ac:dyDescent="0.25">
      <c r="A21" s="167" t="s">
        <v>252</v>
      </c>
      <c r="B21" s="187">
        <v>9</v>
      </c>
      <c r="C21" s="187">
        <v>0</v>
      </c>
      <c r="D21" s="187">
        <v>0</v>
      </c>
      <c r="E21" s="187">
        <v>0</v>
      </c>
      <c r="F21" s="165">
        <f t="shared" si="0"/>
        <v>9</v>
      </c>
      <c r="G21" s="187">
        <v>1</v>
      </c>
      <c r="H21" s="187">
        <v>0</v>
      </c>
      <c r="I21" s="187">
        <v>0</v>
      </c>
      <c r="J21" s="165">
        <f t="shared" si="1"/>
        <v>1</v>
      </c>
      <c r="K21" s="194" t="s">
        <v>225</v>
      </c>
      <c r="L21" s="194" t="s">
        <v>253</v>
      </c>
      <c r="M21" s="194" t="s">
        <v>225</v>
      </c>
      <c r="N21" s="196"/>
      <c r="O21" s="196"/>
      <c r="P21" s="196"/>
      <c r="Q21" s="187" t="s">
        <v>26</v>
      </c>
      <c r="R21" s="187" t="s">
        <v>26</v>
      </c>
      <c r="S21" s="207" t="s">
        <v>254</v>
      </c>
    </row>
    <row r="22" spans="1:19" ht="60" x14ac:dyDescent="0.25">
      <c r="A22" s="170" t="s">
        <v>255</v>
      </c>
      <c r="B22" s="187">
        <v>9</v>
      </c>
      <c r="C22" s="187">
        <v>2</v>
      </c>
      <c r="D22" s="187">
        <v>0</v>
      </c>
      <c r="E22" s="187">
        <v>0</v>
      </c>
      <c r="F22" s="165">
        <f t="shared" si="0"/>
        <v>11</v>
      </c>
      <c r="G22" s="187">
        <v>0</v>
      </c>
      <c r="H22" s="187">
        <v>0</v>
      </c>
      <c r="I22" s="187">
        <v>0</v>
      </c>
      <c r="J22" s="165">
        <f t="shared" si="1"/>
        <v>0</v>
      </c>
      <c r="K22" s="194" t="s">
        <v>256</v>
      </c>
      <c r="L22" s="194" t="s">
        <v>225</v>
      </c>
      <c r="M22" s="194" t="s">
        <v>225</v>
      </c>
      <c r="N22" s="196"/>
      <c r="O22" s="196"/>
      <c r="P22" s="196"/>
      <c r="Q22" s="187" t="s">
        <v>26</v>
      </c>
      <c r="R22" s="197" t="s">
        <v>26</v>
      </c>
      <c r="S22" s="207" t="s">
        <v>257</v>
      </c>
    </row>
    <row r="23" spans="1:19" ht="60" x14ac:dyDescent="0.25">
      <c r="A23" s="167" t="s">
        <v>258</v>
      </c>
      <c r="B23" s="187">
        <v>7</v>
      </c>
      <c r="C23" s="187">
        <v>0</v>
      </c>
      <c r="D23" s="187">
        <v>0</v>
      </c>
      <c r="E23" s="187">
        <v>0</v>
      </c>
      <c r="F23" s="165">
        <f t="shared" si="0"/>
        <v>7</v>
      </c>
      <c r="G23" s="187">
        <v>0</v>
      </c>
      <c r="H23" s="187">
        <v>0</v>
      </c>
      <c r="I23" s="187">
        <v>0</v>
      </c>
      <c r="J23" s="165">
        <f t="shared" si="1"/>
        <v>0</v>
      </c>
      <c r="K23" s="194" t="s">
        <v>225</v>
      </c>
      <c r="L23" s="195" t="s">
        <v>225</v>
      </c>
      <c r="M23" s="194" t="s">
        <v>225</v>
      </c>
      <c r="N23" s="196"/>
      <c r="O23" s="196"/>
      <c r="P23" s="196"/>
      <c r="Q23" s="187" t="s">
        <v>26</v>
      </c>
      <c r="R23" s="187" t="s">
        <v>26</v>
      </c>
      <c r="S23" s="216" t="s">
        <v>259</v>
      </c>
    </row>
    <row r="24" spans="1:19" ht="360.75" thickBot="1" x14ac:dyDescent="0.3">
      <c r="A24" s="171" t="s">
        <v>260</v>
      </c>
      <c r="B24" s="214">
        <v>1</v>
      </c>
      <c r="C24" s="214">
        <v>0</v>
      </c>
      <c r="D24" s="214">
        <v>12</v>
      </c>
      <c r="E24" s="214">
        <v>0</v>
      </c>
      <c r="F24" s="165">
        <f t="shared" si="0"/>
        <v>13</v>
      </c>
      <c r="G24" s="214">
        <v>0</v>
      </c>
      <c r="H24" s="214">
        <v>0</v>
      </c>
      <c r="I24" s="188">
        <v>0</v>
      </c>
      <c r="J24" s="165">
        <f t="shared" si="1"/>
        <v>0</v>
      </c>
      <c r="K24" s="217" t="s">
        <v>225</v>
      </c>
      <c r="L24" s="200" t="s">
        <v>225</v>
      </c>
      <c r="M24" s="218" t="s">
        <v>261</v>
      </c>
      <c r="N24" s="219"/>
      <c r="O24" s="219"/>
      <c r="P24" s="219"/>
      <c r="Q24" s="220" t="s">
        <v>10</v>
      </c>
      <c r="R24" s="197" t="s">
        <v>26</v>
      </c>
      <c r="S24" s="221" t="s">
        <v>262</v>
      </c>
    </row>
    <row r="25" spans="1:19" ht="15.75" thickBot="1" x14ac:dyDescent="0.3">
      <c r="A25" s="831" t="s">
        <v>263</v>
      </c>
      <c r="B25" s="832"/>
      <c r="C25" s="832"/>
      <c r="D25" s="832"/>
      <c r="E25" s="832"/>
      <c r="F25" s="832"/>
      <c r="G25" s="832"/>
      <c r="H25" s="832"/>
      <c r="I25" s="832"/>
      <c r="J25" s="832"/>
      <c r="K25" s="832"/>
      <c r="L25" s="832"/>
      <c r="M25" s="832"/>
      <c r="N25" s="832"/>
      <c r="O25" s="832"/>
      <c r="P25" s="832"/>
      <c r="Q25" s="832"/>
      <c r="R25" s="832"/>
      <c r="S25" s="833"/>
    </row>
    <row r="26" spans="1:19" ht="60" x14ac:dyDescent="0.25">
      <c r="A26" s="172" t="s">
        <v>264</v>
      </c>
      <c r="B26" s="197">
        <v>6</v>
      </c>
      <c r="C26" s="197">
        <v>0</v>
      </c>
      <c r="D26" s="197">
        <v>0</v>
      </c>
      <c r="E26" s="197">
        <v>0</v>
      </c>
      <c r="F26" s="165">
        <f t="shared" si="0"/>
        <v>6</v>
      </c>
      <c r="G26" s="197">
        <v>0</v>
      </c>
      <c r="H26" s="197">
        <v>0</v>
      </c>
      <c r="I26" s="197">
        <v>0</v>
      </c>
      <c r="J26" s="165">
        <f t="shared" si="1"/>
        <v>0</v>
      </c>
      <c r="K26" s="223" t="s">
        <v>225</v>
      </c>
      <c r="L26" s="223" t="s">
        <v>225</v>
      </c>
      <c r="M26" s="223" t="s">
        <v>225</v>
      </c>
      <c r="N26" s="215"/>
      <c r="O26" s="215"/>
      <c r="P26" s="215"/>
      <c r="Q26" s="197" t="s">
        <v>26</v>
      </c>
      <c r="R26" s="197" t="s">
        <v>26</v>
      </c>
      <c r="S26" s="198" t="s">
        <v>265</v>
      </c>
    </row>
    <row r="27" spans="1:19" ht="210.75" thickBot="1" x14ac:dyDescent="0.3">
      <c r="A27" s="173" t="s">
        <v>266</v>
      </c>
      <c r="B27" s="222">
        <v>2</v>
      </c>
      <c r="C27" s="222">
        <v>4</v>
      </c>
      <c r="D27" s="222">
        <v>1</v>
      </c>
      <c r="E27" s="222">
        <v>0</v>
      </c>
      <c r="F27" s="165">
        <f t="shared" si="0"/>
        <v>7</v>
      </c>
      <c r="G27" s="222">
        <v>3</v>
      </c>
      <c r="H27" s="222">
        <v>0</v>
      </c>
      <c r="I27" s="222">
        <v>0</v>
      </c>
      <c r="J27" s="165">
        <f t="shared" si="1"/>
        <v>3</v>
      </c>
      <c r="K27" s="224" t="s">
        <v>267</v>
      </c>
      <c r="L27" s="224" t="s">
        <v>268</v>
      </c>
      <c r="M27" s="225" t="s">
        <v>269</v>
      </c>
      <c r="N27" s="226"/>
      <c r="O27" s="226"/>
      <c r="P27" s="226"/>
      <c r="Q27" s="226"/>
      <c r="R27" s="226"/>
      <c r="S27" s="227" t="s">
        <v>270</v>
      </c>
    </row>
    <row r="28" spans="1:19" ht="34.5" thickBot="1" x14ac:dyDescent="0.3">
      <c r="A28" s="174" t="s">
        <v>271</v>
      </c>
      <c r="B28" s="175">
        <f t="shared" ref="B28:J28" si="2">SUM(B10:B27)</f>
        <v>89</v>
      </c>
      <c r="C28" s="176">
        <f t="shared" si="2"/>
        <v>34</v>
      </c>
      <c r="D28" s="176">
        <f t="shared" si="2"/>
        <v>16</v>
      </c>
      <c r="E28" s="177">
        <f t="shared" si="2"/>
        <v>0</v>
      </c>
      <c r="F28" s="184">
        <f t="shared" si="2"/>
        <v>139</v>
      </c>
      <c r="G28" s="175">
        <f t="shared" si="2"/>
        <v>6</v>
      </c>
      <c r="H28" s="176">
        <f t="shared" si="2"/>
        <v>0</v>
      </c>
      <c r="I28" s="177">
        <f t="shared" si="2"/>
        <v>0</v>
      </c>
      <c r="J28" s="185">
        <f t="shared" si="2"/>
        <v>6</v>
      </c>
      <c r="K28" s="178"/>
      <c r="L28" s="179"/>
      <c r="M28" s="179"/>
      <c r="N28" s="180"/>
      <c r="O28" s="180"/>
      <c r="P28" s="180"/>
      <c r="Q28" s="180"/>
      <c r="R28" s="181"/>
      <c r="S28" s="228" t="s">
        <v>272</v>
      </c>
    </row>
    <row r="29" spans="1:19" ht="15.75" thickBot="1" x14ac:dyDescent="0.3">
      <c r="A29" s="182"/>
      <c r="B29" s="88"/>
      <c r="C29" s="88"/>
      <c r="D29" s="88"/>
      <c r="E29" s="88"/>
      <c r="F29" s="88"/>
      <c r="G29" s="88"/>
      <c r="H29" s="88"/>
      <c r="I29" s="88"/>
      <c r="J29" s="88"/>
      <c r="K29" s="88"/>
      <c r="L29" s="88"/>
      <c r="M29" s="88"/>
      <c r="N29" s="88"/>
      <c r="O29" s="88"/>
      <c r="P29" s="88"/>
      <c r="Q29" s="88"/>
      <c r="R29" s="88"/>
      <c r="S29" s="183"/>
    </row>
    <row r="30" spans="1:19" ht="409.5" customHeight="1" x14ac:dyDescent="0.25">
      <c r="A30" s="834" t="s">
        <v>273</v>
      </c>
      <c r="B30" s="835"/>
      <c r="C30" s="835"/>
      <c r="D30" s="835"/>
      <c r="E30" s="835"/>
      <c r="F30" s="835"/>
      <c r="G30" s="835"/>
      <c r="H30" s="835"/>
      <c r="I30" s="835"/>
      <c r="J30" s="835"/>
      <c r="K30" s="835"/>
      <c r="L30" s="835"/>
      <c r="M30" s="835"/>
      <c r="N30" s="835"/>
      <c r="O30" s="835"/>
      <c r="P30" s="835"/>
      <c r="Q30" s="835"/>
      <c r="R30" s="835"/>
      <c r="S30" s="836"/>
    </row>
    <row r="31" spans="1:19" ht="15.75" thickBot="1" x14ac:dyDescent="0.3">
      <c r="A31" s="837"/>
      <c r="B31" s="838"/>
      <c r="C31" s="838"/>
      <c r="D31" s="838"/>
      <c r="E31" s="838"/>
      <c r="F31" s="838"/>
      <c r="G31" s="838"/>
      <c r="H31" s="838"/>
      <c r="I31" s="838"/>
      <c r="J31" s="838"/>
      <c r="K31" s="838"/>
      <c r="L31" s="838"/>
      <c r="M31" s="838"/>
      <c r="N31" s="838"/>
      <c r="O31" s="838"/>
      <c r="P31" s="838"/>
      <c r="Q31" s="838"/>
      <c r="R31" s="838"/>
      <c r="S31" s="839"/>
    </row>
  </sheetData>
  <sheetProtection algorithmName="SHA-512" hashValue="BNnz+v7F75CnTm0LyKj8KxvxXK+LWjuBz5mnkPx6452CkMVpRlw9bZx9WF+U4XmTHze2TRwWolg89wAVFbtUFQ==" saltValue="2T2U/Rl2RBdHijXwYETnvg==" spinCount="100000" sheet="1" objects="1" scenarios="1" autoFilter="0"/>
  <mergeCells count="32">
    <mergeCell ref="A1:A4"/>
    <mergeCell ref="B1:O1"/>
    <mergeCell ref="B2:O2"/>
    <mergeCell ref="B3:O3"/>
    <mergeCell ref="B4:J4"/>
    <mergeCell ref="K4:O4"/>
    <mergeCell ref="A5:S5"/>
    <mergeCell ref="A6:A8"/>
    <mergeCell ref="B6:E6"/>
    <mergeCell ref="F6:F8"/>
    <mergeCell ref="G6:I6"/>
    <mergeCell ref="J6:J8"/>
    <mergeCell ref="K6:P6"/>
    <mergeCell ref="Q6:R6"/>
    <mergeCell ref="S6:S8"/>
    <mergeCell ref="B7:B8"/>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70" zoomScaleNormal="100" zoomScaleSheetLayoutView="70" workbookViewId="0">
      <selection activeCell="H4" sqref="H4"/>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53" t="s">
        <v>149</v>
      </c>
      <c r="B1" s="554"/>
      <c r="C1" s="555"/>
    </row>
    <row r="2" spans="1:6" ht="13.5" customHeight="1" x14ac:dyDescent="0.25">
      <c r="C2" s="63"/>
    </row>
    <row r="3" spans="1:6" ht="18.75" customHeight="1" x14ac:dyDescent="0.35">
      <c r="A3" s="560" t="s">
        <v>283</v>
      </c>
      <c r="B3" s="561"/>
      <c r="C3" s="562"/>
    </row>
    <row r="4" spans="1:6" ht="336" customHeight="1" x14ac:dyDescent="0.25">
      <c r="A4" s="563" t="s">
        <v>874</v>
      </c>
      <c r="B4" s="564"/>
      <c r="C4" s="565"/>
    </row>
    <row r="5" spans="1:6" ht="18.75" customHeight="1" x14ac:dyDescent="0.35">
      <c r="A5" s="560" t="s">
        <v>284</v>
      </c>
      <c r="B5" s="561"/>
      <c r="C5" s="562"/>
    </row>
    <row r="6" spans="1:6" ht="162" customHeight="1" x14ac:dyDescent="0.25">
      <c r="A6" s="566" t="s">
        <v>286</v>
      </c>
      <c r="B6" s="567"/>
      <c r="C6" s="568"/>
    </row>
    <row r="7" spans="1:6" ht="23.25" customHeight="1" x14ac:dyDescent="0.25">
      <c r="A7" s="66" t="s">
        <v>203</v>
      </c>
      <c r="B7" s="66" t="s">
        <v>201</v>
      </c>
      <c r="C7" s="66" t="s">
        <v>202</v>
      </c>
    </row>
    <row r="8" spans="1:6" ht="101.25" customHeight="1" x14ac:dyDescent="0.25">
      <c r="A8" s="489" t="s">
        <v>6</v>
      </c>
      <c r="B8" s="490" t="s">
        <v>782</v>
      </c>
      <c r="C8" s="491" t="s">
        <v>783</v>
      </c>
      <c r="D8" s="65"/>
      <c r="E8" s="65"/>
      <c r="F8" s="64"/>
    </row>
    <row r="9" spans="1:6" ht="101.25" customHeight="1" x14ac:dyDescent="0.25">
      <c r="A9" s="492" t="s">
        <v>28</v>
      </c>
      <c r="B9" s="490" t="s">
        <v>784</v>
      </c>
      <c r="C9" s="491" t="s">
        <v>785</v>
      </c>
      <c r="D9" s="65"/>
      <c r="E9" s="65"/>
      <c r="F9" s="64"/>
    </row>
    <row r="10" spans="1:6" ht="101.25" customHeight="1" x14ac:dyDescent="0.25">
      <c r="A10" s="493" t="s">
        <v>29</v>
      </c>
      <c r="B10" s="490" t="s">
        <v>786</v>
      </c>
      <c r="C10" s="491" t="s">
        <v>787</v>
      </c>
      <c r="D10" s="65"/>
      <c r="E10" s="65"/>
      <c r="F10" s="64"/>
    </row>
    <row r="11" spans="1:6" ht="101.25" customHeight="1" x14ac:dyDescent="0.25">
      <c r="A11" s="494" t="s">
        <v>30</v>
      </c>
      <c r="B11" s="490" t="s">
        <v>788</v>
      </c>
      <c r="C11" s="491" t="s">
        <v>789</v>
      </c>
      <c r="D11" s="65"/>
      <c r="E11" s="65"/>
      <c r="F11" s="64"/>
    </row>
    <row r="12" spans="1:6" ht="18.75" customHeight="1" x14ac:dyDescent="0.35">
      <c r="A12" s="560" t="s">
        <v>287</v>
      </c>
      <c r="B12" s="561"/>
      <c r="C12" s="562"/>
    </row>
    <row r="13" spans="1:6" ht="324.75" customHeight="1" x14ac:dyDescent="0.25">
      <c r="A13" s="556" t="s">
        <v>873</v>
      </c>
      <c r="B13" s="557"/>
      <c r="C13" s="558"/>
    </row>
    <row r="14" spans="1:6" ht="409.5" customHeight="1" x14ac:dyDescent="0.25">
      <c r="A14" s="556"/>
      <c r="B14" s="557"/>
      <c r="C14" s="558"/>
    </row>
    <row r="15" spans="1:6" ht="69.75" customHeight="1" x14ac:dyDescent="0.25">
      <c r="A15" s="559" t="s">
        <v>148</v>
      </c>
      <c r="B15" s="559"/>
      <c r="C15" s="559"/>
    </row>
  </sheetData>
  <sheetProtection algorithmName="SHA-512" hashValue="YZRp1VfI2omclkJYWgQuZMJi+Dab9GkB7LtBGYpKPQVaPsSg6qh+jWTqPNL6ThIcAb4TaKUVkploxJxI7Wuo7A==" saltValue="3MuxIJbPkq9ewyibdeLUAQ=="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Q198"/>
  <sheetViews>
    <sheetView tabSelected="1" zoomScale="70" zoomScaleNormal="70" zoomScaleSheetLayoutView="70" workbookViewId="0">
      <pane xSplit="3" ySplit="5" topLeftCell="M6" activePane="bottomRight" state="frozen"/>
      <selection pane="topRight" activeCell="D1" sqref="D1"/>
      <selection pane="bottomLeft" activeCell="A6" sqref="A6"/>
      <selection pane="bottomRight" activeCell="C12" sqref="C12"/>
    </sheetView>
  </sheetViews>
  <sheetFormatPr baseColWidth="10" defaultRowHeight="20.25" customHeight="1" x14ac:dyDescent="0.2"/>
  <cols>
    <col min="1" max="1" width="41.5703125" style="440" customWidth="1"/>
    <col min="2" max="2" width="35" style="71" customWidth="1"/>
    <col min="3" max="3" width="37.140625" style="71" customWidth="1"/>
    <col min="4" max="4" width="31.28515625" style="71" customWidth="1"/>
    <col min="5" max="5" width="16.7109375" style="71" customWidth="1"/>
    <col min="6" max="6" width="19.140625" style="71" customWidth="1"/>
    <col min="7" max="7" width="21.7109375" style="71" customWidth="1"/>
    <col min="8" max="8" width="4.5703125" style="71" bestFit="1" customWidth="1"/>
    <col min="9" max="9" width="3.85546875" style="71" bestFit="1" customWidth="1"/>
    <col min="10" max="10" width="6.28515625" style="71" bestFit="1" customWidth="1"/>
    <col min="11" max="11" width="25.28515625" style="71" customWidth="1"/>
    <col min="12" max="12" width="58.7109375" style="71" customWidth="1"/>
    <col min="13" max="13" width="39.7109375" style="71" customWidth="1"/>
    <col min="14" max="14" width="19.140625" style="71" customWidth="1"/>
    <col min="15" max="15" width="22.140625" style="71" customWidth="1"/>
    <col min="16" max="16" width="5.28515625" style="71" customWidth="1"/>
    <col min="17" max="17" width="6" style="71" customWidth="1"/>
    <col min="18" max="18" width="7.5703125" style="71" customWidth="1"/>
    <col min="19" max="19" width="23" style="71" customWidth="1"/>
    <col min="20" max="20" width="27.140625" style="71" customWidth="1"/>
    <col min="21" max="21" width="91.5703125" style="71" customWidth="1"/>
    <col min="22" max="22" width="20.5703125" style="71" customWidth="1"/>
    <col min="23" max="23" width="43.140625" style="71" customWidth="1"/>
    <col min="24" max="24" width="69.28515625" style="71" customWidth="1"/>
    <col min="25" max="25" width="57" style="71" customWidth="1"/>
    <col min="26" max="26" width="29.42578125" style="71" customWidth="1"/>
    <col min="27" max="27" width="35.5703125" style="71" hidden="1" customWidth="1"/>
    <col min="28" max="28" width="43.85546875" style="71" hidden="1" customWidth="1"/>
    <col min="29" max="29" width="88.5703125" style="71" hidden="1" customWidth="1"/>
    <col min="30" max="30" width="31.85546875" style="71" hidden="1" customWidth="1"/>
    <col min="31" max="31" width="35.42578125" style="71" hidden="1" customWidth="1"/>
    <col min="32" max="32" width="99.28515625" style="71" hidden="1" customWidth="1"/>
    <col min="33" max="33" width="83.28515625" style="71" hidden="1" customWidth="1"/>
    <col min="34" max="34" width="33.5703125" style="71" hidden="1" customWidth="1"/>
    <col min="35" max="35" width="55.85546875" style="71" bestFit="1" customWidth="1"/>
    <col min="36" max="36" width="89.42578125" style="71" customWidth="1"/>
    <col min="37" max="37" width="84.140625" style="71" customWidth="1"/>
    <col min="38" max="38" width="41.85546875" style="71" customWidth="1"/>
    <col min="39" max="39" width="25.5703125" style="71" hidden="1" customWidth="1"/>
    <col min="40" max="40" width="73.42578125" style="71" hidden="1" customWidth="1"/>
    <col min="41" max="41" width="67.42578125" style="71" customWidth="1"/>
    <col min="42" max="42" width="11.42578125" style="71"/>
    <col min="43" max="43" width="0" style="71" hidden="1" customWidth="1"/>
    <col min="44" max="44" width="12.85546875" style="71" hidden="1" customWidth="1"/>
    <col min="45" max="45" width="0" style="71" hidden="1" customWidth="1"/>
    <col min="46" max="46" width="13" style="71" hidden="1" customWidth="1"/>
    <col min="47" max="47" width="0" style="71" hidden="1" customWidth="1"/>
    <col min="48" max="48" width="12.7109375" style="71" hidden="1" customWidth="1"/>
    <col min="49" max="54" width="0" style="71" hidden="1" customWidth="1"/>
    <col min="55" max="55" width="8.5703125" style="71" hidden="1" customWidth="1"/>
    <col min="56" max="56" width="23.140625" style="71" hidden="1" customWidth="1"/>
    <col min="57" max="65" width="0" style="71" hidden="1" customWidth="1"/>
    <col min="66" max="66" width="23.140625" style="71" hidden="1" customWidth="1"/>
    <col min="67" max="67" width="11.42578125" style="71"/>
    <col min="68" max="68" width="19.42578125" style="71" customWidth="1"/>
    <col min="69" max="69" width="12.7109375" style="71" bestFit="1" customWidth="1"/>
    <col min="70" max="70" width="11.42578125" style="71"/>
    <col min="71" max="71" width="15.5703125" style="71" customWidth="1"/>
    <col min="72" max="16384" width="11.42578125" style="71"/>
  </cols>
  <sheetData>
    <row r="1" spans="1:147" ht="20.25" customHeight="1" x14ac:dyDescent="0.2">
      <c r="A1" s="438"/>
      <c r="B1" s="611" t="s">
        <v>72</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3"/>
      <c r="AC1" s="607"/>
      <c r="AD1" s="608"/>
      <c r="AE1" s="608"/>
      <c r="AF1" s="608"/>
      <c r="AG1" s="608"/>
      <c r="AH1" s="608"/>
      <c r="AI1" s="608"/>
      <c r="AJ1" s="608"/>
      <c r="AK1" s="608"/>
      <c r="AL1" s="608"/>
      <c r="AM1" s="608"/>
      <c r="AN1" s="608"/>
      <c r="AO1" s="608"/>
      <c r="AR1" s="123" t="s">
        <v>30</v>
      </c>
      <c r="AT1" s="124" t="s">
        <v>6</v>
      </c>
      <c r="AV1" s="123" t="s">
        <v>30</v>
      </c>
      <c r="BC1" s="125"/>
      <c r="BD1" s="126" t="s">
        <v>8</v>
      </c>
      <c r="BE1" s="127"/>
    </row>
    <row r="2" spans="1:147" ht="20.25" customHeight="1" x14ac:dyDescent="0.2">
      <c r="A2" s="438"/>
      <c r="B2" s="611" t="s">
        <v>288</v>
      </c>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3"/>
      <c r="AC2" s="609"/>
      <c r="AD2" s="610"/>
      <c r="AE2" s="610"/>
      <c r="AF2" s="610"/>
      <c r="AG2" s="610"/>
      <c r="AH2" s="610"/>
      <c r="AI2" s="610"/>
      <c r="AJ2" s="610"/>
      <c r="AK2" s="610"/>
      <c r="AL2" s="610"/>
      <c r="AM2" s="610"/>
      <c r="AN2" s="610"/>
      <c r="AO2" s="610"/>
      <c r="AR2" s="128" t="s">
        <v>29</v>
      </c>
      <c r="AT2" s="129" t="s">
        <v>28</v>
      </c>
      <c r="AV2" s="128" t="s">
        <v>29</v>
      </c>
      <c r="BC2" s="125"/>
      <c r="BD2" s="126" t="s">
        <v>24</v>
      </c>
      <c r="BE2" s="127"/>
    </row>
    <row r="3" spans="1:147" ht="20.25" customHeight="1" x14ac:dyDescent="0.2">
      <c r="A3" s="438"/>
      <c r="B3" s="611" t="s">
        <v>285</v>
      </c>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3"/>
      <c r="AC3" s="609"/>
      <c r="AD3" s="610"/>
      <c r="AE3" s="610"/>
      <c r="AF3" s="610"/>
      <c r="AG3" s="610"/>
      <c r="AH3" s="610"/>
      <c r="AI3" s="610"/>
      <c r="AJ3" s="610"/>
      <c r="AK3" s="610"/>
      <c r="AL3" s="610"/>
      <c r="AM3" s="610"/>
      <c r="AN3" s="610"/>
      <c r="AO3" s="610"/>
      <c r="AR3" s="130" t="s">
        <v>28</v>
      </c>
      <c r="AT3" s="131" t="s">
        <v>29</v>
      </c>
      <c r="AV3" s="130" t="s">
        <v>28</v>
      </c>
      <c r="BC3" s="125"/>
      <c r="BD3" s="126" t="s">
        <v>9</v>
      </c>
      <c r="BE3" s="127"/>
    </row>
    <row r="4" spans="1:147" ht="20.25" customHeight="1" x14ac:dyDescent="0.2">
      <c r="A4" s="438"/>
      <c r="B4" s="614" t="s">
        <v>877</v>
      </c>
      <c r="C4" s="615"/>
      <c r="D4" s="615"/>
      <c r="E4" s="615"/>
      <c r="F4" s="615"/>
      <c r="G4" s="615"/>
      <c r="H4" s="615"/>
      <c r="I4" s="615"/>
      <c r="J4" s="615"/>
      <c r="K4" s="615"/>
      <c r="L4" s="615"/>
      <c r="M4" s="615"/>
      <c r="N4" s="615"/>
      <c r="O4" s="616"/>
      <c r="P4" s="495"/>
      <c r="Q4" s="495"/>
      <c r="R4" s="495"/>
      <c r="AA4" s="609"/>
      <c r="AB4" s="610"/>
      <c r="AC4" s="610"/>
      <c r="AD4" s="610"/>
      <c r="AE4" s="610"/>
      <c r="AF4" s="610"/>
      <c r="AG4" s="610"/>
      <c r="AH4" s="610"/>
      <c r="AI4" s="610"/>
      <c r="AJ4" s="610"/>
      <c r="AK4" s="610"/>
      <c r="AL4" s="610"/>
      <c r="AM4" s="610"/>
      <c r="AN4" s="610"/>
      <c r="AO4" s="610"/>
    </row>
    <row r="5" spans="1:147" ht="20.25" customHeight="1" x14ac:dyDescent="0.25">
      <c r="A5" s="439"/>
      <c r="B5" s="617" t="s">
        <v>878</v>
      </c>
      <c r="C5" s="618"/>
      <c r="D5" s="618"/>
      <c r="E5" s="618"/>
      <c r="F5" s="618"/>
      <c r="G5" s="618"/>
      <c r="H5" s="618"/>
      <c r="I5" s="619"/>
      <c r="J5" s="427"/>
      <c r="K5" s="427"/>
      <c r="L5" s="427"/>
      <c r="M5" s="427"/>
      <c r="N5" s="427"/>
      <c r="O5" s="427"/>
      <c r="P5" s="288"/>
      <c r="Q5" s="288"/>
      <c r="R5" s="288"/>
      <c r="S5" s="288"/>
      <c r="T5" s="288"/>
      <c r="U5" s="288"/>
      <c r="V5" s="427"/>
      <c r="W5" s="427"/>
      <c r="X5" s="427"/>
      <c r="Y5" s="427"/>
      <c r="Z5" s="427"/>
      <c r="AA5" s="426"/>
      <c r="AB5" s="426"/>
      <c r="AC5" s="426"/>
      <c r="AD5" s="426"/>
      <c r="AE5" s="426"/>
      <c r="AF5" s="426"/>
      <c r="AG5" s="426"/>
      <c r="AH5" s="426"/>
      <c r="AI5" s="426"/>
      <c r="AJ5" s="426"/>
      <c r="AK5" s="426"/>
      <c r="AL5" s="426"/>
      <c r="AM5" s="426"/>
      <c r="AN5" s="426"/>
      <c r="AO5" s="426"/>
    </row>
    <row r="6" spans="1:147" ht="44.25" customHeight="1" x14ac:dyDescent="0.25">
      <c r="A6" s="132" t="s">
        <v>174</v>
      </c>
      <c r="B6" s="132"/>
      <c r="C6" s="132"/>
      <c r="D6" s="132"/>
      <c r="E6" s="132"/>
      <c r="F6" s="132"/>
      <c r="G6" s="132"/>
      <c r="H6" s="132"/>
      <c r="I6" s="132"/>
      <c r="J6" s="132"/>
      <c r="K6" s="132"/>
      <c r="L6" s="132"/>
      <c r="M6" s="427"/>
      <c r="N6" s="427"/>
      <c r="O6" s="427"/>
      <c r="P6" s="292"/>
      <c r="Q6" s="293"/>
      <c r="R6" s="293"/>
      <c r="S6" s="44"/>
      <c r="T6" s="293"/>
      <c r="U6" s="293"/>
      <c r="V6" s="427"/>
      <c r="W6" s="427"/>
      <c r="X6" s="427"/>
      <c r="Y6" s="427"/>
      <c r="Z6" s="427"/>
      <c r="AA6" s="426"/>
      <c r="AB6" s="426"/>
      <c r="AC6" s="426"/>
      <c r="AD6" s="426"/>
      <c r="AE6" s="426"/>
      <c r="AF6" s="426"/>
      <c r="AG6" s="426"/>
      <c r="AH6" s="426"/>
      <c r="AI6" s="426"/>
      <c r="AJ6" s="426"/>
      <c r="AK6" s="426"/>
      <c r="AL6" s="426"/>
      <c r="AM6" s="426"/>
      <c r="AN6" s="426"/>
      <c r="AO6" s="426"/>
    </row>
    <row r="7" spans="1:147" ht="20.25" customHeight="1" thickBot="1" x14ac:dyDescent="0.3">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6"/>
      <c r="AB7" s="426"/>
      <c r="AC7" s="426"/>
      <c r="AD7" s="426"/>
      <c r="AE7" s="426"/>
      <c r="AF7" s="426"/>
      <c r="AG7" s="426"/>
      <c r="AH7" s="426"/>
      <c r="AI7" s="426"/>
      <c r="AJ7" s="426"/>
      <c r="AK7" s="426"/>
      <c r="AL7" s="426"/>
      <c r="AM7" s="426"/>
      <c r="AN7" s="426"/>
      <c r="AO7" s="426"/>
    </row>
    <row r="8" spans="1:147" s="133" customFormat="1" ht="41.25" thickBot="1" x14ac:dyDescent="0.35">
      <c r="A8" s="295" t="s">
        <v>90</v>
      </c>
      <c r="B8" s="583" t="s">
        <v>147</v>
      </c>
      <c r="C8" s="584"/>
      <c r="D8" s="584"/>
      <c r="E8" s="584"/>
      <c r="F8" s="584"/>
      <c r="G8" s="584"/>
      <c r="H8" s="584"/>
      <c r="I8" s="584"/>
      <c r="J8" s="584"/>
      <c r="K8" s="584"/>
      <c r="L8" s="576" t="s">
        <v>164</v>
      </c>
      <c r="M8" s="576"/>
      <c r="N8" s="576"/>
      <c r="O8" s="576"/>
      <c r="P8" s="576"/>
      <c r="Q8" s="576"/>
      <c r="R8" s="576"/>
      <c r="S8" s="576"/>
      <c r="T8" s="576"/>
      <c r="U8" s="576"/>
      <c r="V8" s="576"/>
      <c r="W8" s="576"/>
      <c r="X8" s="576"/>
      <c r="Y8" s="576"/>
      <c r="Z8" s="577"/>
      <c r="AA8" s="592" t="s">
        <v>91</v>
      </c>
      <c r="AB8" s="593"/>
      <c r="AC8" s="593"/>
      <c r="AD8" s="593"/>
      <c r="AE8" s="593"/>
      <c r="AF8" s="593"/>
      <c r="AG8" s="593"/>
      <c r="AH8" s="593"/>
      <c r="AI8" s="593"/>
      <c r="AJ8" s="593"/>
      <c r="AK8" s="593"/>
      <c r="AL8" s="593"/>
      <c r="AM8" s="593"/>
      <c r="AN8" s="593"/>
      <c r="AO8" s="594"/>
    </row>
    <row r="9" spans="1:147" s="135" customFormat="1" ht="39.75" customHeight="1" thickBot="1" x14ac:dyDescent="0.25">
      <c r="A9" s="589" t="s">
        <v>311</v>
      </c>
      <c r="B9" s="580" t="s">
        <v>37</v>
      </c>
      <c r="C9" s="581"/>
      <c r="D9" s="581"/>
      <c r="E9" s="582"/>
      <c r="F9" s="624" t="s">
        <v>293</v>
      </c>
      <c r="G9" s="625"/>
      <c r="H9" s="235"/>
      <c r="I9" s="236"/>
      <c r="J9" s="236"/>
      <c r="K9" s="628" t="s">
        <v>152</v>
      </c>
      <c r="L9" s="630" t="s">
        <v>294</v>
      </c>
      <c r="M9" s="631"/>
      <c r="N9" s="631"/>
      <c r="O9" s="632"/>
      <c r="P9" s="230"/>
      <c r="Q9" s="230"/>
      <c r="R9" s="230"/>
      <c r="S9" s="578" t="s">
        <v>153</v>
      </c>
      <c r="T9" s="633" t="s">
        <v>38</v>
      </c>
      <c r="U9" s="634"/>
      <c r="V9" s="634"/>
      <c r="W9" s="634"/>
      <c r="X9" s="634"/>
      <c r="Y9" s="634"/>
      <c r="Z9" s="635"/>
      <c r="AA9" s="600" t="s">
        <v>86</v>
      </c>
      <c r="AB9" s="601"/>
      <c r="AC9" s="601"/>
      <c r="AD9" s="602"/>
      <c r="AE9" s="600" t="s">
        <v>87</v>
      </c>
      <c r="AF9" s="601"/>
      <c r="AG9" s="601"/>
      <c r="AH9" s="602"/>
      <c r="AI9" s="600" t="s">
        <v>88</v>
      </c>
      <c r="AJ9" s="601"/>
      <c r="AK9" s="601"/>
      <c r="AL9" s="602"/>
      <c r="AM9" s="595" t="s">
        <v>95</v>
      </c>
      <c r="AN9" s="596"/>
      <c r="AO9" s="597"/>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row>
    <row r="10" spans="1:147" s="135" customFormat="1" ht="28.5" customHeight="1" thickBot="1" x14ac:dyDescent="0.25">
      <c r="A10" s="590"/>
      <c r="B10" s="585" t="s">
        <v>89</v>
      </c>
      <c r="C10" s="585" t="s">
        <v>307</v>
      </c>
      <c r="D10" s="585" t="s">
        <v>312</v>
      </c>
      <c r="E10" s="585" t="s">
        <v>146</v>
      </c>
      <c r="F10" s="626"/>
      <c r="G10" s="627"/>
      <c r="H10" s="234"/>
      <c r="I10" s="233"/>
      <c r="J10" s="233"/>
      <c r="K10" s="629"/>
      <c r="L10" s="620" t="s">
        <v>478</v>
      </c>
      <c r="M10" s="622" t="s">
        <v>388</v>
      </c>
      <c r="N10" s="587" t="s">
        <v>367</v>
      </c>
      <c r="O10" s="587" t="s">
        <v>368</v>
      </c>
      <c r="P10" s="231"/>
      <c r="Q10" s="231"/>
      <c r="R10" s="231"/>
      <c r="S10" s="579"/>
      <c r="T10" s="636"/>
      <c r="U10" s="637"/>
      <c r="V10" s="637"/>
      <c r="W10" s="637"/>
      <c r="X10" s="637"/>
      <c r="Y10" s="637"/>
      <c r="Z10" s="638"/>
      <c r="AA10" s="603" t="s">
        <v>327</v>
      </c>
      <c r="AB10" s="603" t="s">
        <v>74</v>
      </c>
      <c r="AC10" s="603" t="s">
        <v>296</v>
      </c>
      <c r="AD10" s="605" t="s">
        <v>295</v>
      </c>
      <c r="AE10" s="603" t="s">
        <v>327</v>
      </c>
      <c r="AF10" s="603" t="s">
        <v>74</v>
      </c>
      <c r="AG10" s="603" t="s">
        <v>296</v>
      </c>
      <c r="AH10" s="605" t="s">
        <v>295</v>
      </c>
      <c r="AI10" s="603" t="s">
        <v>327</v>
      </c>
      <c r="AJ10" s="603" t="s">
        <v>74</v>
      </c>
      <c r="AK10" s="603" t="s">
        <v>296</v>
      </c>
      <c r="AL10" s="605" t="s">
        <v>295</v>
      </c>
      <c r="AM10" s="598" t="s">
        <v>92</v>
      </c>
      <c r="AN10" s="598" t="s">
        <v>93</v>
      </c>
      <c r="AO10" s="598" t="s">
        <v>94</v>
      </c>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row>
    <row r="11" spans="1:147" s="135" customFormat="1" ht="63.75" customHeight="1" thickBot="1" x14ac:dyDescent="0.25">
      <c r="A11" s="591"/>
      <c r="B11" s="586"/>
      <c r="C11" s="586"/>
      <c r="D11" s="586"/>
      <c r="E11" s="586"/>
      <c r="F11" s="425" t="s">
        <v>475</v>
      </c>
      <c r="G11" s="425" t="s">
        <v>476</v>
      </c>
      <c r="H11" s="232" t="s">
        <v>274</v>
      </c>
      <c r="I11" s="232" t="s">
        <v>275</v>
      </c>
      <c r="J11" s="232" t="s">
        <v>276</v>
      </c>
      <c r="K11" s="268" t="s">
        <v>477</v>
      </c>
      <c r="L11" s="621"/>
      <c r="M11" s="623"/>
      <c r="N11" s="588"/>
      <c r="O11" s="588"/>
      <c r="P11" s="340" t="s">
        <v>274</v>
      </c>
      <c r="Q11" s="340" t="s">
        <v>275</v>
      </c>
      <c r="R11" s="69" t="s">
        <v>276</v>
      </c>
      <c r="S11" s="285" t="s">
        <v>477</v>
      </c>
      <c r="T11" s="343" t="s">
        <v>483</v>
      </c>
      <c r="U11" s="136" t="s">
        <v>324</v>
      </c>
      <c r="V11" s="136" t="s">
        <v>163</v>
      </c>
      <c r="W11" s="136" t="s">
        <v>321</v>
      </c>
      <c r="X11" s="136" t="s">
        <v>325</v>
      </c>
      <c r="Y11" s="136" t="s">
        <v>335</v>
      </c>
      <c r="Z11" s="136" t="s">
        <v>154</v>
      </c>
      <c r="AA11" s="604"/>
      <c r="AB11" s="604"/>
      <c r="AC11" s="604"/>
      <c r="AD11" s="606"/>
      <c r="AE11" s="604"/>
      <c r="AF11" s="604"/>
      <c r="AG11" s="604"/>
      <c r="AH11" s="606"/>
      <c r="AI11" s="604"/>
      <c r="AJ11" s="604"/>
      <c r="AK11" s="604"/>
      <c r="AL11" s="606"/>
      <c r="AM11" s="599"/>
      <c r="AN11" s="599"/>
      <c r="AO11" s="599"/>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row>
    <row r="12" spans="1:147" s="137" customFormat="1" ht="298.5" customHeight="1" thickBot="1" x14ac:dyDescent="0.25">
      <c r="A12" s="441" t="s">
        <v>521</v>
      </c>
      <c r="B12" s="442" t="s">
        <v>522</v>
      </c>
      <c r="C12" s="443" t="s">
        <v>523</v>
      </c>
      <c r="D12" s="444" t="s">
        <v>385</v>
      </c>
      <c r="E12" s="416" t="s">
        <v>150</v>
      </c>
      <c r="F12" s="417" t="s">
        <v>18</v>
      </c>
      <c r="G12" s="417" t="s">
        <v>3</v>
      </c>
      <c r="H12" s="418">
        <f t="shared" ref="H12:H32" si="0">IF(F12="RARA VEZ",1,IF(F12="IMPROBABLE",2,IF(F12="POSIBLE",3,IF(F12="PROBABLE",4,5))))</f>
        <v>2</v>
      </c>
      <c r="I12" s="418">
        <f t="shared" ref="I12:I32" si="1">IF(G12="INSIGNIFICANTE",1,IF(G12="MENOR",3,IF(G12="MODERADO",5,IF(G12="MAYOR",10,20))))</f>
        <v>5</v>
      </c>
      <c r="J12" s="419">
        <f t="shared" ref="J12:J32" si="2">H12*I12</f>
        <v>10</v>
      </c>
      <c r="K12" s="340" t="str">
        <f t="shared" ref="K12:K32" si="3">IF(OR(F12="",G12=""),"",IF(J12&lt;=12,"BAJA",IF(J12&lt;=25,"MODERADA",IF(J12&lt;=50,"ALTA","EXTREMA"))))</f>
        <v>BAJA</v>
      </c>
      <c r="L12" s="445" t="s">
        <v>524</v>
      </c>
      <c r="M12" s="444" t="s">
        <v>525</v>
      </c>
      <c r="N12" s="417" t="str">
        <f t="shared" ref="N12:N32" si="4">IF(P12=1,"RARA VEZ",IF(P12=2,"IMPROBABLE",IF(P12=3,"POSIBLE",IF(P12=4,"PROBABLE","CASI SEGURO"))))</f>
        <v>RARA VEZ</v>
      </c>
      <c r="O12" s="417" t="str">
        <f t="shared" ref="O12:O32" si="5">IF(Q12=1,"INSIGNIFICANTE",IF(Q12=3,"MENOR",IF(Q12=5,"MODERADO",IF(Q12=10,"MAYOR","CATASTRÓFICO"))))</f>
        <v>INSIGNIFICANTE</v>
      </c>
      <c r="P12" s="418">
        <f>'6. EVALUACIÓN CONTROLES AG.2018'!AJ5</f>
        <v>1</v>
      </c>
      <c r="Q12" s="418">
        <f>'6. EVALUACIÓN CONTROLES AG.2018'!AL5</f>
        <v>1</v>
      </c>
      <c r="R12" s="419">
        <f t="shared" ref="R12:R32" si="6">P12*Q12</f>
        <v>1</v>
      </c>
      <c r="S12" s="340" t="str">
        <f>'6. EVALUACIÓN CONTROLES AG.2018'!AN5</f>
        <v>BAJA</v>
      </c>
      <c r="T12" s="444" t="str">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446" t="s">
        <v>578</v>
      </c>
      <c r="V12" s="447" t="s">
        <v>579</v>
      </c>
      <c r="W12" s="447" t="s">
        <v>905</v>
      </c>
      <c r="X12" s="447" t="s">
        <v>904</v>
      </c>
      <c r="Y12" s="447" t="s">
        <v>903</v>
      </c>
      <c r="Z12" s="448"/>
      <c r="AA12" s="449" t="s">
        <v>580</v>
      </c>
      <c r="AB12" s="447" t="s">
        <v>581</v>
      </c>
      <c r="AC12" s="447" t="s">
        <v>582</v>
      </c>
      <c r="AD12" s="447" t="s">
        <v>583</v>
      </c>
      <c r="AE12" s="450" t="s">
        <v>580</v>
      </c>
      <c r="AF12" s="442" t="s">
        <v>584</v>
      </c>
      <c r="AG12" s="442" t="s">
        <v>585</v>
      </c>
      <c r="AH12" s="442" t="s">
        <v>583</v>
      </c>
      <c r="AI12" s="68" t="s">
        <v>906</v>
      </c>
      <c r="AJ12" s="68" t="s">
        <v>907</v>
      </c>
      <c r="AK12" s="68" t="s">
        <v>908</v>
      </c>
      <c r="AL12" s="68" t="s">
        <v>944</v>
      </c>
      <c r="AM12" s="68" t="s">
        <v>326</v>
      </c>
      <c r="AN12" s="68" t="s">
        <v>326</v>
      </c>
      <c r="AO12" s="68" t="s">
        <v>326</v>
      </c>
    </row>
    <row r="13" spans="1:147" s="137" customFormat="1" ht="186" customHeight="1" thickBot="1" x14ac:dyDescent="0.25">
      <c r="A13" s="451" t="s">
        <v>526</v>
      </c>
      <c r="B13" s="452" t="s">
        <v>386</v>
      </c>
      <c r="C13" s="453" t="s">
        <v>364</v>
      </c>
      <c r="D13" s="452" t="s">
        <v>371</v>
      </c>
      <c r="E13" s="420" t="s">
        <v>150</v>
      </c>
      <c r="F13" s="421" t="s">
        <v>19</v>
      </c>
      <c r="G13" s="421" t="s">
        <v>22</v>
      </c>
      <c r="H13" s="454">
        <f t="shared" si="0"/>
        <v>3</v>
      </c>
      <c r="I13" s="454">
        <f t="shared" si="1"/>
        <v>10</v>
      </c>
      <c r="J13" s="455">
        <f t="shared" si="2"/>
        <v>30</v>
      </c>
      <c r="K13" s="456" t="str">
        <f t="shared" si="3"/>
        <v>ALTA</v>
      </c>
      <c r="L13" s="457" t="s">
        <v>387</v>
      </c>
      <c r="M13" s="452" t="s">
        <v>454</v>
      </c>
      <c r="N13" s="417" t="str">
        <f t="shared" si="4"/>
        <v>RARA VEZ</v>
      </c>
      <c r="O13" s="417" t="str">
        <f t="shared" si="5"/>
        <v>MAYOR</v>
      </c>
      <c r="P13" s="418">
        <f>'6. EVALUACIÓN CONTROLES AG.2018'!AJ6</f>
        <v>1</v>
      </c>
      <c r="Q13" s="418">
        <f>'6. EVALUACIÓN CONTROLES AG.2018'!AL6</f>
        <v>10</v>
      </c>
      <c r="R13" s="419">
        <f t="shared" si="6"/>
        <v>10</v>
      </c>
      <c r="S13" s="340" t="str">
        <f>'6. EVALUACIÓN CONTROLES AG.2018'!AN6</f>
        <v>BAJA</v>
      </c>
      <c r="T13" s="444" t="str">
        <f t="shared" si="7"/>
        <v>ASUMIR EL RIESGO; si el riesgo inherente está en zona baja, en consenso de los responsables involucrados puede considerarse su exclusión del mapa de riesgos</v>
      </c>
      <c r="U13" s="458" t="s">
        <v>586</v>
      </c>
      <c r="V13" s="459" t="s">
        <v>587</v>
      </c>
      <c r="W13" s="459" t="s">
        <v>588</v>
      </c>
      <c r="X13" s="459" t="s">
        <v>589</v>
      </c>
      <c r="Y13" s="459" t="s">
        <v>590</v>
      </c>
      <c r="Z13" s="459" t="s">
        <v>591</v>
      </c>
      <c r="AA13" s="458" t="s">
        <v>592</v>
      </c>
      <c r="AB13" s="459" t="s">
        <v>593</v>
      </c>
      <c r="AC13" s="459" t="s">
        <v>594</v>
      </c>
      <c r="AD13" s="459" t="s">
        <v>595</v>
      </c>
      <c r="AE13" s="460" t="s">
        <v>596</v>
      </c>
      <c r="AF13" s="461" t="s">
        <v>597</v>
      </c>
      <c r="AG13" s="461" t="s">
        <v>598</v>
      </c>
      <c r="AH13" s="461" t="s">
        <v>595</v>
      </c>
      <c r="AI13" s="250" t="s">
        <v>925</v>
      </c>
      <c r="AJ13" s="250" t="s">
        <v>926</v>
      </c>
      <c r="AK13" s="250" t="s">
        <v>927</v>
      </c>
      <c r="AL13" s="250" t="s">
        <v>947</v>
      </c>
      <c r="AM13" s="286" t="s">
        <v>326</v>
      </c>
      <c r="AN13" s="286" t="s">
        <v>326</v>
      </c>
      <c r="AO13" s="286" t="s">
        <v>326</v>
      </c>
    </row>
    <row r="14" spans="1:147" s="137" customFormat="1" ht="171" customHeight="1" thickBot="1" x14ac:dyDescent="0.25">
      <c r="A14" s="462"/>
      <c r="B14" s="461" t="s">
        <v>527</v>
      </c>
      <c r="C14" s="453" t="s">
        <v>373</v>
      </c>
      <c r="D14" s="452" t="s">
        <v>372</v>
      </c>
      <c r="E14" s="420" t="s">
        <v>150</v>
      </c>
      <c r="F14" s="421" t="s">
        <v>18</v>
      </c>
      <c r="G14" s="421" t="s">
        <v>22</v>
      </c>
      <c r="H14" s="454">
        <f t="shared" si="0"/>
        <v>2</v>
      </c>
      <c r="I14" s="454">
        <f t="shared" si="1"/>
        <v>10</v>
      </c>
      <c r="J14" s="455">
        <f t="shared" si="2"/>
        <v>20</v>
      </c>
      <c r="K14" s="456" t="str">
        <f t="shared" si="3"/>
        <v>MODERADA</v>
      </c>
      <c r="L14" s="457" t="s">
        <v>528</v>
      </c>
      <c r="M14" s="452" t="s">
        <v>529</v>
      </c>
      <c r="N14" s="417" t="str">
        <f t="shared" si="4"/>
        <v>RARA VEZ</v>
      </c>
      <c r="O14" s="417" t="str">
        <f t="shared" si="5"/>
        <v>MENOR</v>
      </c>
      <c r="P14" s="418">
        <f>'6. EVALUACIÓN CONTROLES AG.2018'!AJ7</f>
        <v>1</v>
      </c>
      <c r="Q14" s="418">
        <f>'6. EVALUACIÓN CONTROLES AG.2018'!AL7</f>
        <v>3</v>
      </c>
      <c r="R14" s="419">
        <f t="shared" si="6"/>
        <v>3</v>
      </c>
      <c r="S14" s="340" t="str">
        <f>'6. EVALUACIÓN CONTROLES AG.2018'!AN7</f>
        <v>BAJA</v>
      </c>
      <c r="T14" s="444" t="str">
        <f t="shared" si="7"/>
        <v>ASUMIR EL RIESGO; si el riesgo inherente está en zona baja, en consenso de los responsables involucrados puede considerarse su exclusión del mapa de riesgos</v>
      </c>
      <c r="U14" s="458" t="s">
        <v>599</v>
      </c>
      <c r="V14" s="459" t="s">
        <v>600</v>
      </c>
      <c r="W14" s="459" t="s">
        <v>601</v>
      </c>
      <c r="X14" s="459" t="s">
        <v>602</v>
      </c>
      <c r="Y14" s="459" t="s">
        <v>603</v>
      </c>
      <c r="Z14" s="459" t="s">
        <v>515</v>
      </c>
      <c r="AA14" s="458" t="s">
        <v>604</v>
      </c>
      <c r="AB14" s="459" t="s">
        <v>605</v>
      </c>
      <c r="AC14" s="459" t="s">
        <v>606</v>
      </c>
      <c r="AD14" s="459" t="s">
        <v>595</v>
      </c>
      <c r="AE14" s="460" t="s">
        <v>607</v>
      </c>
      <c r="AF14" s="461" t="s">
        <v>608</v>
      </c>
      <c r="AG14" s="461" t="s">
        <v>609</v>
      </c>
      <c r="AH14" s="461" t="s">
        <v>595</v>
      </c>
      <c r="AI14" s="250" t="s">
        <v>928</v>
      </c>
      <c r="AJ14" s="250" t="s">
        <v>945</v>
      </c>
      <c r="AK14" s="250" t="s">
        <v>946</v>
      </c>
      <c r="AL14" s="250" t="s">
        <v>948</v>
      </c>
      <c r="AM14" s="286" t="s">
        <v>326</v>
      </c>
      <c r="AN14" s="286" t="s">
        <v>326</v>
      </c>
      <c r="AO14" s="286" t="s">
        <v>326</v>
      </c>
    </row>
    <row r="15" spans="1:147" s="137" customFormat="1" ht="409.5" customHeight="1" thickBot="1" x14ac:dyDescent="0.25">
      <c r="A15" s="463" t="s">
        <v>530</v>
      </c>
      <c r="B15" s="464" t="s">
        <v>531</v>
      </c>
      <c r="C15" s="465" t="s">
        <v>532</v>
      </c>
      <c r="D15" s="466" t="s">
        <v>378</v>
      </c>
      <c r="E15" s="423" t="s">
        <v>150</v>
      </c>
      <c r="F15" s="422" t="s">
        <v>19</v>
      </c>
      <c r="G15" s="422" t="s">
        <v>22</v>
      </c>
      <c r="H15" s="418">
        <f t="shared" si="0"/>
        <v>3</v>
      </c>
      <c r="I15" s="418">
        <f t="shared" si="1"/>
        <v>10</v>
      </c>
      <c r="J15" s="419">
        <f t="shared" si="2"/>
        <v>30</v>
      </c>
      <c r="K15" s="456" t="str">
        <f t="shared" si="3"/>
        <v>ALTA</v>
      </c>
      <c r="L15" s="467" t="s">
        <v>533</v>
      </c>
      <c r="M15" s="466" t="s">
        <v>456</v>
      </c>
      <c r="N15" s="417" t="str">
        <f t="shared" si="4"/>
        <v>RARA VEZ</v>
      </c>
      <c r="O15" s="417" t="str">
        <f t="shared" si="5"/>
        <v>MENOR</v>
      </c>
      <c r="P15" s="418">
        <f>'6. EVALUACIÓN CONTROLES AG.2018'!AJ8</f>
        <v>1</v>
      </c>
      <c r="Q15" s="418">
        <f>'6. EVALUACIÓN CONTROLES AG.2018'!AL8</f>
        <v>3</v>
      </c>
      <c r="R15" s="419">
        <f t="shared" si="6"/>
        <v>3</v>
      </c>
      <c r="S15" s="340" t="str">
        <f>'6. EVALUACIÓN CONTROLES AG.2018'!AN8</f>
        <v>BAJA</v>
      </c>
      <c r="T15" s="444" t="str">
        <f t="shared" si="7"/>
        <v>ASUMIR EL RIESGO; si el riesgo inherente está en zona baja, en consenso de los responsables involucrados puede considerarse su exclusión del mapa de riesgos</v>
      </c>
      <c r="U15" s="468" t="s">
        <v>610</v>
      </c>
      <c r="V15" s="469" t="s">
        <v>611</v>
      </c>
      <c r="W15" s="469" t="s">
        <v>612</v>
      </c>
      <c r="X15" s="469" t="s">
        <v>613</v>
      </c>
      <c r="Y15" s="469" t="s">
        <v>614</v>
      </c>
      <c r="Z15" s="469" t="s">
        <v>615</v>
      </c>
      <c r="AA15" s="468" t="s">
        <v>616</v>
      </c>
      <c r="AB15" s="469" t="s">
        <v>617</v>
      </c>
      <c r="AC15" s="469" t="s">
        <v>618</v>
      </c>
      <c r="AD15" s="469" t="s">
        <v>595</v>
      </c>
      <c r="AE15" s="470" t="s">
        <v>619</v>
      </c>
      <c r="AF15" s="464" t="s">
        <v>620</v>
      </c>
      <c r="AG15" s="464" t="s">
        <v>621</v>
      </c>
      <c r="AH15" s="464" t="s">
        <v>595</v>
      </c>
      <c r="AI15" s="68" t="s">
        <v>909</v>
      </c>
      <c r="AJ15" s="68" t="s">
        <v>910</v>
      </c>
      <c r="AK15" s="68" t="s">
        <v>911</v>
      </c>
      <c r="AL15" s="68" t="s">
        <v>949</v>
      </c>
      <c r="AM15" s="68" t="s">
        <v>326</v>
      </c>
      <c r="AN15" s="68" t="s">
        <v>326</v>
      </c>
      <c r="AO15" s="68" t="s">
        <v>326</v>
      </c>
    </row>
    <row r="16" spans="1:147" s="137" customFormat="1" ht="206.25" customHeight="1" thickBot="1" x14ac:dyDescent="0.25">
      <c r="A16" s="451" t="s">
        <v>534</v>
      </c>
      <c r="B16" s="510" t="s">
        <v>535</v>
      </c>
      <c r="C16" s="511" t="s">
        <v>836</v>
      </c>
      <c r="D16" s="452" t="s">
        <v>377</v>
      </c>
      <c r="E16" s="420" t="s">
        <v>150</v>
      </c>
      <c r="F16" s="421" t="s">
        <v>40</v>
      </c>
      <c r="G16" s="421" t="s">
        <v>3</v>
      </c>
      <c r="H16" s="454">
        <f t="shared" si="0"/>
        <v>1</v>
      </c>
      <c r="I16" s="454">
        <f t="shared" si="1"/>
        <v>5</v>
      </c>
      <c r="J16" s="455">
        <f t="shared" si="2"/>
        <v>5</v>
      </c>
      <c r="K16" s="456" t="str">
        <f t="shared" si="3"/>
        <v>BAJA</v>
      </c>
      <c r="L16" s="457" t="s">
        <v>536</v>
      </c>
      <c r="M16" s="452" t="s">
        <v>455</v>
      </c>
      <c r="N16" s="417" t="str">
        <f t="shared" si="4"/>
        <v>RARA VEZ</v>
      </c>
      <c r="O16" s="417" t="str">
        <f t="shared" si="5"/>
        <v>INSIGNIFICANTE</v>
      </c>
      <c r="P16" s="418">
        <f>'6. EVALUACIÓN CONTROLES AG.2018'!AJ9</f>
        <v>1</v>
      </c>
      <c r="Q16" s="418">
        <f>'6. EVALUACIÓN CONTROLES AG.2018'!AL9</f>
        <v>1</v>
      </c>
      <c r="R16" s="419">
        <f t="shared" si="6"/>
        <v>1</v>
      </c>
      <c r="S16" s="340" t="str">
        <f>'6. EVALUACIÓN CONTROLES AG.2018'!AN9</f>
        <v>BAJA</v>
      </c>
      <c r="T16" s="444" t="str">
        <f t="shared" si="7"/>
        <v>ASUMIR EL RIESGO; si el riesgo inherente está en zona baja, en consenso de los responsables involucrados puede considerarse su exclusión del mapa de riesgos</v>
      </c>
      <c r="U16" s="458" t="s">
        <v>622</v>
      </c>
      <c r="V16" s="459" t="s">
        <v>623</v>
      </c>
      <c r="W16" s="459" t="s">
        <v>624</v>
      </c>
      <c r="X16" s="459" t="s">
        <v>625</v>
      </c>
      <c r="Y16" s="459" t="s">
        <v>626</v>
      </c>
      <c r="Z16" s="459" t="s">
        <v>627</v>
      </c>
      <c r="AA16" s="458" t="s">
        <v>628</v>
      </c>
      <c r="AB16" s="459" t="s">
        <v>629</v>
      </c>
      <c r="AC16" s="459" t="s">
        <v>630</v>
      </c>
      <c r="AD16" s="459" t="s">
        <v>595</v>
      </c>
      <c r="AE16" s="460" t="s">
        <v>631</v>
      </c>
      <c r="AF16" s="461" t="s">
        <v>632</v>
      </c>
      <c r="AG16" s="461" t="s">
        <v>633</v>
      </c>
      <c r="AH16" s="461" t="s">
        <v>595</v>
      </c>
      <c r="AI16" s="250" t="s">
        <v>968</v>
      </c>
      <c r="AJ16" s="250" t="s">
        <v>969</v>
      </c>
      <c r="AK16" s="250" t="s">
        <v>970</v>
      </c>
      <c r="AL16" s="250" t="s">
        <v>950</v>
      </c>
      <c r="AM16" s="286" t="s">
        <v>326</v>
      </c>
      <c r="AN16" s="286" t="s">
        <v>326</v>
      </c>
      <c r="AO16" s="286" t="s">
        <v>326</v>
      </c>
    </row>
    <row r="17" spans="1:43" s="137" customFormat="1" ht="409.5" customHeight="1" thickBot="1" x14ac:dyDescent="0.25">
      <c r="A17" s="462"/>
      <c r="B17" s="510" t="s">
        <v>837</v>
      </c>
      <c r="C17" s="511" t="s">
        <v>838</v>
      </c>
      <c r="D17" s="452" t="s">
        <v>790</v>
      </c>
      <c r="E17" s="420" t="s">
        <v>332</v>
      </c>
      <c r="F17" s="421" t="s">
        <v>40</v>
      </c>
      <c r="G17" s="421" t="s">
        <v>22</v>
      </c>
      <c r="H17" s="454">
        <f t="shared" si="0"/>
        <v>1</v>
      </c>
      <c r="I17" s="454">
        <f t="shared" si="1"/>
        <v>10</v>
      </c>
      <c r="J17" s="455">
        <f t="shared" si="2"/>
        <v>10</v>
      </c>
      <c r="K17" s="456" t="str">
        <f t="shared" si="3"/>
        <v>BAJA</v>
      </c>
      <c r="L17" s="457" t="s">
        <v>634</v>
      </c>
      <c r="M17" s="452" t="s">
        <v>635</v>
      </c>
      <c r="N17" s="471" t="str">
        <f t="shared" si="4"/>
        <v>RARA VEZ</v>
      </c>
      <c r="O17" s="471" t="str">
        <f t="shared" si="5"/>
        <v>MODERADO</v>
      </c>
      <c r="P17" s="418">
        <f>'6. EVALUACIÓN CONTROLES AG.2018'!AJ10</f>
        <v>1</v>
      </c>
      <c r="Q17" s="418">
        <f>'6. EVALUACIÓN CONTROLES AG.2018'!AL10</f>
        <v>5</v>
      </c>
      <c r="R17" s="455">
        <f t="shared" si="6"/>
        <v>5</v>
      </c>
      <c r="S17" s="340" t="str">
        <f>'6. EVALUACIÓN CONTROLES AG.2018'!AN10</f>
        <v>BAJA</v>
      </c>
      <c r="T17" s="472" t="str">
        <f>IF(E17="Gestión",IF(S17="BAJA","ASUMIR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7" s="499" t="s">
        <v>792</v>
      </c>
      <c r="V17" s="459" t="s">
        <v>636</v>
      </c>
      <c r="W17" s="498" t="s">
        <v>791</v>
      </c>
      <c r="X17" s="498" t="s">
        <v>793</v>
      </c>
      <c r="Y17" s="498" t="s">
        <v>794</v>
      </c>
      <c r="Z17" s="473"/>
      <c r="AA17" s="458" t="s">
        <v>637</v>
      </c>
      <c r="AB17" s="459" t="s">
        <v>638</v>
      </c>
      <c r="AC17" s="459" t="s">
        <v>879</v>
      </c>
      <c r="AD17" s="459" t="s">
        <v>595</v>
      </c>
      <c r="AE17" s="460" t="s">
        <v>639</v>
      </c>
      <c r="AF17" s="461" t="s">
        <v>892</v>
      </c>
      <c r="AG17" s="461" t="s">
        <v>893</v>
      </c>
      <c r="AH17" s="461" t="s">
        <v>595</v>
      </c>
      <c r="AI17" s="250" t="s">
        <v>971</v>
      </c>
      <c r="AJ17" s="250" t="s">
        <v>972</v>
      </c>
      <c r="AK17" s="250" t="s">
        <v>973</v>
      </c>
      <c r="AL17" s="250" t="s">
        <v>951</v>
      </c>
      <c r="AM17" s="286" t="s">
        <v>326</v>
      </c>
      <c r="AN17" s="474" t="s">
        <v>640</v>
      </c>
      <c r="AO17" s="286" t="s">
        <v>326</v>
      </c>
    </row>
    <row r="18" spans="1:43" s="137" customFormat="1" ht="409.5" customHeight="1" thickBot="1" x14ac:dyDescent="0.25">
      <c r="A18" s="475" t="s">
        <v>537</v>
      </c>
      <c r="B18" s="512" t="s">
        <v>795</v>
      </c>
      <c r="C18" s="513" t="s">
        <v>839</v>
      </c>
      <c r="D18" s="466" t="s">
        <v>365</v>
      </c>
      <c r="E18" s="423" t="s">
        <v>331</v>
      </c>
      <c r="F18" s="422" t="s">
        <v>40</v>
      </c>
      <c r="G18" s="422" t="s">
        <v>23</v>
      </c>
      <c r="H18" s="418">
        <f t="shared" si="0"/>
        <v>1</v>
      </c>
      <c r="I18" s="418">
        <f t="shared" si="1"/>
        <v>20</v>
      </c>
      <c r="J18" s="419">
        <f t="shared" si="2"/>
        <v>20</v>
      </c>
      <c r="K18" s="456" t="str">
        <f t="shared" si="3"/>
        <v>MODERADA</v>
      </c>
      <c r="L18" s="467" t="s">
        <v>473</v>
      </c>
      <c r="M18" s="466" t="s">
        <v>474</v>
      </c>
      <c r="N18" s="417" t="str">
        <f t="shared" si="4"/>
        <v>RARA VEZ</v>
      </c>
      <c r="O18" s="417" t="str">
        <f t="shared" si="5"/>
        <v>MAYOR</v>
      </c>
      <c r="P18" s="418">
        <f>'6. EVALUACIÓN CONTROLES AG.2018'!AJ11</f>
        <v>1</v>
      </c>
      <c r="Q18" s="418">
        <f>'6. EVALUACIÓN CONTROLES AG.2018'!AL11</f>
        <v>10</v>
      </c>
      <c r="R18" s="419">
        <f t="shared" si="6"/>
        <v>10</v>
      </c>
      <c r="S18" s="340" t="str">
        <f>'6. EVALUACIÓN CONTROLES AG.2018'!AN11</f>
        <v>BAJA</v>
      </c>
      <c r="T18" s="444" t="str">
        <f t="shared" si="7"/>
        <v>ELIMINAR O REDUCIR EL RIESGO hasta llevarlo a la zona Baja si supera esta</v>
      </c>
      <c r="U18" s="468" t="s">
        <v>880</v>
      </c>
      <c r="V18" s="497" t="s">
        <v>796</v>
      </c>
      <c r="W18" s="497" t="s">
        <v>797</v>
      </c>
      <c r="X18" s="469" t="s">
        <v>881</v>
      </c>
      <c r="Y18" s="469" t="s">
        <v>882</v>
      </c>
      <c r="Z18" s="469" t="s">
        <v>516</v>
      </c>
      <c r="AA18" s="468" t="s">
        <v>641</v>
      </c>
      <c r="AB18" s="469" t="s">
        <v>642</v>
      </c>
      <c r="AC18" s="469" t="s">
        <v>883</v>
      </c>
      <c r="AD18" s="469" t="s">
        <v>595</v>
      </c>
      <c r="AE18" s="470" t="s">
        <v>798</v>
      </c>
      <c r="AF18" s="464" t="s">
        <v>643</v>
      </c>
      <c r="AG18" s="464" t="s">
        <v>799</v>
      </c>
      <c r="AH18" s="464" t="s">
        <v>595</v>
      </c>
      <c r="AI18" s="68" t="s">
        <v>974</v>
      </c>
      <c r="AJ18" s="68" t="s">
        <v>975</v>
      </c>
      <c r="AK18" s="68" t="s">
        <v>979</v>
      </c>
      <c r="AL18" s="68" t="s">
        <v>952</v>
      </c>
      <c r="AM18" s="68" t="s">
        <v>326</v>
      </c>
      <c r="AN18" s="476" t="s">
        <v>644</v>
      </c>
      <c r="AO18" s="68" t="s">
        <v>326</v>
      </c>
    </row>
    <row r="19" spans="1:43" s="137" customFormat="1" ht="395.25" customHeight="1" thickBot="1" x14ac:dyDescent="0.25">
      <c r="A19" s="477"/>
      <c r="B19" s="512" t="s">
        <v>840</v>
      </c>
      <c r="C19" s="513" t="s">
        <v>894</v>
      </c>
      <c r="D19" s="466" t="s">
        <v>365</v>
      </c>
      <c r="E19" s="423" t="s">
        <v>332</v>
      </c>
      <c r="F19" s="422" t="s">
        <v>18</v>
      </c>
      <c r="G19" s="422" t="s">
        <v>23</v>
      </c>
      <c r="H19" s="418">
        <f t="shared" si="0"/>
        <v>2</v>
      </c>
      <c r="I19" s="418">
        <f t="shared" si="1"/>
        <v>20</v>
      </c>
      <c r="J19" s="419">
        <f t="shared" si="2"/>
        <v>40</v>
      </c>
      <c r="K19" s="456" t="str">
        <f t="shared" si="3"/>
        <v>ALTA</v>
      </c>
      <c r="L19" s="467" t="s">
        <v>538</v>
      </c>
      <c r="M19" s="466" t="s">
        <v>493</v>
      </c>
      <c r="N19" s="417" t="str">
        <f t="shared" si="4"/>
        <v>RARA VEZ</v>
      </c>
      <c r="O19" s="417" t="str">
        <f t="shared" si="5"/>
        <v>MAYOR</v>
      </c>
      <c r="P19" s="418">
        <f>'6. EVALUACIÓN CONTROLES AG.2018'!AJ12</f>
        <v>1</v>
      </c>
      <c r="Q19" s="418">
        <f>'6. EVALUACIÓN CONTROLES AG.2018'!AL12</f>
        <v>10</v>
      </c>
      <c r="R19" s="419">
        <f t="shared" si="6"/>
        <v>10</v>
      </c>
      <c r="S19" s="340" t="str">
        <f>'6. EVALUACIÓN CONTROLES AG.2018'!AN12</f>
        <v>BAJA</v>
      </c>
      <c r="T19" s="444" t="str">
        <f t="shared" si="7"/>
        <v>ELIMINAR O REDUCIR EL RIESGO hasta llevarlo a la zona Baja si supera esta</v>
      </c>
      <c r="U19" s="468" t="s">
        <v>645</v>
      </c>
      <c r="V19" s="469" t="s">
        <v>646</v>
      </c>
      <c r="W19" s="497" t="s">
        <v>801</v>
      </c>
      <c r="X19" s="469" t="s">
        <v>647</v>
      </c>
      <c r="Y19" s="497" t="s">
        <v>802</v>
      </c>
      <c r="Z19" s="478"/>
      <c r="AA19" s="468" t="s">
        <v>648</v>
      </c>
      <c r="AB19" s="469" t="s">
        <v>649</v>
      </c>
      <c r="AC19" s="469" t="s">
        <v>650</v>
      </c>
      <c r="AD19" s="469" t="s">
        <v>595</v>
      </c>
      <c r="AE19" s="470" t="s">
        <v>651</v>
      </c>
      <c r="AF19" s="464" t="s">
        <v>652</v>
      </c>
      <c r="AG19" s="464" t="s">
        <v>803</v>
      </c>
      <c r="AH19" s="464" t="s">
        <v>595</v>
      </c>
      <c r="AI19" s="68" t="s">
        <v>976</v>
      </c>
      <c r="AJ19" s="68" t="s">
        <v>977</v>
      </c>
      <c r="AK19" s="68" t="s">
        <v>978</v>
      </c>
      <c r="AL19" s="68" t="s">
        <v>952</v>
      </c>
      <c r="AM19" s="68" t="s">
        <v>326</v>
      </c>
      <c r="AN19" s="476" t="s">
        <v>800</v>
      </c>
      <c r="AO19" s="68" t="s">
        <v>326</v>
      </c>
    </row>
    <row r="20" spans="1:43" s="137" customFormat="1" ht="409.5" customHeight="1" thickBot="1" x14ac:dyDescent="0.25">
      <c r="A20" s="477"/>
      <c r="B20" s="512" t="s">
        <v>841</v>
      </c>
      <c r="C20" s="513" t="s">
        <v>374</v>
      </c>
      <c r="D20" s="466" t="s">
        <v>375</v>
      </c>
      <c r="E20" s="423" t="s">
        <v>334</v>
      </c>
      <c r="F20" s="422" t="s">
        <v>18</v>
      </c>
      <c r="G20" s="422" t="s">
        <v>23</v>
      </c>
      <c r="H20" s="418">
        <f t="shared" si="0"/>
        <v>2</v>
      </c>
      <c r="I20" s="418">
        <f t="shared" si="1"/>
        <v>20</v>
      </c>
      <c r="J20" s="419">
        <f t="shared" si="2"/>
        <v>40</v>
      </c>
      <c r="K20" s="456" t="str">
        <f t="shared" si="3"/>
        <v>ALTA</v>
      </c>
      <c r="L20" s="516" t="s">
        <v>847</v>
      </c>
      <c r="M20" s="512" t="s">
        <v>848</v>
      </c>
      <c r="N20" s="417" t="str">
        <f t="shared" si="4"/>
        <v>RARA VEZ</v>
      </c>
      <c r="O20" s="417" t="str">
        <f t="shared" si="5"/>
        <v>MAYOR</v>
      </c>
      <c r="P20" s="418">
        <f>'6. EVALUACIÓN CONTROLES AG.2018'!AJ13</f>
        <v>1</v>
      </c>
      <c r="Q20" s="418">
        <f>'6. EVALUACIÓN CONTROLES AG.2018'!AL13</f>
        <v>10</v>
      </c>
      <c r="R20" s="419">
        <f t="shared" si="6"/>
        <v>10</v>
      </c>
      <c r="S20" s="340" t="str">
        <f>'6. EVALUACIÓN CONTROLES AG.2018'!AN13</f>
        <v>BAJA</v>
      </c>
      <c r="T20" s="444" t="str">
        <f t="shared" si="7"/>
        <v>ELIMINAR O REDUCIR EL RIESGO hasta llevarlo a la zona Baja si supera esta</v>
      </c>
      <c r="U20" s="517" t="s">
        <v>849</v>
      </c>
      <c r="V20" s="518" t="s">
        <v>850</v>
      </c>
      <c r="W20" s="518" t="s">
        <v>851</v>
      </c>
      <c r="X20" s="518" t="s">
        <v>852</v>
      </c>
      <c r="Y20" s="518" t="s">
        <v>853</v>
      </c>
      <c r="Z20" s="478"/>
      <c r="AA20" s="479" t="s">
        <v>653</v>
      </c>
      <c r="AB20" s="469" t="s">
        <v>654</v>
      </c>
      <c r="AC20" s="469" t="s">
        <v>655</v>
      </c>
      <c r="AD20" s="469" t="s">
        <v>595</v>
      </c>
      <c r="AE20" s="470" t="s">
        <v>656</v>
      </c>
      <c r="AF20" s="464" t="s">
        <v>657</v>
      </c>
      <c r="AG20" s="464" t="s">
        <v>658</v>
      </c>
      <c r="AH20" s="464" t="s">
        <v>595</v>
      </c>
      <c r="AI20" s="68" t="s">
        <v>929</v>
      </c>
      <c r="AJ20" s="68" t="s">
        <v>930</v>
      </c>
      <c r="AK20" s="68" t="s">
        <v>931</v>
      </c>
      <c r="AL20" s="68" t="s">
        <v>953</v>
      </c>
      <c r="AM20" s="68" t="s">
        <v>326</v>
      </c>
      <c r="AN20" s="476" t="s">
        <v>659</v>
      </c>
      <c r="AO20" s="68" t="s">
        <v>326</v>
      </c>
    </row>
    <row r="21" spans="1:43" s="137" customFormat="1" ht="354.75" customHeight="1" thickBot="1" x14ac:dyDescent="0.25">
      <c r="A21" s="477"/>
      <c r="B21" s="512" t="s">
        <v>842</v>
      </c>
      <c r="C21" s="513" t="s">
        <v>843</v>
      </c>
      <c r="D21" s="466" t="s">
        <v>375</v>
      </c>
      <c r="E21" s="423" t="s">
        <v>334</v>
      </c>
      <c r="F21" s="422" t="s">
        <v>19</v>
      </c>
      <c r="G21" s="422" t="s">
        <v>23</v>
      </c>
      <c r="H21" s="418">
        <f t="shared" si="0"/>
        <v>3</v>
      </c>
      <c r="I21" s="418">
        <f t="shared" si="1"/>
        <v>20</v>
      </c>
      <c r="J21" s="419">
        <f t="shared" si="2"/>
        <v>60</v>
      </c>
      <c r="K21" s="456" t="str">
        <f t="shared" si="3"/>
        <v>EXTREMA</v>
      </c>
      <c r="L21" s="467" t="s">
        <v>539</v>
      </c>
      <c r="M21" s="466" t="s">
        <v>457</v>
      </c>
      <c r="N21" s="417" t="str">
        <f t="shared" si="4"/>
        <v>IMPROBABLE</v>
      </c>
      <c r="O21" s="417" t="str">
        <f t="shared" si="5"/>
        <v>MODERADO</v>
      </c>
      <c r="P21" s="418">
        <f>'6. EVALUACIÓN CONTROLES AG.2018'!AJ14</f>
        <v>2</v>
      </c>
      <c r="Q21" s="418">
        <f>'6. EVALUACIÓN CONTROLES AG.2018'!AL14</f>
        <v>5</v>
      </c>
      <c r="R21" s="419">
        <f t="shared" si="6"/>
        <v>10</v>
      </c>
      <c r="S21" s="340" t="str">
        <f>'6. EVALUACIÓN CONTROLES AG.2018'!AN14</f>
        <v>BAJA</v>
      </c>
      <c r="T21" s="444" t="str">
        <f t="shared" si="7"/>
        <v>ELIMINAR O REDUCIR EL RIESGO hasta llevarlo a la zona Baja si supera esta</v>
      </c>
      <c r="U21" s="496" t="s">
        <v>943</v>
      </c>
      <c r="V21" s="469" t="s">
        <v>660</v>
      </c>
      <c r="W21" s="497" t="s">
        <v>804</v>
      </c>
      <c r="X21" s="469" t="s">
        <v>661</v>
      </c>
      <c r="Y21" s="469" t="s">
        <v>662</v>
      </c>
      <c r="Z21" s="478"/>
      <c r="AA21" s="468" t="s">
        <v>663</v>
      </c>
      <c r="AB21" s="469" t="s">
        <v>664</v>
      </c>
      <c r="AC21" s="469" t="s">
        <v>665</v>
      </c>
      <c r="AD21" s="469" t="s">
        <v>595</v>
      </c>
      <c r="AE21" s="470" t="s">
        <v>666</v>
      </c>
      <c r="AF21" s="464" t="s">
        <v>667</v>
      </c>
      <c r="AG21" s="464" t="s">
        <v>668</v>
      </c>
      <c r="AH21" s="464" t="s">
        <v>595</v>
      </c>
      <c r="AI21" s="68" t="s">
        <v>922</v>
      </c>
      <c r="AJ21" s="68" t="s">
        <v>923</v>
      </c>
      <c r="AK21" s="68" t="s">
        <v>924</v>
      </c>
      <c r="AL21" s="68" t="s">
        <v>954</v>
      </c>
      <c r="AM21" s="68" t="s">
        <v>326</v>
      </c>
      <c r="AN21" s="480" t="s">
        <v>669</v>
      </c>
      <c r="AO21" s="68" t="s">
        <v>326</v>
      </c>
    </row>
    <row r="22" spans="1:43" s="137" customFormat="1" ht="329.25" customHeight="1" thickBot="1" x14ac:dyDescent="0.25">
      <c r="A22" s="477"/>
      <c r="B22" s="512" t="s">
        <v>540</v>
      </c>
      <c r="C22" s="513" t="s">
        <v>376</v>
      </c>
      <c r="D22" s="466" t="s">
        <v>379</v>
      </c>
      <c r="E22" s="423" t="s">
        <v>150</v>
      </c>
      <c r="F22" s="422" t="s">
        <v>21</v>
      </c>
      <c r="G22" s="422" t="s">
        <v>3</v>
      </c>
      <c r="H22" s="418">
        <f t="shared" si="0"/>
        <v>5</v>
      </c>
      <c r="I22" s="418">
        <f t="shared" si="1"/>
        <v>5</v>
      </c>
      <c r="J22" s="419">
        <f t="shared" si="2"/>
        <v>25</v>
      </c>
      <c r="K22" s="456" t="str">
        <f t="shared" si="3"/>
        <v>MODERADA</v>
      </c>
      <c r="L22" s="467" t="s">
        <v>500</v>
      </c>
      <c r="M22" s="466" t="s">
        <v>541</v>
      </c>
      <c r="N22" s="417" t="str">
        <f t="shared" si="4"/>
        <v>PROBABLE</v>
      </c>
      <c r="O22" s="417" t="str">
        <f t="shared" si="5"/>
        <v>MENOR</v>
      </c>
      <c r="P22" s="418">
        <f>'6. EVALUACIÓN CONTROLES AG.2018'!AJ15</f>
        <v>4</v>
      </c>
      <c r="Q22" s="418">
        <f>'6. EVALUACIÓN CONTROLES AG.2018'!AL15</f>
        <v>3</v>
      </c>
      <c r="R22" s="419">
        <f t="shared" si="6"/>
        <v>12</v>
      </c>
      <c r="S22" s="340" t="str">
        <f>'6. EVALUACIÓN CONTROLES AG.2018'!AN15</f>
        <v>BAJA</v>
      </c>
      <c r="T22" s="444" t="str">
        <f t="shared" si="7"/>
        <v>ASUMIR EL RIESGO; si el riesgo inherente está en zona baja, en consenso de los responsables involucrados puede considerarse su exclusión del mapa de riesgos</v>
      </c>
      <c r="U22" s="468" t="s">
        <v>670</v>
      </c>
      <c r="V22" s="469" t="s">
        <v>671</v>
      </c>
      <c r="W22" s="469" t="s">
        <v>672</v>
      </c>
      <c r="X22" s="469" t="s">
        <v>673</v>
      </c>
      <c r="Y22" s="469" t="s">
        <v>674</v>
      </c>
      <c r="Z22" s="478"/>
      <c r="AA22" s="468" t="s">
        <v>675</v>
      </c>
      <c r="AB22" s="469" t="s">
        <v>676</v>
      </c>
      <c r="AC22" s="469" t="s">
        <v>677</v>
      </c>
      <c r="AD22" s="469" t="s">
        <v>595</v>
      </c>
      <c r="AE22" s="470" t="s">
        <v>675</v>
      </c>
      <c r="AF22" s="464" t="s">
        <v>678</v>
      </c>
      <c r="AG22" s="464" t="s">
        <v>679</v>
      </c>
      <c r="AH22" s="464" t="s">
        <v>595</v>
      </c>
      <c r="AI22" s="68" t="s">
        <v>932</v>
      </c>
      <c r="AJ22" s="68" t="s">
        <v>933</v>
      </c>
      <c r="AK22" s="68" t="s">
        <v>934</v>
      </c>
      <c r="AL22" s="68" t="s">
        <v>955</v>
      </c>
      <c r="AM22" s="68" t="s">
        <v>326</v>
      </c>
      <c r="AN22" s="68" t="s">
        <v>326</v>
      </c>
      <c r="AO22" s="68" t="s">
        <v>326</v>
      </c>
    </row>
    <row r="23" spans="1:43" s="137" customFormat="1" ht="408.75" customHeight="1" thickBot="1" x14ac:dyDescent="0.25">
      <c r="A23" s="481"/>
      <c r="B23" s="512" t="s">
        <v>854</v>
      </c>
      <c r="C23" s="513" t="s">
        <v>542</v>
      </c>
      <c r="D23" s="466" t="s">
        <v>855</v>
      </c>
      <c r="E23" s="423" t="s">
        <v>150</v>
      </c>
      <c r="F23" s="422" t="s">
        <v>40</v>
      </c>
      <c r="G23" s="422" t="s">
        <v>3</v>
      </c>
      <c r="H23" s="418">
        <f t="shared" si="0"/>
        <v>1</v>
      </c>
      <c r="I23" s="418">
        <f t="shared" si="1"/>
        <v>5</v>
      </c>
      <c r="J23" s="419">
        <f t="shared" si="2"/>
        <v>5</v>
      </c>
      <c r="K23" s="456" t="str">
        <f t="shared" si="3"/>
        <v>BAJA</v>
      </c>
      <c r="L23" s="467" t="s">
        <v>862</v>
      </c>
      <c r="M23" s="466" t="s">
        <v>856</v>
      </c>
      <c r="N23" s="417" t="str">
        <f t="shared" si="4"/>
        <v>RARA VEZ</v>
      </c>
      <c r="O23" s="417" t="str">
        <f t="shared" si="5"/>
        <v>MENOR</v>
      </c>
      <c r="P23" s="418">
        <f>'6. EVALUACIÓN CONTROLES AG.2018'!AJ16</f>
        <v>1</v>
      </c>
      <c r="Q23" s="418">
        <f>'6. EVALUACIÓN CONTROLES AG.2018'!AL16</f>
        <v>3</v>
      </c>
      <c r="R23" s="419">
        <f t="shared" si="6"/>
        <v>3</v>
      </c>
      <c r="S23" s="340" t="str">
        <f>'6. EVALUACIÓN CONTROLES AG.2018'!AN16</f>
        <v>BAJA</v>
      </c>
      <c r="T23" s="444" t="str">
        <f t="shared" si="7"/>
        <v>ASUMIR EL RIESGO; si el riesgo inherente está en zona baja, en consenso de los responsables involucrados puede considerarse su exclusión del mapa de riesgos</v>
      </c>
      <c r="U23" s="496" t="s">
        <v>857</v>
      </c>
      <c r="V23" s="497" t="s">
        <v>858</v>
      </c>
      <c r="W23" s="497" t="s">
        <v>859</v>
      </c>
      <c r="X23" s="497" t="s">
        <v>860</v>
      </c>
      <c r="Y23" s="497" t="s">
        <v>861</v>
      </c>
      <c r="Z23" s="478"/>
      <c r="AA23" s="468" t="s">
        <v>680</v>
      </c>
      <c r="AB23" s="469" t="s">
        <v>681</v>
      </c>
      <c r="AC23" s="469" t="s">
        <v>682</v>
      </c>
      <c r="AD23" s="469" t="s">
        <v>595</v>
      </c>
      <c r="AE23" s="470" t="s">
        <v>683</v>
      </c>
      <c r="AF23" s="464" t="s">
        <v>684</v>
      </c>
      <c r="AG23" s="464" t="s">
        <v>685</v>
      </c>
      <c r="AH23" s="464" t="s">
        <v>595</v>
      </c>
      <c r="AI23" s="68" t="s">
        <v>888</v>
      </c>
      <c r="AJ23" s="68" t="s">
        <v>889</v>
      </c>
      <c r="AK23" s="68" t="s">
        <v>956</v>
      </c>
      <c r="AL23" s="68" t="s">
        <v>952</v>
      </c>
      <c r="AM23" s="68" t="s">
        <v>326</v>
      </c>
      <c r="AN23" s="68" t="s">
        <v>326</v>
      </c>
      <c r="AO23" s="68" t="s">
        <v>326</v>
      </c>
    </row>
    <row r="24" spans="1:43" s="137" customFormat="1" ht="254.25" customHeight="1" thickBot="1" x14ac:dyDescent="0.25">
      <c r="A24" s="482" t="s">
        <v>543</v>
      </c>
      <c r="B24" s="510" t="s">
        <v>544</v>
      </c>
      <c r="C24" s="511" t="s">
        <v>545</v>
      </c>
      <c r="D24" s="452" t="s">
        <v>546</v>
      </c>
      <c r="E24" s="420" t="s">
        <v>150</v>
      </c>
      <c r="F24" s="421" t="s">
        <v>19</v>
      </c>
      <c r="G24" s="421" t="s">
        <v>22</v>
      </c>
      <c r="H24" s="454">
        <f t="shared" si="0"/>
        <v>3</v>
      </c>
      <c r="I24" s="454">
        <f t="shared" si="1"/>
        <v>10</v>
      </c>
      <c r="J24" s="455">
        <f t="shared" si="2"/>
        <v>30</v>
      </c>
      <c r="K24" s="456" t="str">
        <f t="shared" si="3"/>
        <v>ALTA</v>
      </c>
      <c r="L24" s="457" t="s">
        <v>547</v>
      </c>
      <c r="M24" s="452" t="s">
        <v>548</v>
      </c>
      <c r="N24" s="417" t="str">
        <f t="shared" si="4"/>
        <v>IMPROBABLE</v>
      </c>
      <c r="O24" s="417" t="str">
        <f t="shared" si="5"/>
        <v>MODERADO</v>
      </c>
      <c r="P24" s="418">
        <f>'6. EVALUACIÓN CONTROLES AG.2018'!AJ17</f>
        <v>2</v>
      </c>
      <c r="Q24" s="418">
        <f>'6. EVALUACIÓN CONTROLES AG.2018'!AL17</f>
        <v>5</v>
      </c>
      <c r="R24" s="419">
        <f t="shared" si="6"/>
        <v>10</v>
      </c>
      <c r="S24" s="340" t="str">
        <f>'6. EVALUACIÓN CONTROLES AG.2018'!AN17</f>
        <v>BAJA</v>
      </c>
      <c r="T24" s="444" t="str">
        <f t="shared" si="7"/>
        <v>ASUMIR EL RIESGO; si el riesgo inherente está en zona baja, en consenso de los responsables involucrados puede considerarse su exclusión del mapa de riesgos</v>
      </c>
      <c r="U24" s="458" t="s">
        <v>686</v>
      </c>
      <c r="V24" s="459" t="s">
        <v>687</v>
      </c>
      <c r="W24" s="459" t="s">
        <v>688</v>
      </c>
      <c r="X24" s="459" t="s">
        <v>689</v>
      </c>
      <c r="Y24" s="459" t="s">
        <v>690</v>
      </c>
      <c r="Z24" s="473"/>
      <c r="AA24" s="458" t="s">
        <v>691</v>
      </c>
      <c r="AB24" s="459" t="s">
        <v>692</v>
      </c>
      <c r="AC24" s="459" t="s">
        <v>693</v>
      </c>
      <c r="AD24" s="459" t="s">
        <v>595</v>
      </c>
      <c r="AE24" s="460" t="s">
        <v>694</v>
      </c>
      <c r="AF24" s="461" t="s">
        <v>695</v>
      </c>
      <c r="AG24" s="461" t="s">
        <v>696</v>
      </c>
      <c r="AH24" s="461" t="s">
        <v>697</v>
      </c>
      <c r="AI24" s="250" t="s">
        <v>912</v>
      </c>
      <c r="AJ24" s="250" t="s">
        <v>913</v>
      </c>
      <c r="AK24" s="250" t="s">
        <v>914</v>
      </c>
      <c r="AL24" s="250" t="s">
        <v>955</v>
      </c>
      <c r="AM24" s="286" t="s">
        <v>326</v>
      </c>
      <c r="AN24" s="286" t="s">
        <v>326</v>
      </c>
      <c r="AO24" s="286" t="s">
        <v>326</v>
      </c>
    </row>
    <row r="25" spans="1:43" s="137" customFormat="1" ht="408.75" customHeight="1" thickBot="1" x14ac:dyDescent="0.25">
      <c r="A25" s="463" t="s">
        <v>698</v>
      </c>
      <c r="B25" s="512" t="s">
        <v>805</v>
      </c>
      <c r="C25" s="513" t="s">
        <v>844</v>
      </c>
      <c r="D25" s="466" t="s">
        <v>375</v>
      </c>
      <c r="E25" s="423" t="s">
        <v>331</v>
      </c>
      <c r="F25" s="422" t="s">
        <v>18</v>
      </c>
      <c r="G25" s="422" t="s">
        <v>22</v>
      </c>
      <c r="H25" s="418">
        <f t="shared" si="0"/>
        <v>2</v>
      </c>
      <c r="I25" s="418">
        <f t="shared" si="1"/>
        <v>10</v>
      </c>
      <c r="J25" s="419">
        <f t="shared" si="2"/>
        <v>20</v>
      </c>
      <c r="K25" s="456" t="str">
        <f t="shared" si="3"/>
        <v>MODERADA</v>
      </c>
      <c r="L25" s="467" t="s">
        <v>699</v>
      </c>
      <c r="M25" s="466" t="s">
        <v>700</v>
      </c>
      <c r="N25" s="417" t="str">
        <f t="shared" si="4"/>
        <v>RARA VEZ</v>
      </c>
      <c r="O25" s="417" t="str">
        <f t="shared" si="5"/>
        <v>MODERADO</v>
      </c>
      <c r="P25" s="418">
        <f>'6. EVALUACIÓN CONTROLES AG.2018'!AJ18</f>
        <v>1</v>
      </c>
      <c r="Q25" s="418">
        <f>'6. EVALUACIÓN CONTROLES AG.2018'!AL18</f>
        <v>5</v>
      </c>
      <c r="R25" s="419">
        <f t="shared" si="6"/>
        <v>5</v>
      </c>
      <c r="S25" s="340" t="str">
        <f>'6. EVALUACIÓN CONTROLES AG.2018'!AN18</f>
        <v>BAJA</v>
      </c>
      <c r="T25" s="444" t="str">
        <f t="shared" si="7"/>
        <v>ELIMINAR O REDUCIR EL RIESGO hasta llevarlo a la zona Baja si supera esta</v>
      </c>
      <c r="U25" s="496" t="s">
        <v>701</v>
      </c>
      <c r="V25" s="469" t="s">
        <v>702</v>
      </c>
      <c r="W25" s="497" t="s">
        <v>806</v>
      </c>
      <c r="X25" s="469" t="s">
        <v>703</v>
      </c>
      <c r="Y25" s="469" t="s">
        <v>704</v>
      </c>
      <c r="Z25" s="469" t="s">
        <v>705</v>
      </c>
      <c r="AA25" s="496" t="s">
        <v>902</v>
      </c>
      <c r="AB25" s="469" t="s">
        <v>706</v>
      </c>
      <c r="AC25" s="469" t="s">
        <v>707</v>
      </c>
      <c r="AD25" s="469" t="s">
        <v>595</v>
      </c>
      <c r="AE25" s="470" t="s">
        <v>708</v>
      </c>
      <c r="AF25" s="464" t="s">
        <v>709</v>
      </c>
      <c r="AG25" s="464" t="s">
        <v>710</v>
      </c>
      <c r="AH25" s="464" t="s">
        <v>595</v>
      </c>
      <c r="AI25" s="68" t="s">
        <v>935</v>
      </c>
      <c r="AJ25" s="68" t="s">
        <v>936</v>
      </c>
      <c r="AK25" s="68" t="s">
        <v>957</v>
      </c>
      <c r="AL25" s="68" t="s">
        <v>952</v>
      </c>
      <c r="AM25" s="68" t="s">
        <v>326</v>
      </c>
      <c r="AN25" s="476" t="s">
        <v>711</v>
      </c>
      <c r="AO25" s="68" t="s">
        <v>326</v>
      </c>
    </row>
    <row r="26" spans="1:43" s="137" customFormat="1" ht="292.5" customHeight="1" thickBot="1" x14ac:dyDescent="0.25">
      <c r="A26" s="451" t="s">
        <v>549</v>
      </c>
      <c r="B26" s="510" t="s">
        <v>550</v>
      </c>
      <c r="C26" s="511" t="s">
        <v>384</v>
      </c>
      <c r="D26" s="452" t="s">
        <v>551</v>
      </c>
      <c r="E26" s="420" t="s">
        <v>150</v>
      </c>
      <c r="F26" s="421" t="s">
        <v>21</v>
      </c>
      <c r="G26" s="421" t="s">
        <v>22</v>
      </c>
      <c r="H26" s="454">
        <f t="shared" si="0"/>
        <v>5</v>
      </c>
      <c r="I26" s="454">
        <f t="shared" si="1"/>
        <v>10</v>
      </c>
      <c r="J26" s="455">
        <f t="shared" si="2"/>
        <v>50</v>
      </c>
      <c r="K26" s="456" t="str">
        <f t="shared" si="3"/>
        <v>ALTA</v>
      </c>
      <c r="L26" s="457" t="s">
        <v>552</v>
      </c>
      <c r="M26" s="452" t="s">
        <v>553</v>
      </c>
      <c r="N26" s="417" t="str">
        <f t="shared" si="4"/>
        <v>POSIBLE</v>
      </c>
      <c r="O26" s="417" t="str">
        <f t="shared" si="5"/>
        <v>MAYOR</v>
      </c>
      <c r="P26" s="418">
        <f>'6. EVALUACIÓN CONTROLES AG.2018'!AJ19</f>
        <v>3</v>
      </c>
      <c r="Q26" s="418">
        <f>'6. EVALUACIÓN CONTROLES AG.2018'!AL19</f>
        <v>10</v>
      </c>
      <c r="R26" s="419">
        <f t="shared" si="6"/>
        <v>30</v>
      </c>
      <c r="S26" s="340" t="str">
        <f>'6. EVALUACIÓN CONTROLES AG.2018'!AN19</f>
        <v>ALTA</v>
      </c>
      <c r="T26" s="472" t="str">
        <f t="shared" si="7"/>
        <v>REDUCIR EL RIESGO, en cada proceso involucrado deben definirse acciones adicionales como crear nuevos controles o fortalecer controles débiles y moderados,si es Alta o Extrema, en consenso se pueden considerar acciones para evitarlo o transferirlo</v>
      </c>
      <c r="U26" s="458" t="s">
        <v>712</v>
      </c>
      <c r="V26" s="459" t="s">
        <v>713</v>
      </c>
      <c r="W26" s="459" t="s">
        <v>714</v>
      </c>
      <c r="X26" s="459" t="s">
        <v>715</v>
      </c>
      <c r="Y26" s="459" t="s">
        <v>716</v>
      </c>
      <c r="Z26" s="459"/>
      <c r="AA26" s="458" t="s">
        <v>717</v>
      </c>
      <c r="AB26" s="459" t="s">
        <v>718</v>
      </c>
      <c r="AC26" s="459" t="s">
        <v>719</v>
      </c>
      <c r="AD26" s="459" t="s">
        <v>595</v>
      </c>
      <c r="AE26" s="460" t="s">
        <v>720</v>
      </c>
      <c r="AF26" s="461" t="s">
        <v>721</v>
      </c>
      <c r="AG26" s="461" t="s">
        <v>722</v>
      </c>
      <c r="AH26" s="461" t="s">
        <v>595</v>
      </c>
      <c r="AI26" s="250" t="s">
        <v>942</v>
      </c>
      <c r="AJ26" s="250" t="s">
        <v>915</v>
      </c>
      <c r="AK26" s="250" t="s">
        <v>916</v>
      </c>
      <c r="AL26" s="250" t="s">
        <v>961</v>
      </c>
      <c r="AM26" s="286" t="s">
        <v>326</v>
      </c>
      <c r="AN26" s="286" t="s">
        <v>326</v>
      </c>
      <c r="AO26" s="286" t="s">
        <v>326</v>
      </c>
    </row>
    <row r="27" spans="1:43" s="137" customFormat="1" ht="246" customHeight="1" thickBot="1" x14ac:dyDescent="0.25">
      <c r="A27" s="462"/>
      <c r="B27" s="510" t="s">
        <v>389</v>
      </c>
      <c r="C27" s="511" t="s">
        <v>382</v>
      </c>
      <c r="D27" s="452" t="s">
        <v>554</v>
      </c>
      <c r="E27" s="420" t="s">
        <v>150</v>
      </c>
      <c r="F27" s="421" t="s">
        <v>20</v>
      </c>
      <c r="G27" s="421" t="s">
        <v>22</v>
      </c>
      <c r="H27" s="454">
        <f t="shared" si="0"/>
        <v>4</v>
      </c>
      <c r="I27" s="454">
        <f t="shared" si="1"/>
        <v>10</v>
      </c>
      <c r="J27" s="455">
        <f t="shared" si="2"/>
        <v>40</v>
      </c>
      <c r="K27" s="456" t="str">
        <f t="shared" si="3"/>
        <v>ALTA</v>
      </c>
      <c r="L27" s="457" t="s">
        <v>391</v>
      </c>
      <c r="M27" s="452" t="s">
        <v>390</v>
      </c>
      <c r="N27" s="417" t="str">
        <f t="shared" si="4"/>
        <v>IMPROBABLE</v>
      </c>
      <c r="O27" s="417" t="str">
        <f t="shared" si="5"/>
        <v>MENOR</v>
      </c>
      <c r="P27" s="418">
        <f>'6. EVALUACIÓN CONTROLES AG.2018'!AJ20</f>
        <v>2</v>
      </c>
      <c r="Q27" s="418">
        <f>'6. EVALUACIÓN CONTROLES AG.2018'!AL20</f>
        <v>3</v>
      </c>
      <c r="R27" s="419">
        <f t="shared" si="6"/>
        <v>6</v>
      </c>
      <c r="S27" s="340" t="str">
        <f>'6. EVALUACIÓN CONTROLES AG.2018'!AN20</f>
        <v>BAJA</v>
      </c>
      <c r="T27" s="472" t="str">
        <f t="shared" si="7"/>
        <v>ASUMIR EL RIESGO; si el riesgo inherente está en zona baja, en consenso de los responsables involucrados puede considerarse su exclusión del mapa de riesgos</v>
      </c>
      <c r="U27" s="458" t="s">
        <v>723</v>
      </c>
      <c r="V27" s="459" t="s">
        <v>724</v>
      </c>
      <c r="W27" s="459" t="s">
        <v>725</v>
      </c>
      <c r="X27" s="459" t="s">
        <v>726</v>
      </c>
      <c r="Y27" s="459" t="s">
        <v>727</v>
      </c>
      <c r="Z27" s="473"/>
      <c r="AA27" s="458" t="s">
        <v>728</v>
      </c>
      <c r="AB27" s="459" t="s">
        <v>729</v>
      </c>
      <c r="AC27" s="459" t="s">
        <v>730</v>
      </c>
      <c r="AD27" s="459" t="s">
        <v>595</v>
      </c>
      <c r="AE27" s="460" t="s">
        <v>731</v>
      </c>
      <c r="AF27" s="461" t="s">
        <v>732</v>
      </c>
      <c r="AG27" s="461" t="s">
        <v>733</v>
      </c>
      <c r="AH27" s="461" t="s">
        <v>595</v>
      </c>
      <c r="AI27" s="250" t="s">
        <v>938</v>
      </c>
      <c r="AJ27" s="250" t="s">
        <v>939</v>
      </c>
      <c r="AK27" s="250" t="s">
        <v>940</v>
      </c>
      <c r="AL27" s="250" t="s">
        <v>958</v>
      </c>
      <c r="AM27" s="286" t="s">
        <v>326</v>
      </c>
      <c r="AN27" s="286" t="s">
        <v>326</v>
      </c>
      <c r="AO27" s="286" t="s">
        <v>326</v>
      </c>
    </row>
    <row r="28" spans="1:43" ht="401.25" customHeight="1" thickBot="1" x14ac:dyDescent="0.25">
      <c r="A28" s="463" t="s">
        <v>555</v>
      </c>
      <c r="B28" s="514" t="s">
        <v>556</v>
      </c>
      <c r="C28" s="513" t="s">
        <v>557</v>
      </c>
      <c r="D28" s="483" t="s">
        <v>558</v>
      </c>
      <c r="E28" s="423" t="s">
        <v>150</v>
      </c>
      <c r="F28" s="422" t="s">
        <v>18</v>
      </c>
      <c r="G28" s="422" t="s">
        <v>22</v>
      </c>
      <c r="H28" s="418">
        <f t="shared" si="0"/>
        <v>2</v>
      </c>
      <c r="I28" s="418">
        <f t="shared" si="1"/>
        <v>10</v>
      </c>
      <c r="J28" s="419">
        <f t="shared" si="2"/>
        <v>20</v>
      </c>
      <c r="K28" s="456" t="str">
        <f t="shared" si="3"/>
        <v>MODERADA</v>
      </c>
      <c r="L28" s="467" t="s">
        <v>734</v>
      </c>
      <c r="M28" s="466" t="s">
        <v>884</v>
      </c>
      <c r="N28" s="417" t="str">
        <f t="shared" si="4"/>
        <v>RARA VEZ</v>
      </c>
      <c r="O28" s="417" t="str">
        <f t="shared" si="5"/>
        <v>MENOR</v>
      </c>
      <c r="P28" s="418">
        <f>'6. EVALUACIÓN CONTROLES AG.2018'!AJ21</f>
        <v>1</v>
      </c>
      <c r="Q28" s="418">
        <f>'6. EVALUACIÓN CONTROLES AG.2018'!AL21</f>
        <v>3</v>
      </c>
      <c r="R28" s="419">
        <f t="shared" si="6"/>
        <v>3</v>
      </c>
      <c r="S28" s="340" t="str">
        <f>'6. EVALUACIÓN CONTROLES AG.2018'!AN21</f>
        <v>BAJA</v>
      </c>
      <c r="T28" s="444" t="str">
        <f t="shared" si="7"/>
        <v>ASUMIR EL RIESGO; si el riesgo inherente está en zona baja, en consenso de los responsables involucrados puede considerarse su exclusión del mapa de riesgos</v>
      </c>
      <c r="U28" s="468" t="s">
        <v>735</v>
      </c>
      <c r="V28" s="469" t="s">
        <v>736</v>
      </c>
      <c r="W28" s="469" t="s">
        <v>737</v>
      </c>
      <c r="X28" s="469" t="s">
        <v>738</v>
      </c>
      <c r="Y28" s="469" t="s">
        <v>739</v>
      </c>
      <c r="Z28" s="478"/>
      <c r="AA28" s="468" t="s">
        <v>740</v>
      </c>
      <c r="AB28" s="469" t="s">
        <v>741</v>
      </c>
      <c r="AC28" s="469" t="s">
        <v>742</v>
      </c>
      <c r="AD28" s="469" t="s">
        <v>595</v>
      </c>
      <c r="AE28" s="470" t="s">
        <v>743</v>
      </c>
      <c r="AF28" s="464" t="s">
        <v>744</v>
      </c>
      <c r="AG28" s="464" t="s">
        <v>745</v>
      </c>
      <c r="AH28" s="464" t="s">
        <v>595</v>
      </c>
      <c r="AI28" s="68" t="s">
        <v>941</v>
      </c>
      <c r="AJ28" s="68" t="s">
        <v>959</v>
      </c>
      <c r="AK28" s="68" t="s">
        <v>960</v>
      </c>
      <c r="AL28" s="68" t="s">
        <v>952</v>
      </c>
      <c r="AM28" s="68" t="s">
        <v>326</v>
      </c>
      <c r="AN28" s="68" t="s">
        <v>326</v>
      </c>
      <c r="AO28" s="68" t="s">
        <v>326</v>
      </c>
      <c r="AP28" s="70"/>
      <c r="AQ28" s="237"/>
    </row>
    <row r="29" spans="1:43" ht="168" customHeight="1" thickBot="1" x14ac:dyDescent="0.25">
      <c r="A29" s="482" t="s">
        <v>559</v>
      </c>
      <c r="B29" s="527" t="s">
        <v>560</v>
      </c>
      <c r="C29" s="511" t="s">
        <v>383</v>
      </c>
      <c r="D29" s="528" t="s">
        <v>561</v>
      </c>
      <c r="E29" s="424" t="s">
        <v>150</v>
      </c>
      <c r="F29" s="421" t="s">
        <v>21</v>
      </c>
      <c r="G29" s="421" t="s">
        <v>22</v>
      </c>
      <c r="H29" s="454">
        <f t="shared" si="0"/>
        <v>5</v>
      </c>
      <c r="I29" s="454">
        <f t="shared" si="1"/>
        <v>10</v>
      </c>
      <c r="J29" s="455">
        <f t="shared" si="2"/>
        <v>50</v>
      </c>
      <c r="K29" s="456" t="str">
        <f t="shared" si="3"/>
        <v>ALTA</v>
      </c>
      <c r="L29" s="457" t="s">
        <v>562</v>
      </c>
      <c r="M29" s="452" t="s">
        <v>563</v>
      </c>
      <c r="N29" s="417" t="str">
        <f t="shared" si="4"/>
        <v>POSIBLE</v>
      </c>
      <c r="O29" s="417" t="str">
        <f t="shared" si="5"/>
        <v>MAYOR</v>
      </c>
      <c r="P29" s="418">
        <f>'6. EVALUACIÓN CONTROLES AG.2018'!AJ22</f>
        <v>3</v>
      </c>
      <c r="Q29" s="418">
        <f>'6. EVALUACIÓN CONTROLES AG.2018'!AL22</f>
        <v>10</v>
      </c>
      <c r="R29" s="419">
        <f t="shared" si="6"/>
        <v>30</v>
      </c>
      <c r="S29" s="340" t="str">
        <f>'6. EVALUACIÓN CONTROLES AG.2018'!AN22</f>
        <v>ALTA</v>
      </c>
      <c r="T29" s="444" t="str">
        <f t="shared" si="7"/>
        <v>REDUCIR EL RIESGO, en cada proceso involucrado deben definirse acciones adicionales como crear nuevos controles o fortalecer controles débiles y moderados,si es Alta o Extrema, en consenso se pueden considerar acciones para evitarlo o transferirlo</v>
      </c>
      <c r="U29" s="458" t="s">
        <v>746</v>
      </c>
      <c r="V29" s="459" t="s">
        <v>747</v>
      </c>
      <c r="W29" s="459" t="s">
        <v>748</v>
      </c>
      <c r="X29" s="459" t="s">
        <v>749</v>
      </c>
      <c r="Y29" s="459" t="s">
        <v>750</v>
      </c>
      <c r="Z29" s="473"/>
      <c r="AA29" s="458" t="s">
        <v>751</v>
      </c>
      <c r="AB29" s="459" t="s">
        <v>752</v>
      </c>
      <c r="AC29" s="459" t="s">
        <v>753</v>
      </c>
      <c r="AD29" s="459" t="s">
        <v>595</v>
      </c>
      <c r="AE29" s="460" t="s">
        <v>754</v>
      </c>
      <c r="AF29" s="461" t="s">
        <v>755</v>
      </c>
      <c r="AG29" s="461" t="s">
        <v>756</v>
      </c>
      <c r="AH29" s="461" t="s">
        <v>595</v>
      </c>
      <c r="AI29" s="250" t="s">
        <v>937</v>
      </c>
      <c r="AJ29" s="250" t="s">
        <v>980</v>
      </c>
      <c r="AK29" s="250" t="s">
        <v>981</v>
      </c>
      <c r="AL29" s="250" t="s">
        <v>961</v>
      </c>
      <c r="AM29" s="286" t="s">
        <v>326</v>
      </c>
      <c r="AN29" s="286" t="s">
        <v>326</v>
      </c>
      <c r="AO29" s="286" t="s">
        <v>326</v>
      </c>
    </row>
    <row r="30" spans="1:43" ht="228.75" customHeight="1" thickBot="1" x14ac:dyDescent="0.25">
      <c r="A30" s="463" t="s">
        <v>564</v>
      </c>
      <c r="B30" s="514" t="s">
        <v>565</v>
      </c>
      <c r="C30" s="513" t="s">
        <v>566</v>
      </c>
      <c r="D30" s="483" t="s">
        <v>567</v>
      </c>
      <c r="E30" s="423" t="s">
        <v>150</v>
      </c>
      <c r="F30" s="422" t="s">
        <v>21</v>
      </c>
      <c r="G30" s="422" t="s">
        <v>22</v>
      </c>
      <c r="H30" s="418">
        <f t="shared" si="0"/>
        <v>5</v>
      </c>
      <c r="I30" s="418">
        <f t="shared" si="1"/>
        <v>10</v>
      </c>
      <c r="J30" s="419">
        <f t="shared" si="2"/>
        <v>50</v>
      </c>
      <c r="K30" s="456" t="str">
        <f t="shared" si="3"/>
        <v>ALTA</v>
      </c>
      <c r="L30" s="467" t="s">
        <v>757</v>
      </c>
      <c r="M30" s="466" t="s">
        <v>758</v>
      </c>
      <c r="N30" s="417" t="str">
        <f t="shared" si="4"/>
        <v>POSIBLE</v>
      </c>
      <c r="O30" s="417" t="str">
        <f t="shared" si="5"/>
        <v>MAYOR</v>
      </c>
      <c r="P30" s="418">
        <f>'6. EVALUACIÓN CONTROLES AG.2018'!AJ23</f>
        <v>3</v>
      </c>
      <c r="Q30" s="418">
        <f>'6. EVALUACIÓN CONTROLES AG.2018'!AL23</f>
        <v>10</v>
      </c>
      <c r="R30" s="419">
        <f t="shared" si="6"/>
        <v>30</v>
      </c>
      <c r="S30" s="340" t="str">
        <f>'6. EVALUACIÓN CONTROLES AG.2018'!AN23</f>
        <v>ALTA</v>
      </c>
      <c r="T30" s="444" t="str">
        <f t="shared" si="7"/>
        <v>REDUCIR EL RIESGO, en cada proceso involucrado deben definirse acciones adicionales como crear nuevos controles o fortalecer controles débiles y moderados,si es Alta o Extrema, en consenso se pueden considerar acciones para evitarlo o transferirlo</v>
      </c>
      <c r="U30" s="468" t="s">
        <v>885</v>
      </c>
      <c r="V30" s="485" t="s">
        <v>759</v>
      </c>
      <c r="W30" s="469" t="s">
        <v>760</v>
      </c>
      <c r="X30" s="485" t="s">
        <v>886</v>
      </c>
      <c r="Y30" s="485" t="s">
        <v>887</v>
      </c>
      <c r="Z30" s="478"/>
      <c r="AA30" s="468" t="s">
        <v>761</v>
      </c>
      <c r="AB30" s="469" t="s">
        <v>762</v>
      </c>
      <c r="AC30" s="469" t="s">
        <v>763</v>
      </c>
      <c r="AD30" s="469" t="s">
        <v>595</v>
      </c>
      <c r="AE30" s="470" t="s">
        <v>764</v>
      </c>
      <c r="AF30" s="464" t="s">
        <v>765</v>
      </c>
      <c r="AG30" s="464" t="s">
        <v>766</v>
      </c>
      <c r="AH30" s="464" t="s">
        <v>595</v>
      </c>
      <c r="AI30" s="68" t="s">
        <v>890</v>
      </c>
      <c r="AJ30" s="68" t="s">
        <v>891</v>
      </c>
      <c r="AK30" s="68" t="s">
        <v>962</v>
      </c>
      <c r="AL30" s="68" t="s">
        <v>963</v>
      </c>
      <c r="AM30" s="68" t="s">
        <v>326</v>
      </c>
      <c r="AN30" s="68" t="s">
        <v>326</v>
      </c>
      <c r="AO30" s="68" t="s">
        <v>326</v>
      </c>
    </row>
    <row r="31" spans="1:43" ht="140.25" customHeight="1" thickBot="1" x14ac:dyDescent="0.25">
      <c r="A31" s="482" t="s">
        <v>568</v>
      </c>
      <c r="B31" s="515" t="s">
        <v>569</v>
      </c>
      <c r="C31" s="511" t="s">
        <v>845</v>
      </c>
      <c r="D31" s="484" t="s">
        <v>380</v>
      </c>
      <c r="E31" s="424" t="s">
        <v>150</v>
      </c>
      <c r="F31" s="421" t="s">
        <v>18</v>
      </c>
      <c r="G31" s="421" t="s">
        <v>23</v>
      </c>
      <c r="H31" s="454">
        <f t="shared" si="0"/>
        <v>2</v>
      </c>
      <c r="I31" s="454">
        <f t="shared" si="1"/>
        <v>20</v>
      </c>
      <c r="J31" s="455">
        <f t="shared" si="2"/>
        <v>40</v>
      </c>
      <c r="K31" s="456" t="str">
        <f t="shared" si="3"/>
        <v>ALTA</v>
      </c>
      <c r="L31" s="457" t="s">
        <v>393</v>
      </c>
      <c r="M31" s="452" t="s">
        <v>570</v>
      </c>
      <c r="N31" s="417" t="str">
        <f t="shared" si="4"/>
        <v>RARA VEZ</v>
      </c>
      <c r="O31" s="417" t="str">
        <f t="shared" si="5"/>
        <v>MAYOR</v>
      </c>
      <c r="P31" s="418">
        <f>'6. EVALUACIÓN CONTROLES AG.2018'!AJ24</f>
        <v>1</v>
      </c>
      <c r="Q31" s="418">
        <f>'6. EVALUACIÓN CONTROLES AG.2018'!AL24</f>
        <v>10</v>
      </c>
      <c r="R31" s="486">
        <f t="shared" si="6"/>
        <v>10</v>
      </c>
      <c r="S31" s="340" t="str">
        <f>'6. EVALUACIÓN CONTROLES AG.2018'!AN24</f>
        <v>BAJA</v>
      </c>
      <c r="T31" s="487" t="str">
        <f t="shared" si="7"/>
        <v>ASUMIR EL RIESGO; si el riesgo inherente está en zona baja, en consenso de los responsables involucrados puede considerarse su exclusión del mapa de riesgos</v>
      </c>
      <c r="U31" s="458" t="s">
        <v>767</v>
      </c>
      <c r="V31" s="459" t="s">
        <v>768</v>
      </c>
      <c r="W31" s="459" t="s">
        <v>769</v>
      </c>
      <c r="X31" s="459" t="s">
        <v>770</v>
      </c>
      <c r="Y31" s="459" t="s">
        <v>771</v>
      </c>
      <c r="Z31" s="473"/>
      <c r="AA31" s="488" t="s">
        <v>772</v>
      </c>
      <c r="AB31" s="497" t="s">
        <v>895</v>
      </c>
      <c r="AC31" s="469" t="s">
        <v>773</v>
      </c>
      <c r="AD31" s="459" t="s">
        <v>595</v>
      </c>
      <c r="AE31" s="460" t="s">
        <v>896</v>
      </c>
      <c r="AF31" s="464" t="s">
        <v>897</v>
      </c>
      <c r="AG31" s="464" t="s">
        <v>898</v>
      </c>
      <c r="AH31" s="461" t="s">
        <v>595</v>
      </c>
      <c r="AI31" s="250" t="s">
        <v>917</v>
      </c>
      <c r="AJ31" s="250" t="s">
        <v>918</v>
      </c>
      <c r="AK31" s="250" t="s">
        <v>965</v>
      </c>
      <c r="AL31" s="250" t="s">
        <v>964</v>
      </c>
      <c r="AM31" s="286" t="s">
        <v>326</v>
      </c>
      <c r="AN31" s="286" t="s">
        <v>326</v>
      </c>
      <c r="AO31" s="286" t="s">
        <v>326</v>
      </c>
    </row>
    <row r="32" spans="1:43" ht="273" customHeight="1" thickBot="1" x14ac:dyDescent="0.25">
      <c r="A32" s="463" t="s">
        <v>571</v>
      </c>
      <c r="B32" s="514" t="s">
        <v>572</v>
      </c>
      <c r="C32" s="513" t="s">
        <v>846</v>
      </c>
      <c r="D32" s="483" t="s">
        <v>381</v>
      </c>
      <c r="E32" s="423" t="s">
        <v>150</v>
      </c>
      <c r="F32" s="422" t="s">
        <v>20</v>
      </c>
      <c r="G32" s="422" t="s">
        <v>22</v>
      </c>
      <c r="H32" s="418">
        <f t="shared" si="0"/>
        <v>4</v>
      </c>
      <c r="I32" s="418">
        <f t="shared" si="1"/>
        <v>10</v>
      </c>
      <c r="J32" s="419">
        <f t="shared" si="2"/>
        <v>40</v>
      </c>
      <c r="K32" s="456" t="str">
        <f t="shared" si="3"/>
        <v>ALTA</v>
      </c>
      <c r="L32" s="467" t="s">
        <v>573</v>
      </c>
      <c r="M32" s="466" t="s">
        <v>574</v>
      </c>
      <c r="N32" s="417" t="str">
        <f t="shared" si="4"/>
        <v>POSIBLE</v>
      </c>
      <c r="O32" s="417" t="str">
        <f t="shared" si="5"/>
        <v>MODERADO</v>
      </c>
      <c r="P32" s="418">
        <f>'6. EVALUACIÓN CONTROLES AG.2018'!AJ25</f>
        <v>3</v>
      </c>
      <c r="Q32" s="418">
        <f>'6. EVALUACIÓN CONTROLES AG.2018'!AL25</f>
        <v>5</v>
      </c>
      <c r="R32" s="486">
        <f t="shared" si="6"/>
        <v>15</v>
      </c>
      <c r="S32" s="340" t="str">
        <f>'6. EVALUACIÓN CONTROLES AG.2018'!AN25</f>
        <v>MODERADA</v>
      </c>
      <c r="T32" s="487" t="str">
        <f t="shared" si="7"/>
        <v>REDUCIR EL RIESGO, en cada proceso involucrado deben definirse acciones adicionales como crear nuevos controles o fortalecer controles débiles y moderados,si es Alta o Extrema, en consenso se pueden considerar acciones para evitarlo o transferirlo</v>
      </c>
      <c r="U32" s="468" t="s">
        <v>517</v>
      </c>
      <c r="V32" s="469" t="s">
        <v>774</v>
      </c>
      <c r="W32" s="469" t="s">
        <v>775</v>
      </c>
      <c r="X32" s="469" t="s">
        <v>776</v>
      </c>
      <c r="Y32" s="469" t="s">
        <v>518</v>
      </c>
      <c r="Z32" s="478"/>
      <c r="AA32" s="468" t="s">
        <v>777</v>
      </c>
      <c r="AB32" s="469" t="s">
        <v>778</v>
      </c>
      <c r="AC32" s="522" t="s">
        <v>901</v>
      </c>
      <c r="AD32" s="469" t="s">
        <v>595</v>
      </c>
      <c r="AE32" s="470" t="s">
        <v>779</v>
      </c>
      <c r="AF32" s="464" t="s">
        <v>780</v>
      </c>
      <c r="AG32" s="464" t="s">
        <v>781</v>
      </c>
      <c r="AH32" s="464" t="s">
        <v>595</v>
      </c>
      <c r="AI32" s="68" t="s">
        <v>899</v>
      </c>
      <c r="AJ32" s="68" t="s">
        <v>967</v>
      </c>
      <c r="AK32" s="68" t="s">
        <v>900</v>
      </c>
      <c r="AL32" s="68" t="s">
        <v>966</v>
      </c>
      <c r="AM32" s="68" t="s">
        <v>326</v>
      </c>
      <c r="AN32" s="68" t="s">
        <v>326</v>
      </c>
      <c r="AO32" s="68" t="s">
        <v>326</v>
      </c>
    </row>
    <row r="96" ht="20.25" customHeight="1" thickBot="1" x14ac:dyDescent="0.25"/>
    <row r="97" spans="4:7" ht="20.25" customHeight="1" x14ac:dyDescent="0.2">
      <c r="D97" s="23" t="s">
        <v>40</v>
      </c>
      <c r="E97" s="71" t="s">
        <v>150</v>
      </c>
      <c r="G97" s="100" t="s">
        <v>167</v>
      </c>
    </row>
    <row r="98" spans="4:7" ht="20.25" customHeight="1" x14ac:dyDescent="0.2">
      <c r="D98" s="24" t="s">
        <v>18</v>
      </c>
      <c r="E98" s="73" t="s">
        <v>331</v>
      </c>
      <c r="G98" s="100" t="s">
        <v>166</v>
      </c>
    </row>
    <row r="99" spans="4:7" ht="20.25" customHeight="1" x14ac:dyDescent="0.2">
      <c r="D99" s="24" t="s">
        <v>19</v>
      </c>
      <c r="E99" s="78" t="s">
        <v>332</v>
      </c>
      <c r="G99" s="100" t="s">
        <v>3</v>
      </c>
    </row>
    <row r="100" spans="4:7" ht="20.25" customHeight="1" x14ac:dyDescent="0.2">
      <c r="D100" s="24" t="s">
        <v>20</v>
      </c>
      <c r="E100" s="73" t="s">
        <v>333</v>
      </c>
      <c r="G100" s="100" t="s">
        <v>22</v>
      </c>
    </row>
    <row r="101" spans="4:7" ht="20.25" customHeight="1" thickBot="1" x14ac:dyDescent="0.25">
      <c r="D101" s="25" t="s">
        <v>21</v>
      </c>
      <c r="E101" s="73" t="s">
        <v>334</v>
      </c>
      <c r="G101" s="101" t="s">
        <v>23</v>
      </c>
    </row>
    <row r="167" spans="4:15" ht="20.25" customHeight="1" thickBot="1" x14ac:dyDescent="0.25">
      <c r="E167" s="71" t="s">
        <v>155</v>
      </c>
      <c r="G167" s="71" t="s">
        <v>156</v>
      </c>
      <c r="K167" s="71" t="s">
        <v>158</v>
      </c>
      <c r="M167" s="71" t="s">
        <v>346</v>
      </c>
      <c r="N167" s="71" t="s">
        <v>165</v>
      </c>
    </row>
    <row r="168" spans="4:15" ht="20.25" customHeight="1" thickBot="1" x14ac:dyDescent="0.25">
      <c r="E168" s="71" t="s">
        <v>150</v>
      </c>
      <c r="G168" s="71" t="s">
        <v>64</v>
      </c>
      <c r="K168" s="72" t="s">
        <v>159</v>
      </c>
      <c r="L168" s="71">
        <v>1</v>
      </c>
      <c r="M168" s="23" t="s">
        <v>40</v>
      </c>
      <c r="N168" s="71">
        <v>1</v>
      </c>
      <c r="O168" s="71" t="s">
        <v>167</v>
      </c>
    </row>
    <row r="169" spans="4:15" ht="20.25" customHeight="1" thickBot="1" x14ac:dyDescent="0.25">
      <c r="D169" s="569"/>
      <c r="E169" s="73" t="s">
        <v>331</v>
      </c>
      <c r="G169" s="71" t="s">
        <v>157</v>
      </c>
      <c r="K169" s="74" t="s">
        <v>160</v>
      </c>
      <c r="L169" s="71">
        <v>2</v>
      </c>
      <c r="M169" s="24" t="s">
        <v>18</v>
      </c>
      <c r="N169" s="71">
        <v>3</v>
      </c>
      <c r="O169" s="71" t="s">
        <v>166</v>
      </c>
    </row>
    <row r="170" spans="4:15" ht="20.25" customHeight="1" x14ac:dyDescent="0.2">
      <c r="D170" s="570"/>
      <c r="E170" s="78" t="s">
        <v>332</v>
      </c>
      <c r="K170" s="75" t="s">
        <v>161</v>
      </c>
      <c r="L170" s="71">
        <v>3</v>
      </c>
      <c r="M170" s="24" t="s">
        <v>19</v>
      </c>
      <c r="N170" s="76">
        <v>5</v>
      </c>
      <c r="O170" s="77" t="s">
        <v>3</v>
      </c>
    </row>
    <row r="171" spans="4:15" ht="20.25" customHeight="1" thickBot="1" x14ac:dyDescent="0.25">
      <c r="D171" s="570"/>
      <c r="E171" s="73" t="s">
        <v>333</v>
      </c>
      <c r="K171" s="79" t="s">
        <v>162</v>
      </c>
      <c r="L171" s="71">
        <v>4</v>
      </c>
      <c r="M171" s="24" t="s">
        <v>20</v>
      </c>
      <c r="N171" s="76">
        <v>10</v>
      </c>
      <c r="O171" s="77" t="s">
        <v>22</v>
      </c>
    </row>
    <row r="172" spans="4:15" ht="20.25" customHeight="1" thickBot="1" x14ac:dyDescent="0.25">
      <c r="D172" s="570"/>
      <c r="E172" s="73" t="s">
        <v>334</v>
      </c>
      <c r="K172" s="79" t="s">
        <v>308</v>
      </c>
      <c r="L172" s="71">
        <v>5</v>
      </c>
      <c r="M172" s="25" t="s">
        <v>21</v>
      </c>
      <c r="N172" s="80">
        <v>20</v>
      </c>
      <c r="O172" s="81" t="s">
        <v>23</v>
      </c>
    </row>
    <row r="173" spans="4:15" ht="20.25" customHeight="1" x14ac:dyDescent="0.2">
      <c r="D173" s="570"/>
      <c r="E173" s="82"/>
    </row>
    <row r="174" spans="4:15" ht="20.25" customHeight="1" x14ac:dyDescent="0.2">
      <c r="D174" s="571"/>
      <c r="E174" s="73"/>
    </row>
    <row r="175" spans="4:15" ht="20.25" customHeight="1" x14ac:dyDescent="0.2">
      <c r="D175" s="572"/>
    </row>
    <row r="176" spans="4:15" ht="20.25" customHeight="1" x14ac:dyDescent="0.2">
      <c r="D176" s="573"/>
      <c r="E176" s="73"/>
    </row>
    <row r="177" spans="4:5" ht="20.25" customHeight="1" x14ac:dyDescent="0.2">
      <c r="D177" s="573"/>
      <c r="E177" s="82"/>
    </row>
    <row r="178" spans="4:5" ht="20.25" customHeight="1" x14ac:dyDescent="0.2">
      <c r="D178" s="573"/>
      <c r="E178" s="73"/>
    </row>
    <row r="179" spans="4:5" ht="20.25" customHeight="1" x14ac:dyDescent="0.2">
      <c r="D179" s="573"/>
      <c r="E179" s="73"/>
    </row>
    <row r="180" spans="4:5" ht="20.25" customHeight="1" x14ac:dyDescent="0.2">
      <c r="D180" s="574"/>
      <c r="E180" s="73"/>
    </row>
    <row r="181" spans="4:5" ht="20.25" customHeight="1" x14ac:dyDescent="0.2">
      <c r="D181" s="569"/>
    </row>
    <row r="182" spans="4:5" ht="20.25" customHeight="1" x14ac:dyDescent="0.2">
      <c r="D182" s="570"/>
      <c r="E182" s="73"/>
    </row>
    <row r="183" spans="4:5" ht="20.25" customHeight="1" x14ac:dyDescent="0.2">
      <c r="D183" s="570"/>
      <c r="E183" s="73"/>
    </row>
    <row r="184" spans="4:5" ht="20.25" customHeight="1" x14ac:dyDescent="0.2">
      <c r="D184" s="570"/>
      <c r="E184" s="73"/>
    </row>
    <row r="185" spans="4:5" ht="20.25" customHeight="1" x14ac:dyDescent="0.2">
      <c r="D185" s="571"/>
      <c r="E185" s="73"/>
    </row>
    <row r="186" spans="4:5" ht="20.25" customHeight="1" x14ac:dyDescent="0.2">
      <c r="D186" s="569"/>
    </row>
    <row r="187" spans="4:5" ht="20.25" customHeight="1" x14ac:dyDescent="0.2">
      <c r="D187" s="570"/>
      <c r="E187" s="73"/>
    </row>
    <row r="188" spans="4:5" ht="20.25" customHeight="1" x14ac:dyDescent="0.2">
      <c r="D188" s="570"/>
      <c r="E188" s="73"/>
    </row>
    <row r="189" spans="4:5" ht="20.25" customHeight="1" x14ac:dyDescent="0.2">
      <c r="D189" s="570"/>
      <c r="E189" s="73"/>
    </row>
    <row r="190" spans="4:5" ht="20.25" customHeight="1" x14ac:dyDescent="0.2">
      <c r="D190" s="570"/>
      <c r="E190" s="73"/>
    </row>
    <row r="191" spans="4:5" ht="20.25" customHeight="1" x14ac:dyDescent="0.2">
      <c r="D191" s="570"/>
      <c r="E191" s="73"/>
    </row>
    <row r="192" spans="4:5" ht="20.25" customHeight="1" x14ac:dyDescent="0.2">
      <c r="D192" s="570"/>
      <c r="E192" s="73"/>
    </row>
    <row r="193" spans="4:5" ht="20.25" customHeight="1" x14ac:dyDescent="0.2">
      <c r="D193" s="570"/>
      <c r="E193" s="73"/>
    </row>
    <row r="194" spans="4:5" ht="20.25" customHeight="1" x14ac:dyDescent="0.2">
      <c r="D194" s="570"/>
      <c r="E194" s="73"/>
    </row>
    <row r="195" spans="4:5" ht="20.25" customHeight="1" x14ac:dyDescent="0.2">
      <c r="D195" s="570"/>
      <c r="E195" s="73"/>
    </row>
    <row r="196" spans="4:5" ht="20.25" customHeight="1" x14ac:dyDescent="0.2">
      <c r="D196" s="570"/>
      <c r="E196" s="73"/>
    </row>
    <row r="197" spans="4:5" ht="20.25" customHeight="1" x14ac:dyDescent="0.2">
      <c r="D197" s="570"/>
      <c r="E197" s="73"/>
    </row>
    <row r="198" spans="4:5" ht="20.25" customHeight="1" thickBot="1" x14ac:dyDescent="0.25">
      <c r="D198" s="575"/>
      <c r="E198" s="83"/>
    </row>
  </sheetData>
  <sheetProtection formatCells="0" formatColumns="0" formatRows="0" insertColumns="0" insertRows="0" deleteColumns="0" deleteRows="0" autoFilter="0"/>
  <dataConsolidate/>
  <mergeCells count="50">
    <mergeCell ref="B5:I5"/>
    <mergeCell ref="AG10:AG11"/>
    <mergeCell ref="AH10:AH11"/>
    <mergeCell ref="L10:L11"/>
    <mergeCell ref="M10:M11"/>
    <mergeCell ref="F9:G10"/>
    <mergeCell ref="K9:K10"/>
    <mergeCell ref="AC10:AC11"/>
    <mergeCell ref="AD10:AD11"/>
    <mergeCell ref="L9:O9"/>
    <mergeCell ref="T9:Z10"/>
    <mergeCell ref="AF10:AF11"/>
    <mergeCell ref="AC1:AO1"/>
    <mergeCell ref="AA4:AO4"/>
    <mergeCell ref="AC3:AO3"/>
    <mergeCell ref="AC2:AO2"/>
    <mergeCell ref="B1:AB1"/>
    <mergeCell ref="B2:AB2"/>
    <mergeCell ref="B3:AB3"/>
    <mergeCell ref="B4:O4"/>
    <mergeCell ref="A9:A11"/>
    <mergeCell ref="AA8:AO8"/>
    <mergeCell ref="AM9:AO9"/>
    <mergeCell ref="AN10:AN11"/>
    <mergeCell ref="AI9:AL9"/>
    <mergeCell ref="AI10:AI11"/>
    <mergeCell ref="AO10:AO11"/>
    <mergeCell ref="AM10:AM11"/>
    <mergeCell ref="AB10:AB11"/>
    <mergeCell ref="AA10:AA11"/>
    <mergeCell ref="AA9:AD9"/>
    <mergeCell ref="AJ10:AJ11"/>
    <mergeCell ref="AK10:AK11"/>
    <mergeCell ref="AL10:AL11"/>
    <mergeCell ref="AE9:AH9"/>
    <mergeCell ref="AE10:AE11"/>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s>
  <conditionalFormatting sqref="K13:K32">
    <cfRule type="containsText" dxfId="171" priority="37" operator="containsText" text="EXTREMA">
      <formula>NOT(ISERROR(SEARCH("EXTREMA",K13)))</formula>
    </cfRule>
    <cfRule type="containsText" dxfId="170" priority="38" operator="containsText" text="ALTA">
      <formula>NOT(ISERROR(SEARCH("ALTA",K13)))</formula>
    </cfRule>
    <cfRule type="containsText" dxfId="169" priority="39" operator="containsText" text="MODERADA">
      <formula>NOT(ISERROR(SEARCH("MODERADA",K13)))</formula>
    </cfRule>
    <cfRule type="containsText" dxfId="168" priority="40" operator="containsText" text="BAJA">
      <formula>NOT(ISERROR(SEARCH("BAJA",K13)))</formula>
    </cfRule>
  </conditionalFormatting>
  <conditionalFormatting sqref="K12">
    <cfRule type="containsText" dxfId="167" priority="33" operator="containsText" text="EXTREMA">
      <formula>NOT(ISERROR(SEARCH("EXTREMA",K12)))</formula>
    </cfRule>
    <cfRule type="containsText" dxfId="166" priority="34" operator="containsText" text="ALTA">
      <formula>NOT(ISERROR(SEARCH("ALTA",K12)))</formula>
    </cfRule>
    <cfRule type="containsText" dxfId="165" priority="35" operator="containsText" text="MODERADA">
      <formula>NOT(ISERROR(SEARCH("MODERADA",K12)))</formula>
    </cfRule>
    <cfRule type="containsText" dxfId="164" priority="36" operator="containsText" text="BAJA">
      <formula>NOT(ISERROR(SEARCH("BAJA",K12)))</formula>
    </cfRule>
  </conditionalFormatting>
  <conditionalFormatting sqref="S12:S32">
    <cfRule type="containsText" dxfId="163" priority="1" operator="containsText" text="EXTREMA">
      <formula>NOT(ISERROR(SEARCH("EXTREMA",S12)))</formula>
    </cfRule>
    <cfRule type="containsText" dxfId="162" priority="2" operator="containsText" text="ALTA">
      <formula>NOT(ISERROR(SEARCH("ALTA",S12)))</formula>
    </cfRule>
    <cfRule type="containsText" dxfId="161" priority="3" operator="containsText" text="MODERADA">
      <formula>NOT(ISERROR(SEARCH("MODERADA",S12)))</formula>
    </cfRule>
    <cfRule type="containsText" dxfId="160" priority="4" operator="containsText" text="BAJA">
      <formula>NOT(ISERROR(SEARCH("BAJA",S12)))</formula>
    </cfRule>
  </conditionalFormatting>
  <dataValidations count="4">
    <dataValidation type="list" allowBlank="1" showInputMessage="1" showErrorMessage="1" sqref="BQ1 AT1:AT3">
      <formula1>$AT$1:$AT$3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39" t="s">
        <v>31</v>
      </c>
      <c r="B1" s="640"/>
      <c r="C1" s="640"/>
      <c r="D1" s="640"/>
    </row>
    <row r="2" spans="1:4" ht="15.75" thickBot="1" x14ac:dyDescent="0.3">
      <c r="A2" s="16" t="s">
        <v>15</v>
      </c>
      <c r="B2" s="16" t="s">
        <v>16</v>
      </c>
      <c r="C2" s="16" t="s">
        <v>27</v>
      </c>
      <c r="D2" s="251" t="s">
        <v>313</v>
      </c>
    </row>
    <row r="3" spans="1:4" ht="57.75" customHeight="1" x14ac:dyDescent="0.25">
      <c r="A3" s="17">
        <v>1</v>
      </c>
      <c r="B3" s="23" t="s">
        <v>40</v>
      </c>
      <c r="C3" s="20" t="s">
        <v>319</v>
      </c>
      <c r="D3" s="252" t="s">
        <v>314</v>
      </c>
    </row>
    <row r="4" spans="1:4" ht="53.25" customHeight="1" x14ac:dyDescent="0.25">
      <c r="A4" s="18">
        <v>2</v>
      </c>
      <c r="B4" s="24" t="s">
        <v>18</v>
      </c>
      <c r="C4" s="21" t="s">
        <v>320</v>
      </c>
      <c r="D4" s="253" t="s">
        <v>318</v>
      </c>
    </row>
    <row r="5" spans="1:4" ht="53.25" customHeight="1" x14ac:dyDescent="0.25">
      <c r="A5" s="18">
        <v>3</v>
      </c>
      <c r="B5" s="24" t="s">
        <v>19</v>
      </c>
      <c r="C5" s="21" t="s">
        <v>289</v>
      </c>
      <c r="D5" s="253" t="s">
        <v>315</v>
      </c>
    </row>
    <row r="6" spans="1:4" ht="53.25" customHeight="1" x14ac:dyDescent="0.25">
      <c r="A6" s="18">
        <v>4</v>
      </c>
      <c r="B6" s="24" t="s">
        <v>20</v>
      </c>
      <c r="C6" s="21" t="s">
        <v>291</v>
      </c>
      <c r="D6" s="253" t="s">
        <v>316</v>
      </c>
    </row>
    <row r="7" spans="1:4" ht="53.25" customHeight="1" thickBot="1" x14ac:dyDescent="0.3">
      <c r="A7" s="19">
        <v>5</v>
      </c>
      <c r="B7" s="25" t="s">
        <v>21</v>
      </c>
      <c r="C7" s="22" t="s">
        <v>290</v>
      </c>
      <c r="D7" s="254" t="s">
        <v>317</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90" zoomScaleNormal="90" zoomScaleSheetLayoutView="80" workbookViewId="0">
      <pane xSplit="3" ySplit="4" topLeftCell="J8" activePane="bottomRight" state="frozen"/>
      <selection activeCell="B4" sqref="B4"/>
      <selection pane="topRight" activeCell="E4" sqref="E4"/>
      <selection pane="bottomLeft" activeCell="B8" sqref="B8"/>
      <selection pane="bottomRight" activeCell="C82" sqref="C82:C86"/>
    </sheetView>
  </sheetViews>
  <sheetFormatPr baseColWidth="10" defaultRowHeight="15" x14ac:dyDescent="0.25"/>
  <cols>
    <col min="1" max="1" width="7.28515625" style="87" customWidth="1"/>
    <col min="2" max="2" width="29.7109375" style="87" customWidth="1"/>
    <col min="3" max="3" width="26.7109375" style="87" customWidth="1"/>
    <col min="4" max="4" width="24" style="87" customWidth="1"/>
    <col min="5" max="5" width="8.7109375" style="87" customWidth="1"/>
    <col min="6" max="6" width="8" style="87" customWidth="1"/>
    <col min="7" max="7" width="7.7109375" style="87" customWidth="1"/>
    <col min="8" max="8" width="8" style="87" customWidth="1"/>
    <col min="9" max="9" width="8.42578125" style="87" customWidth="1"/>
    <col min="10" max="10" width="9" style="87" customWidth="1"/>
    <col min="11" max="11" width="8.140625" style="87" customWidth="1"/>
    <col min="12" max="12" width="8.42578125" style="87" customWidth="1"/>
    <col min="13" max="13" width="8.5703125" style="87" customWidth="1"/>
    <col min="14" max="14" width="9.28515625" style="87" customWidth="1"/>
    <col min="15" max="15" width="7" style="87" customWidth="1"/>
    <col min="16" max="16" width="6.5703125" style="87" customWidth="1"/>
    <col min="17" max="17" width="8.85546875" style="87" customWidth="1"/>
    <col min="18" max="18" width="10.85546875" style="87" customWidth="1"/>
    <col min="19" max="19" width="8.42578125" style="87" customWidth="1"/>
    <col min="20" max="20" width="9" style="87" customWidth="1"/>
    <col min="21" max="21" width="8.140625" style="87" customWidth="1"/>
    <col min="22" max="22" width="8.42578125" style="87" customWidth="1"/>
    <col min="23" max="23" width="8.5703125" style="87" customWidth="1"/>
    <col min="24" max="24" width="9.28515625" style="87" customWidth="1"/>
    <col min="25" max="25" width="7" style="87" customWidth="1"/>
    <col min="26" max="26" width="6.5703125" style="87" customWidth="1"/>
    <col min="27" max="27" width="8.85546875" style="87" customWidth="1"/>
    <col min="28" max="28" width="10.85546875" style="87" customWidth="1"/>
    <col min="29" max="30" width="8.7109375" style="87" customWidth="1"/>
    <col min="31" max="31" width="8.85546875" style="87" customWidth="1"/>
    <col min="32" max="32" width="10.85546875" style="87" customWidth="1"/>
    <col min="33" max="33" width="8.85546875" style="87" customWidth="1"/>
    <col min="34" max="34" width="10.85546875" style="87" customWidth="1"/>
    <col min="35" max="36" width="8.7109375" style="87" customWidth="1"/>
    <col min="37" max="37" width="8.85546875" style="87" customWidth="1"/>
    <col min="38" max="38" width="10.85546875" style="87" customWidth="1"/>
    <col min="39" max="39" width="8.85546875" style="87" customWidth="1"/>
    <col min="40" max="40" width="10.85546875" style="87" customWidth="1"/>
    <col min="41" max="42" width="8.7109375" style="87" customWidth="1"/>
    <col min="43" max="43" width="8.85546875" style="87" customWidth="1"/>
    <col min="44" max="44" width="10.85546875" style="87" customWidth="1"/>
    <col min="45" max="45" width="8.5703125" style="87" customWidth="1"/>
    <col min="46" max="46" width="8.42578125" style="87" customWidth="1"/>
    <col min="47" max="16384" width="11.42578125" style="87"/>
  </cols>
  <sheetData>
    <row r="1" spans="1:68" ht="10.5" customHeight="1" x14ac:dyDescent="0.25"/>
    <row r="2" spans="1:68" ht="102" customHeight="1" x14ac:dyDescent="0.3">
      <c r="A2" s="654" t="s">
        <v>302</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row>
    <row r="3" spans="1:68" x14ac:dyDescent="0.25">
      <c r="A3" s="89"/>
      <c r="B3" s="89"/>
      <c r="C3" s="89"/>
      <c r="D3" s="89"/>
      <c r="E3" s="89"/>
      <c r="F3" s="89"/>
      <c r="G3" s="89"/>
      <c r="H3" s="89"/>
      <c r="I3" s="89"/>
      <c r="J3" s="89"/>
      <c r="K3" s="89"/>
      <c r="L3" s="89"/>
      <c r="M3" s="89"/>
      <c r="N3" s="89"/>
      <c r="S3" s="89"/>
      <c r="T3" s="89"/>
      <c r="U3" s="89"/>
      <c r="V3" s="89"/>
      <c r="W3" s="89"/>
      <c r="X3" s="89"/>
    </row>
    <row r="4" spans="1:68" ht="24" thickBot="1" x14ac:dyDescent="0.4">
      <c r="A4" s="676" t="s">
        <v>363</v>
      </c>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259"/>
      <c r="AZ4" s="259"/>
      <c r="BA4" s="259"/>
      <c r="BB4" s="259"/>
      <c r="BC4" s="259"/>
      <c r="BD4" s="259"/>
      <c r="BE4" s="259"/>
      <c r="BF4" s="259"/>
      <c r="BG4" s="259"/>
      <c r="BH4" s="259"/>
      <c r="BI4" s="259"/>
      <c r="BJ4" s="259"/>
      <c r="BK4" s="259"/>
      <c r="BL4" s="259"/>
      <c r="BM4" s="259"/>
      <c r="BN4" s="259"/>
      <c r="BO4" s="259"/>
    </row>
    <row r="5" spans="1:68" ht="19.5" customHeight="1" thickBot="1" x14ac:dyDescent="0.35">
      <c r="A5" s="90"/>
      <c r="B5" s="89"/>
      <c r="C5" s="89"/>
      <c r="D5" s="89"/>
      <c r="E5" s="641" t="s">
        <v>77</v>
      </c>
      <c r="F5" s="642"/>
      <c r="G5" s="649" t="s">
        <v>78</v>
      </c>
      <c r="H5" s="663"/>
      <c r="I5" s="641" t="s">
        <v>168</v>
      </c>
      <c r="J5" s="642"/>
      <c r="K5" s="649" t="s">
        <v>169</v>
      </c>
      <c r="L5" s="663"/>
      <c r="M5" s="641" t="s">
        <v>170</v>
      </c>
      <c r="N5" s="642"/>
      <c r="O5" s="649" t="s">
        <v>171</v>
      </c>
      <c r="P5" s="642"/>
      <c r="Q5" s="641" t="s">
        <v>172</v>
      </c>
      <c r="R5" s="642"/>
      <c r="S5" s="641" t="s">
        <v>347</v>
      </c>
      <c r="T5" s="642"/>
      <c r="U5" s="649" t="s">
        <v>348</v>
      </c>
      <c r="V5" s="663"/>
      <c r="W5" s="641" t="s">
        <v>349</v>
      </c>
      <c r="X5" s="642"/>
      <c r="Y5" s="649" t="s">
        <v>350</v>
      </c>
      <c r="Z5" s="642"/>
      <c r="AA5" s="641" t="s">
        <v>351</v>
      </c>
      <c r="AB5" s="642"/>
      <c r="AC5" s="641" t="s">
        <v>353</v>
      </c>
      <c r="AD5" s="642"/>
      <c r="AE5" s="641" t="s">
        <v>354</v>
      </c>
      <c r="AF5" s="642"/>
      <c r="AG5" s="679" t="s">
        <v>355</v>
      </c>
      <c r="AH5" s="680"/>
      <c r="AI5" s="679" t="s">
        <v>356</v>
      </c>
      <c r="AJ5" s="680"/>
      <c r="AK5" s="679" t="s">
        <v>357</v>
      </c>
      <c r="AL5" s="680"/>
      <c r="AM5" s="679" t="s">
        <v>358</v>
      </c>
      <c r="AN5" s="680"/>
      <c r="AO5" s="679" t="s">
        <v>359</v>
      </c>
      <c r="AP5" s="680"/>
      <c r="AQ5" s="679" t="s">
        <v>360</v>
      </c>
      <c r="AR5" s="680"/>
      <c r="AS5" s="641" t="s">
        <v>299</v>
      </c>
      <c r="AT5" s="642"/>
      <c r="AW5"/>
      <c r="AX5"/>
      <c r="AY5"/>
      <c r="AZ5"/>
      <c r="BA5"/>
      <c r="BB5"/>
      <c r="BC5"/>
      <c r="BD5"/>
      <c r="BE5"/>
      <c r="BF5"/>
      <c r="BG5"/>
      <c r="BH5"/>
      <c r="BI5"/>
      <c r="BJ5"/>
      <c r="BK5"/>
      <c r="BL5"/>
      <c r="BM5"/>
      <c r="BN5"/>
      <c r="BO5"/>
      <c r="BP5"/>
    </row>
    <row r="6" spans="1:68" ht="15" customHeight="1" thickBot="1" x14ac:dyDescent="0.3">
      <c r="A6" s="652" t="s">
        <v>59</v>
      </c>
      <c r="B6" s="655" t="s">
        <v>192</v>
      </c>
      <c r="C6" s="656"/>
      <c r="D6" s="657"/>
      <c r="E6" s="647" t="s">
        <v>60</v>
      </c>
      <c r="F6" s="648"/>
      <c r="G6" s="647" t="s">
        <v>60</v>
      </c>
      <c r="H6" s="648"/>
      <c r="I6" s="647" t="s">
        <v>60</v>
      </c>
      <c r="J6" s="648"/>
      <c r="K6" s="647" t="s">
        <v>60</v>
      </c>
      <c r="L6" s="648"/>
      <c r="M6" s="647" t="s">
        <v>60</v>
      </c>
      <c r="N6" s="648"/>
      <c r="O6" s="647" t="s">
        <v>60</v>
      </c>
      <c r="P6" s="648"/>
      <c r="Q6" s="647" t="s">
        <v>60</v>
      </c>
      <c r="R6" s="648"/>
      <c r="S6" s="647" t="s">
        <v>60</v>
      </c>
      <c r="T6" s="648"/>
      <c r="U6" s="647" t="s">
        <v>60</v>
      </c>
      <c r="V6" s="648"/>
      <c r="W6" s="647" t="s">
        <v>60</v>
      </c>
      <c r="X6" s="648"/>
      <c r="Y6" s="647" t="s">
        <v>60</v>
      </c>
      <c r="Z6" s="648"/>
      <c r="AA6" s="647" t="s">
        <v>60</v>
      </c>
      <c r="AB6" s="648"/>
      <c r="AC6" s="647" t="s">
        <v>60</v>
      </c>
      <c r="AD6" s="648"/>
      <c r="AE6" s="647" t="s">
        <v>60</v>
      </c>
      <c r="AF6" s="648"/>
      <c r="AG6" s="674" t="s">
        <v>60</v>
      </c>
      <c r="AH6" s="675"/>
      <c r="AI6" s="674" t="s">
        <v>60</v>
      </c>
      <c r="AJ6" s="675"/>
      <c r="AK6" s="674" t="s">
        <v>60</v>
      </c>
      <c r="AL6" s="675"/>
      <c r="AM6" s="674" t="s">
        <v>60</v>
      </c>
      <c r="AN6" s="675"/>
      <c r="AO6" s="674" t="s">
        <v>60</v>
      </c>
      <c r="AP6" s="675"/>
      <c r="AQ6" s="674" t="s">
        <v>60</v>
      </c>
      <c r="AR6" s="675"/>
      <c r="AS6" s="647" t="s">
        <v>60</v>
      </c>
      <c r="AT6" s="648"/>
      <c r="AW6"/>
      <c r="AX6"/>
      <c r="AY6"/>
      <c r="AZ6"/>
      <c r="BA6"/>
      <c r="BB6"/>
      <c r="BC6"/>
      <c r="BD6"/>
      <c r="BE6"/>
      <c r="BF6"/>
      <c r="BG6"/>
      <c r="BH6"/>
      <c r="BI6"/>
      <c r="BJ6"/>
      <c r="BK6"/>
      <c r="BL6"/>
      <c r="BM6"/>
      <c r="BN6"/>
      <c r="BO6"/>
      <c r="BP6"/>
    </row>
    <row r="7" spans="1:68" ht="15.75" customHeight="1" thickBot="1" x14ac:dyDescent="0.3">
      <c r="A7" s="653"/>
      <c r="B7" s="658"/>
      <c r="C7" s="659"/>
      <c r="D7" s="660"/>
      <c r="E7" s="238" t="s">
        <v>10</v>
      </c>
      <c r="F7" s="239" t="s">
        <v>26</v>
      </c>
      <c r="G7" s="238" t="s">
        <v>10</v>
      </c>
      <c r="H7" s="239" t="s">
        <v>26</v>
      </c>
      <c r="I7" s="238" t="s">
        <v>10</v>
      </c>
      <c r="J7" s="239" t="s">
        <v>26</v>
      </c>
      <c r="K7" s="238" t="s">
        <v>10</v>
      </c>
      <c r="L7" s="239" t="s">
        <v>26</v>
      </c>
      <c r="M7" s="431" t="s">
        <v>10</v>
      </c>
      <c r="N7" s="432" t="s">
        <v>26</v>
      </c>
      <c r="O7" s="238" t="s">
        <v>10</v>
      </c>
      <c r="P7" s="239" t="s">
        <v>26</v>
      </c>
      <c r="Q7" s="238" t="s">
        <v>10</v>
      </c>
      <c r="R7" s="239" t="s">
        <v>26</v>
      </c>
      <c r="S7" s="238" t="s">
        <v>10</v>
      </c>
      <c r="T7" s="239" t="s">
        <v>26</v>
      </c>
      <c r="U7" s="238" t="s">
        <v>10</v>
      </c>
      <c r="V7" s="239" t="s">
        <v>26</v>
      </c>
      <c r="W7" s="238" t="s">
        <v>10</v>
      </c>
      <c r="X7" s="239" t="s">
        <v>26</v>
      </c>
      <c r="Y7" s="238" t="s">
        <v>10</v>
      </c>
      <c r="Z7" s="239" t="s">
        <v>26</v>
      </c>
      <c r="AA7" s="238" t="s">
        <v>10</v>
      </c>
      <c r="AB7" s="239" t="s">
        <v>26</v>
      </c>
      <c r="AC7" s="238" t="s">
        <v>10</v>
      </c>
      <c r="AD7" s="239" t="s">
        <v>26</v>
      </c>
      <c r="AE7" s="238" t="s">
        <v>10</v>
      </c>
      <c r="AF7" s="239" t="s">
        <v>26</v>
      </c>
      <c r="AG7" s="238" t="s">
        <v>10</v>
      </c>
      <c r="AH7" s="239" t="s">
        <v>26</v>
      </c>
      <c r="AI7" s="238" t="s">
        <v>10</v>
      </c>
      <c r="AJ7" s="239" t="s">
        <v>26</v>
      </c>
      <c r="AK7" s="238" t="s">
        <v>10</v>
      </c>
      <c r="AL7" s="239" t="s">
        <v>26</v>
      </c>
      <c r="AM7" s="238" t="s">
        <v>10</v>
      </c>
      <c r="AN7" s="239" t="s">
        <v>26</v>
      </c>
      <c r="AO7" s="238" t="s">
        <v>10</v>
      </c>
      <c r="AP7" s="239" t="s">
        <v>26</v>
      </c>
      <c r="AQ7" s="238" t="s">
        <v>10</v>
      </c>
      <c r="AR7" s="239" t="s">
        <v>26</v>
      </c>
      <c r="AS7" s="238" t="s">
        <v>10</v>
      </c>
      <c r="AT7" s="239" t="s">
        <v>26</v>
      </c>
      <c r="AW7"/>
      <c r="AX7"/>
      <c r="AY7"/>
      <c r="AZ7"/>
      <c r="BA7"/>
      <c r="BB7"/>
      <c r="BC7"/>
      <c r="BD7"/>
      <c r="BE7"/>
      <c r="BF7"/>
      <c r="BG7"/>
      <c r="BH7"/>
      <c r="BI7"/>
      <c r="BJ7"/>
      <c r="BK7"/>
      <c r="BL7"/>
      <c r="BM7"/>
      <c r="BN7"/>
      <c r="BO7"/>
      <c r="BP7"/>
    </row>
    <row r="8" spans="1:68" ht="21" customHeight="1" x14ac:dyDescent="0.25">
      <c r="A8" s="91">
        <v>1</v>
      </c>
      <c r="B8" s="650" t="s">
        <v>175</v>
      </c>
      <c r="C8" s="650"/>
      <c r="D8" s="651"/>
      <c r="E8" s="119"/>
      <c r="F8" s="112"/>
      <c r="G8" s="113"/>
      <c r="H8" s="114"/>
      <c r="I8" s="113"/>
      <c r="J8" s="114"/>
      <c r="K8" s="113"/>
      <c r="L8" s="428"/>
      <c r="M8" s="433"/>
      <c r="N8" s="433"/>
      <c r="O8" s="435" t="s">
        <v>292</v>
      </c>
      <c r="P8" s="112"/>
      <c r="Q8" s="113" t="s">
        <v>292</v>
      </c>
      <c r="R8" s="114"/>
      <c r="S8" s="113" t="s">
        <v>292</v>
      </c>
      <c r="T8" s="114"/>
      <c r="U8" s="113" t="s">
        <v>292</v>
      </c>
      <c r="V8" s="114"/>
      <c r="W8" s="111" t="s">
        <v>292</v>
      </c>
      <c r="X8" s="112"/>
      <c r="Y8" s="113"/>
      <c r="Z8" s="114"/>
      <c r="AA8" s="113"/>
      <c r="AB8" s="114"/>
      <c r="AC8" s="260"/>
      <c r="AD8" s="260"/>
      <c r="AE8" s="113" t="s">
        <v>292</v>
      </c>
      <c r="AF8" s="428"/>
      <c r="AG8" s="434"/>
      <c r="AH8" s="434"/>
      <c r="AI8" s="260"/>
      <c r="AJ8" s="260"/>
      <c r="AK8" s="113"/>
      <c r="AL8" s="114"/>
      <c r="AM8" s="113"/>
      <c r="AN8" s="114"/>
      <c r="AO8" s="266"/>
      <c r="AP8" s="260"/>
      <c r="AQ8" s="113"/>
      <c r="AR8" s="114"/>
      <c r="AS8" s="113"/>
      <c r="AT8" s="114"/>
      <c r="AW8"/>
      <c r="AX8"/>
      <c r="AY8"/>
      <c r="AZ8"/>
      <c r="BA8"/>
      <c r="BB8"/>
      <c r="BC8"/>
      <c r="BD8"/>
      <c r="BE8"/>
      <c r="BF8"/>
      <c r="BG8"/>
      <c r="BH8"/>
      <c r="BI8"/>
      <c r="BJ8"/>
      <c r="BK8"/>
      <c r="BL8"/>
      <c r="BM8"/>
      <c r="BN8"/>
      <c r="BO8"/>
      <c r="BP8"/>
    </row>
    <row r="9" spans="1:68" ht="13.5" customHeight="1" x14ac:dyDescent="0.25">
      <c r="A9" s="92">
        <v>2</v>
      </c>
      <c r="B9" s="645" t="s">
        <v>176</v>
      </c>
      <c r="C9" s="645"/>
      <c r="D9" s="646"/>
      <c r="E9" s="119"/>
      <c r="F9" s="116"/>
      <c r="G9" s="117"/>
      <c r="H9" s="118"/>
      <c r="I9" s="117"/>
      <c r="J9" s="118"/>
      <c r="K9" s="117"/>
      <c r="L9" s="429"/>
      <c r="M9" s="433"/>
      <c r="N9" s="433"/>
      <c r="O9" s="436" t="s">
        <v>292</v>
      </c>
      <c r="P9" s="116"/>
      <c r="Q9" s="117" t="s">
        <v>292</v>
      </c>
      <c r="R9" s="118"/>
      <c r="S9" s="117" t="s">
        <v>292</v>
      </c>
      <c r="T9" s="118"/>
      <c r="U9" s="117" t="s">
        <v>292</v>
      </c>
      <c r="V9" s="118"/>
      <c r="W9" s="115" t="s">
        <v>292</v>
      </c>
      <c r="X9" s="116"/>
      <c r="Y9" s="117"/>
      <c r="Z9" s="118"/>
      <c r="AA9" s="117"/>
      <c r="AB9" s="118"/>
      <c r="AC9" s="261"/>
      <c r="AD9" s="261"/>
      <c r="AE9" s="117" t="s">
        <v>292</v>
      </c>
      <c r="AF9" s="429"/>
      <c r="AG9" s="433"/>
      <c r="AH9" s="433"/>
      <c r="AI9" s="261"/>
      <c r="AJ9" s="261"/>
      <c r="AK9" s="117"/>
      <c r="AL9" s="118"/>
      <c r="AM9" s="117"/>
      <c r="AN9" s="118"/>
      <c r="AO9" s="117"/>
      <c r="AP9" s="261"/>
      <c r="AQ9" s="117"/>
      <c r="AR9" s="118"/>
      <c r="AS9" s="117"/>
      <c r="AT9" s="118"/>
      <c r="AW9"/>
      <c r="AX9"/>
      <c r="AY9"/>
      <c r="AZ9"/>
      <c r="BA9"/>
      <c r="BB9"/>
      <c r="BC9"/>
      <c r="BD9"/>
      <c r="BE9"/>
      <c r="BF9"/>
      <c r="BG9"/>
      <c r="BH9"/>
      <c r="BI9"/>
      <c r="BJ9"/>
      <c r="BK9"/>
      <c r="BL9"/>
      <c r="BM9"/>
      <c r="BN9"/>
      <c r="BO9"/>
      <c r="BP9"/>
    </row>
    <row r="10" spans="1:68" ht="13.5" customHeight="1" x14ac:dyDescent="0.25">
      <c r="A10" s="92">
        <v>3</v>
      </c>
      <c r="B10" s="645" t="s">
        <v>177</v>
      </c>
      <c r="C10" s="645"/>
      <c r="D10" s="646"/>
      <c r="E10" s="119"/>
      <c r="F10" s="116"/>
      <c r="G10" s="117"/>
      <c r="H10" s="118"/>
      <c r="I10" s="117"/>
      <c r="J10" s="118"/>
      <c r="K10" s="117"/>
      <c r="L10" s="429"/>
      <c r="M10" s="433"/>
      <c r="N10" s="433"/>
      <c r="O10" s="436" t="s">
        <v>292</v>
      </c>
      <c r="P10" s="116"/>
      <c r="Q10" s="117" t="s">
        <v>292</v>
      </c>
      <c r="R10" s="118"/>
      <c r="S10" s="117" t="s">
        <v>292</v>
      </c>
      <c r="T10" s="118"/>
      <c r="U10" s="117" t="s">
        <v>292</v>
      </c>
      <c r="V10" s="118"/>
      <c r="W10" s="115" t="s">
        <v>292</v>
      </c>
      <c r="X10" s="116"/>
      <c r="Y10" s="117"/>
      <c r="Z10" s="118"/>
      <c r="AA10" s="117"/>
      <c r="AB10" s="118"/>
      <c r="AC10" s="261"/>
      <c r="AD10" s="261"/>
      <c r="AE10" s="117" t="s">
        <v>292</v>
      </c>
      <c r="AF10" s="429"/>
      <c r="AG10" s="433"/>
      <c r="AH10" s="433"/>
      <c r="AI10" s="261"/>
      <c r="AJ10" s="261"/>
      <c r="AK10" s="117"/>
      <c r="AL10" s="118"/>
      <c r="AM10" s="117"/>
      <c r="AN10" s="118"/>
      <c r="AO10" s="117"/>
      <c r="AP10" s="261"/>
      <c r="AQ10" s="117"/>
      <c r="AR10" s="118"/>
      <c r="AS10" s="117"/>
      <c r="AT10" s="118"/>
      <c r="AW10"/>
      <c r="AX10"/>
      <c r="AY10"/>
      <c r="AZ10"/>
      <c r="BA10"/>
      <c r="BB10"/>
      <c r="BC10"/>
      <c r="BD10"/>
      <c r="BE10"/>
      <c r="BF10"/>
      <c r="BG10"/>
      <c r="BH10"/>
      <c r="BI10"/>
      <c r="BJ10"/>
      <c r="BK10"/>
      <c r="BL10"/>
      <c r="BM10"/>
      <c r="BN10"/>
      <c r="BO10"/>
      <c r="BP10"/>
    </row>
    <row r="11" spans="1:68" ht="14.25" customHeight="1" x14ac:dyDescent="0.25">
      <c r="A11" s="92">
        <v>4</v>
      </c>
      <c r="B11" s="645" t="s">
        <v>178</v>
      </c>
      <c r="C11" s="645"/>
      <c r="D11" s="646"/>
      <c r="E11" s="119"/>
      <c r="F11" s="116"/>
      <c r="G11" s="117"/>
      <c r="H11" s="118"/>
      <c r="I11" s="117"/>
      <c r="J11" s="118"/>
      <c r="K11" s="117"/>
      <c r="L11" s="429"/>
      <c r="M11" s="433"/>
      <c r="N11" s="433"/>
      <c r="O11" s="436"/>
      <c r="P11" s="116" t="s">
        <v>292</v>
      </c>
      <c r="Q11" s="117"/>
      <c r="R11" s="118" t="s">
        <v>292</v>
      </c>
      <c r="S11" s="117" t="s">
        <v>292</v>
      </c>
      <c r="T11" s="118"/>
      <c r="U11" s="117"/>
      <c r="V11" s="118" t="s">
        <v>292</v>
      </c>
      <c r="W11" s="115"/>
      <c r="X11" s="116" t="s">
        <v>292</v>
      </c>
      <c r="Y11" s="117"/>
      <c r="Z11" s="118"/>
      <c r="AA11" s="117"/>
      <c r="AB11" s="118"/>
      <c r="AC11" s="261"/>
      <c r="AD11" s="261"/>
      <c r="AE11" s="117"/>
      <c r="AF11" s="429" t="s">
        <v>292</v>
      </c>
      <c r="AG11" s="433"/>
      <c r="AH11" s="433"/>
      <c r="AI11" s="261"/>
      <c r="AJ11" s="261"/>
      <c r="AK11" s="117"/>
      <c r="AL11" s="118"/>
      <c r="AM11" s="117"/>
      <c r="AN11" s="118"/>
      <c r="AO11" s="117"/>
      <c r="AP11" s="261"/>
      <c r="AQ11" s="117"/>
      <c r="AR11" s="118"/>
      <c r="AS11" s="117"/>
      <c r="AT11" s="118"/>
      <c r="AW11"/>
      <c r="AX11"/>
      <c r="AY11"/>
      <c r="AZ11"/>
      <c r="BA11"/>
      <c r="BB11"/>
      <c r="BC11"/>
      <c r="BD11"/>
      <c r="BE11"/>
      <c r="BF11"/>
      <c r="BG11"/>
      <c r="BH11"/>
      <c r="BI11"/>
      <c r="BJ11"/>
      <c r="BK11"/>
      <c r="BL11"/>
      <c r="BM11"/>
      <c r="BN11"/>
      <c r="BO11"/>
      <c r="BP11"/>
    </row>
    <row r="12" spans="1:68" x14ac:dyDescent="0.25">
      <c r="A12" s="92">
        <v>5</v>
      </c>
      <c r="B12" s="645" t="s">
        <v>179</v>
      </c>
      <c r="C12" s="645"/>
      <c r="D12" s="646"/>
      <c r="E12" s="119"/>
      <c r="F12" s="116"/>
      <c r="G12" s="117"/>
      <c r="H12" s="118"/>
      <c r="I12" s="117"/>
      <c r="J12" s="118"/>
      <c r="K12" s="117"/>
      <c r="L12" s="429"/>
      <c r="M12" s="433"/>
      <c r="N12" s="433"/>
      <c r="O12" s="436" t="s">
        <v>292</v>
      </c>
      <c r="P12" s="116"/>
      <c r="Q12" s="117" t="s">
        <v>292</v>
      </c>
      <c r="R12" s="118"/>
      <c r="S12" s="117" t="s">
        <v>292</v>
      </c>
      <c r="T12" s="118"/>
      <c r="U12" s="117" t="s">
        <v>292</v>
      </c>
      <c r="V12" s="118"/>
      <c r="W12" s="115" t="s">
        <v>292</v>
      </c>
      <c r="X12" s="116"/>
      <c r="Y12" s="117"/>
      <c r="Z12" s="118"/>
      <c r="AA12" s="117"/>
      <c r="AB12" s="118"/>
      <c r="AC12" s="261"/>
      <c r="AD12" s="261"/>
      <c r="AE12" s="117" t="s">
        <v>292</v>
      </c>
      <c r="AF12" s="429"/>
      <c r="AG12" s="433"/>
      <c r="AH12" s="433"/>
      <c r="AI12" s="261"/>
      <c r="AJ12" s="261"/>
      <c r="AK12" s="117"/>
      <c r="AL12" s="118"/>
      <c r="AM12" s="117"/>
      <c r="AN12" s="118"/>
      <c r="AO12" s="117"/>
      <c r="AP12" s="261"/>
      <c r="AQ12" s="117"/>
      <c r="AR12" s="118"/>
      <c r="AS12" s="117"/>
      <c r="AT12" s="118"/>
      <c r="AW12"/>
      <c r="AX12"/>
      <c r="AY12"/>
      <c r="AZ12"/>
      <c r="BA12"/>
      <c r="BB12"/>
      <c r="BC12"/>
      <c r="BD12"/>
      <c r="BE12"/>
      <c r="BF12"/>
      <c r="BG12"/>
      <c r="BH12"/>
      <c r="BI12"/>
      <c r="BJ12"/>
      <c r="BK12"/>
      <c r="BL12"/>
      <c r="BM12"/>
      <c r="BN12"/>
      <c r="BO12"/>
      <c r="BP12"/>
    </row>
    <row r="13" spans="1:68" x14ac:dyDescent="0.25">
      <c r="A13" s="92">
        <v>6</v>
      </c>
      <c r="B13" s="645" t="s">
        <v>61</v>
      </c>
      <c r="C13" s="645"/>
      <c r="D13" s="646"/>
      <c r="E13" s="119"/>
      <c r="F13" s="116"/>
      <c r="G13" s="117"/>
      <c r="H13" s="118"/>
      <c r="I13" s="117"/>
      <c r="J13" s="118"/>
      <c r="K13" s="117"/>
      <c r="L13" s="429"/>
      <c r="M13" s="433"/>
      <c r="N13" s="433"/>
      <c r="O13" s="436" t="s">
        <v>292</v>
      </c>
      <c r="P13" s="116"/>
      <c r="Q13" s="117" t="s">
        <v>292</v>
      </c>
      <c r="R13" s="118"/>
      <c r="S13" s="117" t="s">
        <v>292</v>
      </c>
      <c r="T13" s="118"/>
      <c r="U13" s="117" t="s">
        <v>292</v>
      </c>
      <c r="V13" s="118"/>
      <c r="W13" s="115" t="s">
        <v>292</v>
      </c>
      <c r="X13" s="116"/>
      <c r="Y13" s="117"/>
      <c r="Z13" s="118"/>
      <c r="AA13" s="117"/>
      <c r="AB13" s="118"/>
      <c r="AC13" s="261"/>
      <c r="AD13" s="261"/>
      <c r="AE13" s="117" t="s">
        <v>292</v>
      </c>
      <c r="AF13" s="429"/>
      <c r="AG13" s="433"/>
      <c r="AH13" s="433"/>
      <c r="AI13" s="261"/>
      <c r="AJ13" s="261"/>
      <c r="AK13" s="117"/>
      <c r="AL13" s="118"/>
      <c r="AM13" s="117"/>
      <c r="AN13" s="118"/>
      <c r="AO13" s="117"/>
      <c r="AP13" s="261"/>
      <c r="AQ13" s="117"/>
      <c r="AR13" s="118"/>
      <c r="AS13" s="117"/>
      <c r="AT13" s="118"/>
      <c r="AW13"/>
      <c r="AX13"/>
      <c r="AY13"/>
      <c r="AZ13"/>
      <c r="BA13"/>
      <c r="BB13"/>
      <c r="BC13"/>
      <c r="BD13"/>
      <c r="BE13"/>
      <c r="BF13"/>
      <c r="BG13"/>
      <c r="BH13"/>
      <c r="BI13"/>
      <c r="BJ13"/>
      <c r="BK13"/>
      <c r="BL13"/>
      <c r="BM13"/>
      <c r="BN13"/>
      <c r="BO13"/>
      <c r="BP13"/>
    </row>
    <row r="14" spans="1:68" x14ac:dyDescent="0.25">
      <c r="A14" s="92">
        <v>7</v>
      </c>
      <c r="B14" s="645" t="s">
        <v>180</v>
      </c>
      <c r="C14" s="645"/>
      <c r="D14" s="646"/>
      <c r="E14" s="119"/>
      <c r="F14" s="116"/>
      <c r="G14" s="117"/>
      <c r="H14" s="118"/>
      <c r="I14" s="117"/>
      <c r="J14" s="118"/>
      <c r="K14" s="117"/>
      <c r="L14" s="429"/>
      <c r="M14" s="433"/>
      <c r="N14" s="433"/>
      <c r="O14" s="436"/>
      <c r="P14" s="116" t="s">
        <v>292</v>
      </c>
      <c r="Q14" s="117" t="s">
        <v>292</v>
      </c>
      <c r="R14" s="118"/>
      <c r="S14" s="117" t="s">
        <v>292</v>
      </c>
      <c r="T14" s="118"/>
      <c r="U14" s="117" t="s">
        <v>292</v>
      </c>
      <c r="V14" s="118"/>
      <c r="W14" s="115" t="s">
        <v>292</v>
      </c>
      <c r="X14" s="116"/>
      <c r="Y14" s="117"/>
      <c r="Z14" s="118"/>
      <c r="AA14" s="117"/>
      <c r="AB14" s="118"/>
      <c r="AC14" s="261"/>
      <c r="AD14" s="261"/>
      <c r="AE14" s="117" t="s">
        <v>292</v>
      </c>
      <c r="AF14" s="429"/>
      <c r="AG14" s="433"/>
      <c r="AH14" s="433"/>
      <c r="AI14" s="261"/>
      <c r="AJ14" s="261"/>
      <c r="AK14" s="117"/>
      <c r="AL14" s="118"/>
      <c r="AM14" s="117"/>
      <c r="AN14" s="118"/>
      <c r="AO14" s="117"/>
      <c r="AP14" s="261"/>
      <c r="AQ14" s="117"/>
      <c r="AR14" s="118"/>
      <c r="AS14" s="117"/>
      <c r="AT14" s="118"/>
      <c r="AW14"/>
      <c r="AX14"/>
      <c r="AY14"/>
      <c r="AZ14"/>
      <c r="BA14"/>
      <c r="BB14"/>
      <c r="BC14"/>
      <c r="BD14"/>
      <c r="BE14"/>
      <c r="BF14"/>
      <c r="BG14"/>
      <c r="BH14"/>
      <c r="BI14"/>
      <c r="BJ14"/>
      <c r="BK14"/>
      <c r="BL14"/>
      <c r="BM14"/>
      <c r="BN14"/>
      <c r="BO14"/>
      <c r="BP14"/>
    </row>
    <row r="15" spans="1:68" ht="27.75" customHeight="1" x14ac:dyDescent="0.25">
      <c r="A15" s="93">
        <v>8</v>
      </c>
      <c r="B15" s="645" t="s">
        <v>181</v>
      </c>
      <c r="C15" s="645"/>
      <c r="D15" s="646"/>
      <c r="E15" s="119"/>
      <c r="F15" s="116"/>
      <c r="G15" s="117"/>
      <c r="H15" s="118"/>
      <c r="I15" s="117"/>
      <c r="J15" s="118"/>
      <c r="K15" s="117"/>
      <c r="L15" s="429"/>
      <c r="M15" s="433"/>
      <c r="N15" s="433"/>
      <c r="O15" s="436"/>
      <c r="P15" s="116" t="s">
        <v>292</v>
      </c>
      <c r="Q15" s="117" t="s">
        <v>292</v>
      </c>
      <c r="R15" s="118"/>
      <c r="S15" s="117"/>
      <c r="T15" s="118" t="s">
        <v>292</v>
      </c>
      <c r="U15" s="117" t="s">
        <v>292</v>
      </c>
      <c r="V15" s="118"/>
      <c r="W15" s="115" t="s">
        <v>292</v>
      </c>
      <c r="X15" s="116"/>
      <c r="Y15" s="117"/>
      <c r="Z15" s="118"/>
      <c r="AA15" s="117"/>
      <c r="AB15" s="118"/>
      <c r="AC15" s="261"/>
      <c r="AD15" s="261"/>
      <c r="AE15" s="117"/>
      <c r="AF15" s="429" t="s">
        <v>292</v>
      </c>
      <c r="AG15" s="433"/>
      <c r="AH15" s="433"/>
      <c r="AI15" s="261"/>
      <c r="AJ15" s="261"/>
      <c r="AK15" s="117"/>
      <c r="AL15" s="118"/>
      <c r="AM15" s="117"/>
      <c r="AN15" s="118"/>
      <c r="AO15" s="117"/>
      <c r="AP15" s="261"/>
      <c r="AQ15" s="117"/>
      <c r="AR15" s="118"/>
      <c r="AS15" s="117"/>
      <c r="AT15" s="118"/>
      <c r="AW15"/>
      <c r="AX15"/>
      <c r="AY15"/>
      <c r="AZ15"/>
      <c r="BA15"/>
      <c r="BB15"/>
      <c r="BC15"/>
      <c r="BD15"/>
      <c r="BE15"/>
      <c r="BF15"/>
      <c r="BG15"/>
      <c r="BH15"/>
      <c r="BI15"/>
      <c r="BJ15"/>
      <c r="BK15"/>
      <c r="BL15"/>
      <c r="BM15"/>
      <c r="BN15"/>
      <c r="BO15"/>
      <c r="BP15"/>
    </row>
    <row r="16" spans="1:68" x14ac:dyDescent="0.25">
      <c r="A16" s="92">
        <v>9</v>
      </c>
      <c r="B16" s="645" t="s">
        <v>182</v>
      </c>
      <c r="C16" s="645"/>
      <c r="D16" s="646"/>
      <c r="E16" s="119"/>
      <c r="F16" s="116"/>
      <c r="G16" s="117"/>
      <c r="H16" s="118"/>
      <c r="I16" s="117"/>
      <c r="J16" s="118"/>
      <c r="K16" s="117"/>
      <c r="L16" s="429"/>
      <c r="M16" s="433"/>
      <c r="N16" s="433"/>
      <c r="O16" s="436"/>
      <c r="P16" s="116" t="s">
        <v>292</v>
      </c>
      <c r="Q16" s="117"/>
      <c r="R16" s="118" t="s">
        <v>292</v>
      </c>
      <c r="S16" s="117" t="s">
        <v>292</v>
      </c>
      <c r="T16" s="118"/>
      <c r="U16" s="117" t="s">
        <v>292</v>
      </c>
      <c r="V16" s="118"/>
      <c r="W16" s="115" t="s">
        <v>292</v>
      </c>
      <c r="X16" s="116"/>
      <c r="Y16" s="117"/>
      <c r="Z16" s="118"/>
      <c r="AA16" s="117"/>
      <c r="AB16" s="118"/>
      <c r="AC16" s="261"/>
      <c r="AD16" s="261"/>
      <c r="AE16" s="117"/>
      <c r="AF16" s="429" t="s">
        <v>292</v>
      </c>
      <c r="AG16" s="433"/>
      <c r="AH16" s="433"/>
      <c r="AI16" s="261"/>
      <c r="AJ16" s="261"/>
      <c r="AK16" s="117"/>
      <c r="AL16" s="118"/>
      <c r="AM16" s="117"/>
      <c r="AN16" s="118"/>
      <c r="AO16" s="117"/>
      <c r="AP16" s="261"/>
      <c r="AQ16" s="117"/>
      <c r="AR16" s="118"/>
      <c r="AS16" s="117"/>
      <c r="AT16" s="118"/>
      <c r="AW16"/>
      <c r="AX16"/>
      <c r="AY16"/>
      <c r="AZ16"/>
      <c r="BA16"/>
      <c r="BB16"/>
      <c r="BC16"/>
      <c r="BD16"/>
      <c r="BE16"/>
      <c r="BF16"/>
      <c r="BG16"/>
      <c r="BH16"/>
      <c r="BI16"/>
      <c r="BJ16"/>
      <c r="BK16"/>
      <c r="BL16"/>
      <c r="BM16"/>
      <c r="BN16"/>
      <c r="BO16"/>
      <c r="BP16"/>
    </row>
    <row r="17" spans="1:68" x14ac:dyDescent="0.25">
      <c r="A17" s="92">
        <v>10</v>
      </c>
      <c r="B17" s="645" t="s">
        <v>183</v>
      </c>
      <c r="C17" s="645"/>
      <c r="D17" s="646"/>
      <c r="E17" s="119"/>
      <c r="F17" s="116"/>
      <c r="G17" s="117"/>
      <c r="H17" s="118"/>
      <c r="I17" s="117"/>
      <c r="J17" s="118"/>
      <c r="K17" s="117"/>
      <c r="L17" s="429"/>
      <c r="M17" s="433"/>
      <c r="N17" s="433"/>
      <c r="O17" s="436" t="s">
        <v>292</v>
      </c>
      <c r="P17" s="116"/>
      <c r="Q17" s="117" t="s">
        <v>292</v>
      </c>
      <c r="R17" s="118"/>
      <c r="S17" s="117" t="s">
        <v>292</v>
      </c>
      <c r="T17" s="118"/>
      <c r="U17" s="117" t="s">
        <v>292</v>
      </c>
      <c r="V17" s="118"/>
      <c r="W17" s="115" t="s">
        <v>292</v>
      </c>
      <c r="X17" s="116"/>
      <c r="Y17" s="117"/>
      <c r="Z17" s="118"/>
      <c r="AA17" s="117"/>
      <c r="AB17" s="118"/>
      <c r="AC17" s="261"/>
      <c r="AD17" s="261"/>
      <c r="AE17" s="117" t="s">
        <v>292</v>
      </c>
      <c r="AF17" s="429"/>
      <c r="AG17" s="433"/>
      <c r="AH17" s="433"/>
      <c r="AI17" s="261"/>
      <c r="AJ17" s="261"/>
      <c r="AK17" s="117"/>
      <c r="AL17" s="118"/>
      <c r="AM17" s="117"/>
      <c r="AN17" s="118"/>
      <c r="AO17" s="117"/>
      <c r="AP17" s="261"/>
      <c r="AQ17" s="117"/>
      <c r="AR17" s="118"/>
      <c r="AS17" s="117"/>
      <c r="AT17" s="118"/>
      <c r="AW17"/>
      <c r="AX17"/>
      <c r="AY17"/>
      <c r="AZ17"/>
      <c r="BA17"/>
      <c r="BB17"/>
      <c r="BC17"/>
      <c r="BD17"/>
      <c r="BE17"/>
      <c r="BF17"/>
      <c r="BG17"/>
      <c r="BH17"/>
      <c r="BI17"/>
      <c r="BJ17"/>
      <c r="BK17"/>
      <c r="BL17"/>
      <c r="BM17"/>
      <c r="BN17"/>
      <c r="BO17"/>
      <c r="BP17"/>
    </row>
    <row r="18" spans="1:68" x14ac:dyDescent="0.25">
      <c r="A18" s="92">
        <v>11</v>
      </c>
      <c r="B18" s="645" t="s">
        <v>184</v>
      </c>
      <c r="C18" s="645"/>
      <c r="D18" s="646"/>
      <c r="E18" s="119"/>
      <c r="F18" s="116"/>
      <c r="G18" s="117"/>
      <c r="H18" s="118"/>
      <c r="I18" s="117"/>
      <c r="J18" s="118"/>
      <c r="K18" s="117"/>
      <c r="L18" s="429"/>
      <c r="M18" s="433"/>
      <c r="N18" s="433"/>
      <c r="O18" s="436" t="s">
        <v>292</v>
      </c>
      <c r="P18" s="116"/>
      <c r="Q18" s="117" t="s">
        <v>292</v>
      </c>
      <c r="R18" s="118"/>
      <c r="S18" s="117" t="s">
        <v>292</v>
      </c>
      <c r="T18" s="118"/>
      <c r="U18" s="117" t="s">
        <v>292</v>
      </c>
      <c r="V18" s="118"/>
      <c r="W18" s="115" t="s">
        <v>292</v>
      </c>
      <c r="X18" s="116"/>
      <c r="Y18" s="117"/>
      <c r="Z18" s="118"/>
      <c r="AA18" s="117"/>
      <c r="AB18" s="118"/>
      <c r="AC18" s="261"/>
      <c r="AD18" s="261"/>
      <c r="AE18" s="117" t="s">
        <v>292</v>
      </c>
      <c r="AF18" s="429"/>
      <c r="AG18" s="433"/>
      <c r="AH18" s="433"/>
      <c r="AI18" s="261"/>
      <c r="AJ18" s="261"/>
      <c r="AK18" s="117"/>
      <c r="AL18" s="118"/>
      <c r="AM18" s="117"/>
      <c r="AN18" s="118"/>
      <c r="AO18" s="117"/>
      <c r="AP18" s="261"/>
      <c r="AQ18" s="117"/>
      <c r="AR18" s="118"/>
      <c r="AS18" s="117"/>
      <c r="AT18" s="118"/>
      <c r="AW18"/>
      <c r="AX18"/>
      <c r="AY18"/>
      <c r="AZ18"/>
      <c r="BA18"/>
      <c r="BB18"/>
      <c r="BC18"/>
      <c r="BD18"/>
      <c r="BE18"/>
      <c r="BF18"/>
      <c r="BG18"/>
      <c r="BH18"/>
      <c r="BI18"/>
      <c r="BJ18"/>
      <c r="BK18"/>
      <c r="BL18"/>
      <c r="BM18"/>
      <c r="BN18"/>
      <c r="BO18"/>
      <c r="BP18"/>
    </row>
    <row r="19" spans="1:68" x14ac:dyDescent="0.25">
      <c r="A19" s="92">
        <v>12</v>
      </c>
      <c r="B19" s="645" t="s">
        <v>185</v>
      </c>
      <c r="C19" s="645"/>
      <c r="D19" s="646"/>
      <c r="E19" s="119"/>
      <c r="F19" s="116"/>
      <c r="G19" s="117"/>
      <c r="H19" s="118"/>
      <c r="I19" s="117"/>
      <c r="J19" s="118"/>
      <c r="K19" s="117"/>
      <c r="L19" s="429"/>
      <c r="M19" s="433"/>
      <c r="N19" s="433"/>
      <c r="O19" s="436" t="s">
        <v>292</v>
      </c>
      <c r="P19" s="116"/>
      <c r="Q19" s="117" t="s">
        <v>292</v>
      </c>
      <c r="R19" s="118"/>
      <c r="S19" s="117" t="s">
        <v>292</v>
      </c>
      <c r="T19" s="118"/>
      <c r="U19" s="117" t="s">
        <v>292</v>
      </c>
      <c r="V19" s="118"/>
      <c r="W19" s="115" t="s">
        <v>292</v>
      </c>
      <c r="X19" s="116"/>
      <c r="Y19" s="117"/>
      <c r="Z19" s="118"/>
      <c r="AA19" s="117"/>
      <c r="AB19" s="118"/>
      <c r="AC19" s="261"/>
      <c r="AD19" s="261"/>
      <c r="AE19" s="117" t="s">
        <v>292</v>
      </c>
      <c r="AF19" s="429"/>
      <c r="AG19" s="433"/>
      <c r="AH19" s="433"/>
      <c r="AI19" s="261"/>
      <c r="AJ19" s="261"/>
      <c r="AK19" s="117"/>
      <c r="AL19" s="118"/>
      <c r="AM19" s="117"/>
      <c r="AN19" s="118"/>
      <c r="AO19" s="117"/>
      <c r="AP19" s="261"/>
      <c r="AQ19" s="117"/>
      <c r="AR19" s="118"/>
      <c r="AS19" s="117"/>
      <c r="AT19" s="118"/>
      <c r="AW19"/>
      <c r="AX19"/>
      <c r="AY19"/>
      <c r="AZ19"/>
      <c r="BA19"/>
      <c r="BB19"/>
      <c r="BC19"/>
      <c r="BD19"/>
      <c r="BE19"/>
      <c r="BF19"/>
      <c r="BG19"/>
      <c r="BH19"/>
      <c r="BI19"/>
      <c r="BJ19"/>
      <c r="BK19"/>
      <c r="BL19"/>
      <c r="BM19"/>
      <c r="BN19"/>
      <c r="BO19"/>
      <c r="BP19"/>
    </row>
    <row r="20" spans="1:68" x14ac:dyDescent="0.25">
      <c r="A20" s="92">
        <v>13</v>
      </c>
      <c r="B20" s="645" t="s">
        <v>186</v>
      </c>
      <c r="C20" s="645"/>
      <c r="D20" s="646"/>
      <c r="E20" s="119"/>
      <c r="F20" s="116"/>
      <c r="G20" s="117"/>
      <c r="H20" s="118"/>
      <c r="I20" s="117"/>
      <c r="J20" s="118"/>
      <c r="K20" s="117"/>
      <c r="L20" s="429"/>
      <c r="M20" s="433"/>
      <c r="N20" s="433"/>
      <c r="O20" s="436" t="s">
        <v>292</v>
      </c>
      <c r="P20" s="116"/>
      <c r="Q20" s="117" t="s">
        <v>292</v>
      </c>
      <c r="R20" s="118"/>
      <c r="S20" s="117" t="s">
        <v>292</v>
      </c>
      <c r="T20" s="118"/>
      <c r="U20" s="117" t="s">
        <v>292</v>
      </c>
      <c r="V20" s="118"/>
      <c r="W20" s="115" t="s">
        <v>292</v>
      </c>
      <c r="X20" s="116"/>
      <c r="Y20" s="117"/>
      <c r="Z20" s="118"/>
      <c r="AA20" s="117"/>
      <c r="AB20" s="118"/>
      <c r="AC20" s="261"/>
      <c r="AD20" s="261"/>
      <c r="AE20" s="117" t="s">
        <v>292</v>
      </c>
      <c r="AF20" s="429"/>
      <c r="AG20" s="433"/>
      <c r="AH20" s="433"/>
      <c r="AI20" s="261"/>
      <c r="AJ20" s="261"/>
      <c r="AK20" s="117"/>
      <c r="AL20" s="118"/>
      <c r="AM20" s="117"/>
      <c r="AN20" s="118"/>
      <c r="AO20" s="117"/>
      <c r="AP20" s="261"/>
      <c r="AQ20" s="117"/>
      <c r="AR20" s="118"/>
      <c r="AS20" s="117"/>
      <c r="AT20" s="118"/>
      <c r="AW20"/>
      <c r="AX20"/>
      <c r="AY20"/>
      <c r="AZ20"/>
      <c r="BA20"/>
      <c r="BB20"/>
      <c r="BC20"/>
      <c r="BD20"/>
      <c r="BE20"/>
      <c r="BF20"/>
      <c r="BG20"/>
      <c r="BH20"/>
      <c r="BI20"/>
      <c r="BJ20"/>
      <c r="BK20"/>
      <c r="BL20"/>
      <c r="BM20"/>
      <c r="BN20"/>
      <c r="BO20"/>
      <c r="BP20"/>
    </row>
    <row r="21" spans="1:68" x14ac:dyDescent="0.25">
      <c r="A21" s="92">
        <v>14</v>
      </c>
      <c r="B21" s="645" t="s">
        <v>187</v>
      </c>
      <c r="C21" s="645"/>
      <c r="D21" s="646"/>
      <c r="E21" s="119"/>
      <c r="F21" s="116"/>
      <c r="G21" s="117"/>
      <c r="H21" s="118"/>
      <c r="I21" s="117"/>
      <c r="J21" s="118"/>
      <c r="K21" s="117"/>
      <c r="L21" s="429"/>
      <c r="M21" s="433"/>
      <c r="N21" s="433"/>
      <c r="O21" s="436" t="s">
        <v>292</v>
      </c>
      <c r="P21" s="116"/>
      <c r="Q21" s="117" t="s">
        <v>292</v>
      </c>
      <c r="R21" s="118"/>
      <c r="S21" s="117" t="s">
        <v>292</v>
      </c>
      <c r="T21" s="118"/>
      <c r="U21" s="117" t="s">
        <v>292</v>
      </c>
      <c r="V21" s="118"/>
      <c r="W21" s="115" t="s">
        <v>292</v>
      </c>
      <c r="X21" s="116"/>
      <c r="Y21" s="117"/>
      <c r="Z21" s="118"/>
      <c r="AA21" s="117"/>
      <c r="AB21" s="118"/>
      <c r="AC21" s="261"/>
      <c r="AD21" s="261"/>
      <c r="AE21" s="117" t="s">
        <v>292</v>
      </c>
      <c r="AF21" s="429"/>
      <c r="AG21" s="433"/>
      <c r="AH21" s="433"/>
      <c r="AI21" s="261"/>
      <c r="AJ21" s="261"/>
      <c r="AK21" s="117"/>
      <c r="AL21" s="118"/>
      <c r="AM21" s="117"/>
      <c r="AN21" s="118"/>
      <c r="AO21" s="117"/>
      <c r="AP21" s="261"/>
      <c r="AQ21" s="117"/>
      <c r="AR21" s="118"/>
      <c r="AS21" s="117"/>
      <c r="AT21" s="118"/>
      <c r="AW21"/>
      <c r="AX21"/>
      <c r="AY21"/>
      <c r="AZ21"/>
      <c r="BA21"/>
      <c r="BB21"/>
      <c r="BC21"/>
      <c r="BD21"/>
      <c r="BE21"/>
      <c r="BF21"/>
      <c r="BG21"/>
      <c r="BH21"/>
      <c r="BI21"/>
      <c r="BJ21"/>
      <c r="BK21"/>
      <c r="BL21"/>
      <c r="BM21"/>
      <c r="BN21"/>
      <c r="BO21"/>
      <c r="BP21"/>
    </row>
    <row r="22" spans="1:68" x14ac:dyDescent="0.25">
      <c r="A22" s="92">
        <v>15</v>
      </c>
      <c r="B22" s="645" t="s">
        <v>188</v>
      </c>
      <c r="C22" s="645"/>
      <c r="D22" s="646"/>
      <c r="E22" s="119"/>
      <c r="F22" s="116"/>
      <c r="G22" s="117"/>
      <c r="H22" s="118"/>
      <c r="I22" s="117"/>
      <c r="J22" s="118"/>
      <c r="K22" s="117"/>
      <c r="L22" s="429"/>
      <c r="M22" s="433"/>
      <c r="N22" s="433"/>
      <c r="O22" s="436"/>
      <c r="P22" s="116" t="s">
        <v>292</v>
      </c>
      <c r="Q22" s="117"/>
      <c r="R22" s="118" t="s">
        <v>292</v>
      </c>
      <c r="S22" s="117"/>
      <c r="T22" s="118" t="s">
        <v>292</v>
      </c>
      <c r="U22" s="117" t="s">
        <v>292</v>
      </c>
      <c r="V22" s="118"/>
      <c r="W22" s="115"/>
      <c r="X22" s="116" t="s">
        <v>292</v>
      </c>
      <c r="Y22" s="117"/>
      <c r="Z22" s="118"/>
      <c r="AA22" s="117"/>
      <c r="AB22" s="118"/>
      <c r="AC22" s="261"/>
      <c r="AD22" s="261"/>
      <c r="AE22" s="117"/>
      <c r="AF22" s="429" t="s">
        <v>292</v>
      </c>
      <c r="AG22" s="433"/>
      <c r="AH22" s="433"/>
      <c r="AI22" s="261"/>
      <c r="AJ22" s="261"/>
      <c r="AK22" s="117"/>
      <c r="AL22" s="118"/>
      <c r="AM22" s="117"/>
      <c r="AN22" s="118"/>
      <c r="AO22" s="117"/>
      <c r="AP22" s="261"/>
      <c r="AQ22" s="117"/>
      <c r="AR22" s="118"/>
      <c r="AS22" s="117"/>
      <c r="AT22" s="118"/>
      <c r="AW22"/>
      <c r="AX22"/>
      <c r="AY22"/>
      <c r="AZ22"/>
      <c r="BA22"/>
      <c r="BB22"/>
      <c r="BC22"/>
      <c r="BD22"/>
      <c r="BE22"/>
      <c r="BF22"/>
      <c r="BG22"/>
      <c r="BH22"/>
      <c r="BI22"/>
      <c r="BJ22"/>
      <c r="BK22"/>
      <c r="BL22"/>
      <c r="BM22"/>
      <c r="BN22"/>
      <c r="BO22"/>
      <c r="BP22"/>
    </row>
    <row r="23" spans="1:68" x14ac:dyDescent="0.25">
      <c r="A23" s="92">
        <v>16</v>
      </c>
      <c r="B23" s="645" t="s">
        <v>189</v>
      </c>
      <c r="C23" s="645"/>
      <c r="D23" s="646"/>
      <c r="E23" s="119"/>
      <c r="F23" s="116"/>
      <c r="G23" s="117"/>
      <c r="H23" s="118"/>
      <c r="I23" s="117"/>
      <c r="J23" s="118"/>
      <c r="K23" s="117"/>
      <c r="L23" s="429"/>
      <c r="M23" s="433"/>
      <c r="N23" s="433"/>
      <c r="O23" s="436"/>
      <c r="P23" s="116" t="s">
        <v>292</v>
      </c>
      <c r="Q23" s="117"/>
      <c r="R23" s="118" t="s">
        <v>292</v>
      </c>
      <c r="S23" s="117"/>
      <c r="T23" s="118" t="s">
        <v>292</v>
      </c>
      <c r="U23" s="117"/>
      <c r="V23" s="118" t="s">
        <v>292</v>
      </c>
      <c r="W23" s="115"/>
      <c r="X23" s="116" t="s">
        <v>292</v>
      </c>
      <c r="Y23" s="117"/>
      <c r="Z23" s="118"/>
      <c r="AA23" s="117"/>
      <c r="AB23" s="118"/>
      <c r="AC23" s="261"/>
      <c r="AD23" s="261"/>
      <c r="AE23" s="117"/>
      <c r="AF23" s="429" t="s">
        <v>292</v>
      </c>
      <c r="AG23" s="433"/>
      <c r="AH23" s="433"/>
      <c r="AI23" s="261"/>
      <c r="AJ23" s="261"/>
      <c r="AK23" s="117"/>
      <c r="AL23" s="118"/>
      <c r="AM23" s="117"/>
      <c r="AN23" s="118"/>
      <c r="AO23" s="117"/>
      <c r="AP23" s="261"/>
      <c r="AQ23" s="117"/>
      <c r="AR23" s="118"/>
      <c r="AS23" s="117"/>
      <c r="AT23" s="118"/>
      <c r="AW23"/>
      <c r="AX23"/>
      <c r="AY23"/>
      <c r="AZ23"/>
      <c r="BA23"/>
      <c r="BB23"/>
      <c r="BC23"/>
      <c r="BD23"/>
      <c r="BE23"/>
      <c r="BF23"/>
      <c r="BG23"/>
      <c r="BH23"/>
      <c r="BI23"/>
      <c r="BJ23"/>
      <c r="BK23"/>
      <c r="BL23"/>
      <c r="BM23"/>
      <c r="BN23"/>
      <c r="BO23"/>
      <c r="BP23"/>
    </row>
    <row r="24" spans="1:68" x14ac:dyDescent="0.25">
      <c r="A24" s="92">
        <v>17</v>
      </c>
      <c r="B24" s="645" t="s">
        <v>190</v>
      </c>
      <c r="C24" s="645"/>
      <c r="D24" s="646"/>
      <c r="E24" s="119"/>
      <c r="F24" s="116"/>
      <c r="G24" s="117"/>
      <c r="H24" s="118"/>
      <c r="I24" s="117"/>
      <c r="J24" s="118"/>
      <c r="K24" s="117"/>
      <c r="L24" s="429"/>
      <c r="M24" s="433"/>
      <c r="N24" s="433"/>
      <c r="O24" s="436"/>
      <c r="P24" s="116" t="s">
        <v>292</v>
      </c>
      <c r="Q24" s="117"/>
      <c r="R24" s="118" t="s">
        <v>292</v>
      </c>
      <c r="S24" s="117"/>
      <c r="T24" s="118" t="s">
        <v>292</v>
      </c>
      <c r="U24" s="117"/>
      <c r="V24" s="118" t="s">
        <v>292</v>
      </c>
      <c r="W24" s="115"/>
      <c r="X24" s="116" t="s">
        <v>292</v>
      </c>
      <c r="Y24" s="117"/>
      <c r="Z24" s="118"/>
      <c r="AA24" s="117"/>
      <c r="AB24" s="118"/>
      <c r="AC24" s="261"/>
      <c r="AD24" s="261"/>
      <c r="AE24" s="117"/>
      <c r="AF24" s="429" t="s">
        <v>292</v>
      </c>
      <c r="AG24" s="433"/>
      <c r="AH24" s="433"/>
      <c r="AI24" s="261"/>
      <c r="AJ24" s="261"/>
      <c r="AK24" s="117"/>
      <c r="AL24" s="118"/>
      <c r="AM24" s="117"/>
      <c r="AN24" s="118"/>
      <c r="AO24" s="117"/>
      <c r="AP24" s="261"/>
      <c r="AQ24" s="117"/>
      <c r="AR24" s="118"/>
      <c r="AS24" s="117"/>
      <c r="AT24" s="118"/>
      <c r="AW24"/>
      <c r="AX24"/>
      <c r="AY24"/>
      <c r="AZ24"/>
      <c r="BA24"/>
      <c r="BB24"/>
      <c r="BC24"/>
      <c r="BD24"/>
      <c r="BE24"/>
      <c r="BF24"/>
      <c r="BG24"/>
      <c r="BH24"/>
      <c r="BI24"/>
      <c r="BJ24"/>
      <c r="BK24"/>
      <c r="BL24"/>
      <c r="BM24"/>
      <c r="BN24"/>
      <c r="BO24"/>
      <c r="BP24"/>
    </row>
    <row r="25" spans="1:68" ht="15.75" thickBot="1" x14ac:dyDescent="0.3">
      <c r="A25" s="94">
        <v>18</v>
      </c>
      <c r="B25" s="666" t="s">
        <v>191</v>
      </c>
      <c r="C25" s="666"/>
      <c r="D25" s="667"/>
      <c r="E25" s="119"/>
      <c r="F25" s="120"/>
      <c r="G25" s="121"/>
      <c r="H25" s="122"/>
      <c r="I25" s="121"/>
      <c r="J25" s="122"/>
      <c r="K25" s="121"/>
      <c r="L25" s="430"/>
      <c r="M25" s="433"/>
      <c r="N25" s="433"/>
      <c r="O25" s="437"/>
      <c r="P25" s="120" t="s">
        <v>292</v>
      </c>
      <c r="Q25" s="121"/>
      <c r="R25" s="122" t="s">
        <v>292</v>
      </c>
      <c r="S25" s="121"/>
      <c r="T25" s="122" t="s">
        <v>292</v>
      </c>
      <c r="U25" s="121"/>
      <c r="V25" s="122" t="s">
        <v>292</v>
      </c>
      <c r="W25" s="119"/>
      <c r="X25" s="120" t="s">
        <v>292</v>
      </c>
      <c r="Y25" s="121"/>
      <c r="Z25" s="122"/>
      <c r="AA25" s="121"/>
      <c r="AB25" s="122"/>
      <c r="AC25" s="262"/>
      <c r="AD25" s="262"/>
      <c r="AE25" s="121"/>
      <c r="AF25" s="430" t="s">
        <v>292</v>
      </c>
      <c r="AG25" s="433"/>
      <c r="AH25" s="433"/>
      <c r="AI25" s="262"/>
      <c r="AJ25" s="262"/>
      <c r="AK25" s="121"/>
      <c r="AL25" s="122"/>
      <c r="AM25" s="121"/>
      <c r="AN25" s="122"/>
      <c r="AO25" s="267"/>
      <c r="AP25" s="262"/>
      <c r="AQ25" s="121"/>
      <c r="AR25" s="122"/>
      <c r="AS25" s="121"/>
      <c r="AT25" s="122"/>
      <c r="AW25"/>
      <c r="AX25"/>
      <c r="AY25"/>
      <c r="AZ25"/>
      <c r="BA25"/>
      <c r="BB25"/>
      <c r="BC25"/>
      <c r="BD25"/>
      <c r="BE25"/>
      <c r="BF25"/>
      <c r="BG25"/>
      <c r="BH25"/>
      <c r="BI25"/>
      <c r="BJ25"/>
      <c r="BK25"/>
      <c r="BL25"/>
      <c r="BM25"/>
      <c r="BN25"/>
      <c r="BO25"/>
      <c r="BP25"/>
    </row>
    <row r="26" spans="1:68" ht="16.5" thickBot="1" x14ac:dyDescent="0.3">
      <c r="A26" s="643" t="s">
        <v>79</v>
      </c>
      <c r="B26" s="644"/>
      <c r="C26" s="644"/>
      <c r="D26" s="644"/>
      <c r="E26" s="84">
        <f t="shared" ref="E26:P26" si="0">COUNTA(E8:E25)</f>
        <v>0</v>
      </c>
      <c r="F26" s="84">
        <f t="shared" si="0"/>
        <v>0</v>
      </c>
      <c r="G26" s="84">
        <f t="shared" si="0"/>
        <v>0</v>
      </c>
      <c r="H26" s="84">
        <f t="shared" si="0"/>
        <v>0</v>
      </c>
      <c r="I26" s="84">
        <f t="shared" si="0"/>
        <v>0</v>
      </c>
      <c r="J26" s="84">
        <f t="shared" si="0"/>
        <v>0</v>
      </c>
      <c r="K26" s="84">
        <f t="shared" si="0"/>
        <v>0</v>
      </c>
      <c r="L26" s="84">
        <f t="shared" si="0"/>
        <v>0</v>
      </c>
      <c r="M26" s="84">
        <f t="shared" si="0"/>
        <v>0</v>
      </c>
      <c r="N26" s="84">
        <f t="shared" si="0"/>
        <v>0</v>
      </c>
      <c r="O26" s="84">
        <f t="shared" si="0"/>
        <v>10</v>
      </c>
      <c r="P26" s="84">
        <f t="shared" si="0"/>
        <v>8</v>
      </c>
      <c r="Q26" s="84">
        <f t="shared" ref="Q26:Z26" si="1">COUNTA(Q8:Q25)</f>
        <v>12</v>
      </c>
      <c r="R26" s="84">
        <f t="shared" si="1"/>
        <v>6</v>
      </c>
      <c r="S26" s="84">
        <f t="shared" si="1"/>
        <v>13</v>
      </c>
      <c r="T26" s="84">
        <f t="shared" si="1"/>
        <v>5</v>
      </c>
      <c r="U26" s="84">
        <f t="shared" si="1"/>
        <v>14</v>
      </c>
      <c r="V26" s="84">
        <f t="shared" si="1"/>
        <v>4</v>
      </c>
      <c r="W26" s="84">
        <f t="shared" si="1"/>
        <v>13</v>
      </c>
      <c r="X26" s="84">
        <f t="shared" si="1"/>
        <v>5</v>
      </c>
      <c r="Y26" s="84">
        <f t="shared" si="1"/>
        <v>0</v>
      </c>
      <c r="Z26" s="84">
        <f t="shared" si="1"/>
        <v>0</v>
      </c>
      <c r="AA26" s="84">
        <f t="shared" ref="AA26:AT26" si="2">COUNTA(AA8:AA25)</f>
        <v>0</v>
      </c>
      <c r="AB26" s="84">
        <f t="shared" si="2"/>
        <v>0</v>
      </c>
      <c r="AC26" s="84">
        <f t="shared" si="2"/>
        <v>0</v>
      </c>
      <c r="AD26" s="84">
        <f t="shared" si="2"/>
        <v>0</v>
      </c>
      <c r="AE26" s="84">
        <f t="shared" si="2"/>
        <v>11</v>
      </c>
      <c r="AF26" s="84">
        <f t="shared" si="2"/>
        <v>7</v>
      </c>
      <c r="AG26" s="84">
        <f t="shared" si="2"/>
        <v>0</v>
      </c>
      <c r="AH26" s="84">
        <f t="shared" si="2"/>
        <v>0</v>
      </c>
      <c r="AI26" s="84">
        <f t="shared" si="2"/>
        <v>0</v>
      </c>
      <c r="AJ26" s="84">
        <f t="shared" si="2"/>
        <v>0</v>
      </c>
      <c r="AK26" s="84">
        <f t="shared" si="2"/>
        <v>0</v>
      </c>
      <c r="AL26" s="84">
        <f t="shared" si="2"/>
        <v>0</v>
      </c>
      <c r="AM26" s="84">
        <f t="shared" si="2"/>
        <v>0</v>
      </c>
      <c r="AN26" s="84">
        <f t="shared" si="2"/>
        <v>0</v>
      </c>
      <c r="AO26" s="84">
        <f t="shared" si="2"/>
        <v>0</v>
      </c>
      <c r="AP26" s="84">
        <f t="shared" si="2"/>
        <v>0</v>
      </c>
      <c r="AQ26" s="84">
        <f t="shared" si="2"/>
        <v>0</v>
      </c>
      <c r="AR26" s="84">
        <f t="shared" si="2"/>
        <v>0</v>
      </c>
      <c r="AS26" s="84">
        <f t="shared" si="2"/>
        <v>0</v>
      </c>
      <c r="AT26" s="84">
        <f t="shared" si="2"/>
        <v>0</v>
      </c>
      <c r="AW26"/>
      <c r="AX26"/>
      <c r="AY26"/>
      <c r="AZ26"/>
      <c r="BA26"/>
      <c r="BB26"/>
      <c r="BC26"/>
      <c r="BD26"/>
      <c r="BE26"/>
      <c r="BF26"/>
      <c r="BG26"/>
      <c r="BH26"/>
      <c r="BI26"/>
      <c r="BJ26"/>
      <c r="BK26"/>
      <c r="BL26"/>
      <c r="BM26"/>
      <c r="BN26"/>
      <c r="BO26"/>
      <c r="BP26"/>
    </row>
    <row r="27" spans="1:68" ht="22.5" customHeight="1" x14ac:dyDescent="0.4">
      <c r="A27" s="90"/>
      <c r="B27" s="89"/>
      <c r="C27" s="95"/>
      <c r="E27" s="85" t="str">
        <f>IF(E26=0,"",IF(E26&lt;=5,"MODERADO",IF(E26&gt;11,"CATASTRÓFICO","MAYOR")))</f>
        <v/>
      </c>
      <c r="F27" s="86"/>
      <c r="G27" s="85" t="str">
        <f>IF(G26=0,"",IF(G26&lt;=5,"MODERADO",IF(G26&gt;11,"CATASTRÓFICO","MAYOR")))</f>
        <v/>
      </c>
      <c r="H27" s="86"/>
      <c r="I27" s="85" t="str">
        <f>IF(I26=0,"",IF(I26&lt;=5,"MODERADO",IF(I26&gt;11,"CATASTRÓFICO","MAYOR")))</f>
        <v/>
      </c>
      <c r="J27" s="86"/>
      <c r="K27" s="85" t="str">
        <f>IF(K26=0,"",IF(K26&lt;=5,"MODERADO",IF(K26&gt;11,"CATASTRÓFICO","MAYOR")))</f>
        <v/>
      </c>
      <c r="L27" s="86"/>
      <c r="M27" s="85" t="str">
        <f>IF(M26=0,"",IF(M26&lt;=5,"MODERADO",IF(M26&gt;11,"CATASTRÓFICO","MAYOR")))</f>
        <v/>
      </c>
      <c r="N27" s="86"/>
      <c r="O27" s="85" t="str">
        <f>IF(O26=0,"",IF(O26&lt;=5,"MODERADO",IF(O26&gt;11,"CATASTRÓFICO","MAYOR")))</f>
        <v>MAYOR</v>
      </c>
      <c r="P27" s="86"/>
      <c r="Q27" s="85" t="str">
        <f>IF(Q26=0,"",IF(Q26&lt;=5,"MODERADO",IF(Q26&gt;11,"CATASTRÓFICO","MAYOR")))</f>
        <v>CATASTRÓFICO</v>
      </c>
      <c r="R27" s="86"/>
      <c r="S27" s="85" t="str">
        <f>IF(S26=0,"",IF(S26&lt;=5,"MODERADO",IF(S26&gt;11,"CATASTRÓFICO","MAYOR")))</f>
        <v>CATASTRÓFICO</v>
      </c>
      <c r="T27" s="86"/>
      <c r="U27" s="85" t="str">
        <f>IF(U26=0,"",IF(U26&lt;=5,"MODERADO",IF(U26&gt;11,"CATASTRÓFICO","MAYOR")))</f>
        <v>CATASTRÓFICO</v>
      </c>
      <c r="V27" s="86"/>
      <c r="W27" s="85" t="str">
        <f>IF(W26=0,"",IF(W26&lt;=5,"MODERADO",IF(W26&gt;11,"CATASTRÓFICO","MAYOR")))</f>
        <v>CATASTRÓFICO</v>
      </c>
      <c r="X27" s="86"/>
      <c r="Y27" s="85" t="str">
        <f>IF(Y26=0,"",IF(Y26&lt;=5,"MODERADO",IF(Y26&gt;11,"CATASTRÓFICO","MAYOR")))</f>
        <v/>
      </c>
      <c r="Z27" s="86"/>
      <c r="AA27" s="85" t="str">
        <f>IF(AA26=0,"",IF(AA26&lt;=5,"MODERADO",IF(AA26&gt;11,"CATASTRÓFICO","MAYOR")))</f>
        <v/>
      </c>
      <c r="AB27" s="86"/>
      <c r="AC27" s="85" t="str">
        <f>IF(AC26=0,"",IF(AC26&lt;=5,"MODERADO",IF(AC26&gt;11,"CATASTRÓFICO","MAYOR")))</f>
        <v/>
      </c>
      <c r="AD27" s="263"/>
      <c r="AE27" s="85" t="str">
        <f>IF(AE26=0,"",IF(AE26&lt;=5,"MODERADO",IF(AE26&gt;11,"CATASTRÓFICO","MAYOR")))</f>
        <v>MAYOR</v>
      </c>
      <c r="AF27" s="86"/>
      <c r="AG27" s="85" t="str">
        <f>IF(AG26=0,"",IF(AG26&lt;=5,"MODERADO",IF(AG26&gt;11,"CATASTRÓFICO","MAYOR")))</f>
        <v/>
      </c>
      <c r="AH27" s="86"/>
      <c r="AI27" s="85" t="str">
        <f>IF(AI26=0,"",IF(AI26&lt;=5,"MODERADO",IF(AI26&gt;11,"CATASTRÓFICO","MAYOR")))</f>
        <v/>
      </c>
      <c r="AJ27" s="86"/>
      <c r="AK27" s="85" t="str">
        <f>IF(AK26=0,"",IF(AK26&lt;=5,"MODERADO",IF(AK26&gt;11,"CATASTRÓFICO","MAYOR")))</f>
        <v/>
      </c>
      <c r="AL27" s="86"/>
      <c r="AM27" s="85" t="str">
        <f>IF(AM26=0,"",IF(AM26&lt;=5,"MODERADO",IF(AM26&gt;11,"CATASTRÓFICO","MAYOR")))</f>
        <v/>
      </c>
      <c r="AN27" s="86"/>
      <c r="AO27" s="85" t="str">
        <f>IF(AO26=0,"",IF(AO26&lt;=5,"MODERADO",IF(AO26&gt;11,"CATASTRÓFICO","MAYOR")))</f>
        <v/>
      </c>
      <c r="AP27" s="86"/>
      <c r="AQ27" s="85" t="str">
        <f>IF(AQ26=0,"",IF(AQ26&lt;=5,"MODERADO",IF(AQ26&gt;11,"CATASTRÓFICO","MAYOR")))</f>
        <v/>
      </c>
      <c r="AR27" s="86"/>
      <c r="AS27" s="85" t="str">
        <f>IF(AS26=0,"",IF(AS26&lt;=5,"MODERADO",IF(AS26&gt;11,"CATASTRÓFICO","MAYOR")))</f>
        <v/>
      </c>
      <c r="AT27" s="86"/>
      <c r="AW27"/>
      <c r="AX27"/>
      <c r="AY27"/>
      <c r="AZ27"/>
      <c r="BA27"/>
      <c r="BB27"/>
      <c r="BC27"/>
      <c r="BD27"/>
      <c r="BE27"/>
      <c r="BF27"/>
      <c r="BG27"/>
      <c r="BH27"/>
      <c r="BI27"/>
      <c r="BJ27"/>
      <c r="BK27"/>
      <c r="BL27"/>
      <c r="BM27"/>
      <c r="BN27"/>
      <c r="BO27"/>
      <c r="BP27"/>
    </row>
    <row r="28" spans="1:68" x14ac:dyDescent="0.25">
      <c r="A28" s="89"/>
      <c r="B28" s="89"/>
      <c r="C28" s="89"/>
      <c r="D28" s="89"/>
      <c r="E28" s="89"/>
      <c r="F28" s="89"/>
      <c r="G28" s="89"/>
      <c r="H28" s="89"/>
      <c r="I28" s="89"/>
      <c r="J28" s="89"/>
      <c r="K28" s="89"/>
      <c r="L28" s="89"/>
      <c r="M28" s="89"/>
      <c r="N28" s="89"/>
      <c r="O28" s="88"/>
      <c r="P28" s="88"/>
      <c r="Q28" s="88"/>
      <c r="R28" s="88"/>
      <c r="S28" s="89"/>
      <c r="T28" s="89"/>
      <c r="U28" s="89"/>
      <c r="V28" s="89"/>
      <c r="W28" s="89"/>
      <c r="X28" s="89"/>
      <c r="Y28" s="88"/>
      <c r="Z28" s="88"/>
      <c r="AA28" s="88"/>
      <c r="AB28" s="88"/>
      <c r="AC28" s="88"/>
      <c r="AD28" s="88"/>
      <c r="AE28" s="88"/>
      <c r="AF28" s="88"/>
      <c r="AG28" s="88"/>
      <c r="AH28" s="88"/>
      <c r="AI28" s="88"/>
      <c r="AJ28" s="88"/>
      <c r="AK28" s="88"/>
      <c r="AL28" s="88"/>
      <c r="AM28" s="88"/>
      <c r="AN28" s="88"/>
      <c r="AO28" s="88"/>
      <c r="AP28" s="88"/>
      <c r="AQ28" s="88"/>
      <c r="AR28" s="88"/>
      <c r="AW28"/>
      <c r="AX28"/>
      <c r="AY28"/>
      <c r="AZ28"/>
      <c r="BA28"/>
      <c r="BB28"/>
      <c r="BC28"/>
      <c r="BD28"/>
      <c r="BE28"/>
      <c r="BF28"/>
      <c r="BG28"/>
      <c r="BH28"/>
      <c r="BI28"/>
      <c r="BJ28"/>
      <c r="BK28"/>
      <c r="BL28"/>
      <c r="BM28"/>
      <c r="BN28"/>
      <c r="BO28"/>
      <c r="BP28"/>
    </row>
    <row r="29" spans="1:68" ht="15.75" thickBot="1" x14ac:dyDescent="0.3">
      <c r="A29" s="89"/>
      <c r="B29" s="89"/>
      <c r="C29" s="89"/>
      <c r="D29" s="89"/>
      <c r="E29" s="89"/>
      <c r="F29" s="89"/>
      <c r="G29" s="89"/>
      <c r="H29" s="89"/>
      <c r="I29" s="89"/>
      <c r="J29" s="89"/>
      <c r="K29" s="89"/>
      <c r="L29" s="89"/>
      <c r="M29" s="89"/>
      <c r="N29" s="89"/>
      <c r="O29" s="88"/>
      <c r="P29" s="88"/>
      <c r="Q29" s="88"/>
      <c r="R29" s="88"/>
      <c r="S29" s="89"/>
      <c r="T29" s="89"/>
      <c r="U29" s="89"/>
      <c r="V29" s="89"/>
      <c r="W29" s="89"/>
      <c r="X29" s="89"/>
      <c r="Y29" s="88"/>
      <c r="Z29" s="88"/>
      <c r="AA29" s="88"/>
      <c r="AB29" s="88"/>
      <c r="AC29" s="88"/>
      <c r="AD29" s="88"/>
      <c r="AE29" s="88"/>
      <c r="AF29" s="88"/>
      <c r="AG29" s="88"/>
      <c r="AH29" s="88"/>
      <c r="AI29" s="88"/>
      <c r="AJ29" s="88"/>
      <c r="AK29" s="88"/>
      <c r="AL29" s="88"/>
      <c r="AM29" s="88"/>
      <c r="AN29" s="88"/>
      <c r="AO29" s="88"/>
      <c r="AP29" s="88"/>
      <c r="AQ29" s="88"/>
      <c r="AR29" s="88"/>
      <c r="AW29"/>
      <c r="AX29"/>
      <c r="AY29"/>
      <c r="AZ29"/>
      <c r="BA29"/>
      <c r="BB29"/>
      <c r="BC29"/>
      <c r="BD29"/>
      <c r="BE29"/>
      <c r="BF29"/>
      <c r="BG29"/>
      <c r="BH29"/>
      <c r="BI29"/>
      <c r="BJ29"/>
      <c r="BK29"/>
      <c r="BL29"/>
      <c r="BM29"/>
      <c r="BN29"/>
      <c r="BO29"/>
      <c r="BP29"/>
    </row>
    <row r="30" spans="1:68" ht="18.75" x14ac:dyDescent="0.3">
      <c r="A30" s="96" t="s">
        <v>34</v>
      </c>
      <c r="B30" s="97"/>
      <c r="C30" s="661" t="s">
        <v>297</v>
      </c>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2"/>
      <c r="AG30" s="264"/>
      <c r="AH30" s="264"/>
      <c r="AI30" s="264"/>
      <c r="AJ30" s="264"/>
      <c r="AK30" s="264"/>
      <c r="AL30" s="264"/>
      <c r="AM30" s="264"/>
      <c r="AN30" s="264"/>
      <c r="AO30" s="264"/>
      <c r="AP30" s="264"/>
      <c r="AQ30" s="264"/>
      <c r="AR30" s="264"/>
      <c r="AW30"/>
      <c r="AX30"/>
      <c r="AY30"/>
      <c r="AZ30"/>
      <c r="BA30"/>
      <c r="BB30"/>
      <c r="BC30"/>
      <c r="BD30"/>
      <c r="BE30"/>
      <c r="BF30"/>
      <c r="BG30"/>
      <c r="BH30"/>
      <c r="BI30"/>
      <c r="BJ30"/>
      <c r="BK30"/>
      <c r="BL30"/>
      <c r="BM30"/>
      <c r="BN30"/>
      <c r="BO30"/>
      <c r="BP30"/>
    </row>
    <row r="31" spans="1:68" ht="18.75" customHeight="1" x14ac:dyDescent="0.25">
      <c r="A31" s="98" t="s">
        <v>15</v>
      </c>
      <c r="B31" s="99" t="s">
        <v>16</v>
      </c>
      <c r="C31" s="664" t="s">
        <v>17</v>
      </c>
      <c r="D31" s="664"/>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5"/>
      <c r="AG31" s="265"/>
      <c r="AH31" s="265"/>
      <c r="AI31" s="265"/>
      <c r="AJ31" s="265"/>
      <c r="AK31" s="265"/>
      <c r="AL31" s="265"/>
      <c r="AM31" s="265"/>
      <c r="AN31" s="265"/>
      <c r="AO31" s="265"/>
      <c r="AP31" s="265"/>
      <c r="AQ31" s="265"/>
      <c r="AR31" s="265"/>
      <c r="AW31"/>
      <c r="AX31"/>
      <c r="AY31"/>
      <c r="AZ31"/>
      <c r="BA31"/>
      <c r="BB31"/>
      <c r="BC31"/>
      <c r="BD31"/>
      <c r="BE31"/>
      <c r="BF31"/>
      <c r="BG31"/>
      <c r="BH31"/>
      <c r="BI31"/>
      <c r="BJ31"/>
      <c r="BK31"/>
      <c r="BL31"/>
      <c r="BM31"/>
      <c r="BN31"/>
      <c r="BO31"/>
      <c r="BP31"/>
    </row>
    <row r="32" spans="1:68" ht="18.75" customHeight="1" x14ac:dyDescent="0.25">
      <c r="A32" s="76">
        <v>5</v>
      </c>
      <c r="B32" s="100" t="s">
        <v>3</v>
      </c>
      <c r="C32" s="670" t="s">
        <v>41</v>
      </c>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1"/>
      <c r="AG32" s="257"/>
      <c r="AH32" s="257"/>
      <c r="AI32" s="257"/>
      <c r="AJ32" s="257"/>
      <c r="AK32" s="257"/>
      <c r="AL32" s="257"/>
      <c r="AM32" s="257"/>
      <c r="AN32" s="257"/>
      <c r="AO32" s="257"/>
      <c r="AP32" s="257"/>
      <c r="AQ32" s="257"/>
      <c r="AR32" s="257"/>
      <c r="AW32"/>
      <c r="AX32"/>
      <c r="AY32"/>
      <c r="AZ32"/>
      <c r="BA32"/>
      <c r="BB32"/>
      <c r="BC32"/>
      <c r="BD32"/>
      <c r="BE32"/>
      <c r="BF32"/>
      <c r="BG32"/>
      <c r="BH32"/>
      <c r="BI32"/>
      <c r="BJ32"/>
      <c r="BK32"/>
      <c r="BL32"/>
      <c r="BM32"/>
      <c r="BN32"/>
      <c r="BO32"/>
      <c r="BP32"/>
    </row>
    <row r="33" spans="1:68" ht="18.75" customHeight="1" x14ac:dyDescent="0.25">
      <c r="A33" s="76">
        <v>10</v>
      </c>
      <c r="B33" s="100" t="s">
        <v>22</v>
      </c>
      <c r="C33" s="670" t="s">
        <v>43</v>
      </c>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1"/>
      <c r="AG33" s="257"/>
      <c r="AH33" s="257"/>
      <c r="AI33" s="257"/>
      <c r="AJ33" s="257"/>
      <c r="AK33" s="257"/>
      <c r="AL33" s="257"/>
      <c r="AM33" s="257"/>
      <c r="AN33" s="257"/>
      <c r="AO33" s="257"/>
      <c r="AP33" s="257"/>
      <c r="AQ33" s="257"/>
      <c r="AR33" s="257"/>
      <c r="AW33"/>
      <c r="AX33"/>
      <c r="AY33"/>
      <c r="AZ33"/>
      <c r="BA33"/>
      <c r="BB33"/>
      <c r="BC33"/>
      <c r="BD33"/>
      <c r="BE33"/>
      <c r="BF33"/>
      <c r="BG33"/>
      <c r="BH33"/>
      <c r="BI33"/>
      <c r="BJ33"/>
      <c r="BK33"/>
      <c r="BL33"/>
      <c r="BM33"/>
      <c r="BN33"/>
      <c r="BO33"/>
      <c r="BP33"/>
    </row>
    <row r="34" spans="1:68" ht="19.5" customHeight="1" thickBot="1" x14ac:dyDescent="0.3">
      <c r="A34" s="80">
        <v>20</v>
      </c>
      <c r="B34" s="101" t="s">
        <v>23</v>
      </c>
      <c r="C34" s="672" t="s">
        <v>42</v>
      </c>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3"/>
      <c r="AG34" s="257"/>
      <c r="AH34" s="257"/>
      <c r="AI34" s="257"/>
      <c r="AJ34" s="257"/>
      <c r="AK34" s="257"/>
      <c r="AL34" s="257"/>
      <c r="AM34" s="257"/>
      <c r="AN34" s="257"/>
      <c r="AO34" s="257"/>
      <c r="AP34" s="257"/>
      <c r="AQ34" s="257"/>
      <c r="AR34" s="257"/>
      <c r="AW34"/>
      <c r="AX34"/>
      <c r="AY34"/>
      <c r="AZ34"/>
      <c r="BA34"/>
      <c r="BB34"/>
      <c r="BC34"/>
      <c r="BD34"/>
      <c r="BE34"/>
      <c r="BF34"/>
      <c r="BG34"/>
      <c r="BH34"/>
      <c r="BI34"/>
      <c r="BJ34"/>
      <c r="BK34"/>
      <c r="BL34"/>
      <c r="BM34"/>
      <c r="BN34"/>
      <c r="BO34"/>
      <c r="BP34"/>
    </row>
    <row r="35" spans="1:68" x14ac:dyDescent="0.25">
      <c r="A35" s="89"/>
      <c r="B35" s="89"/>
      <c r="C35" s="89"/>
      <c r="D35" s="89"/>
      <c r="E35" s="89"/>
      <c r="F35" s="89"/>
      <c r="G35" s="89"/>
      <c r="H35" s="89"/>
      <c r="I35" s="89"/>
      <c r="J35" s="102"/>
      <c r="K35" s="102"/>
      <c r="L35" s="668"/>
      <c r="M35" s="668"/>
      <c r="N35" s="102"/>
      <c r="O35" s="88"/>
      <c r="P35" s="88"/>
      <c r="Q35" s="88"/>
      <c r="R35" s="88"/>
      <c r="S35" s="89"/>
      <c r="T35" s="258"/>
      <c r="U35" s="258"/>
      <c r="V35" s="668"/>
      <c r="W35" s="668"/>
      <c r="X35" s="258"/>
      <c r="Y35" s="88"/>
      <c r="Z35" s="88"/>
      <c r="AA35" s="88"/>
      <c r="AB35" s="88"/>
      <c r="AC35" s="88"/>
      <c r="AD35" s="88"/>
      <c r="AE35" s="88"/>
      <c r="AF35" s="88"/>
      <c r="AG35" s="88"/>
      <c r="AH35" s="88"/>
      <c r="AI35" s="88"/>
      <c r="AJ35" s="88"/>
      <c r="AK35" s="88"/>
      <c r="AL35" s="88"/>
      <c r="AM35" s="88"/>
      <c r="AN35" s="88"/>
      <c r="AO35" s="88"/>
      <c r="AP35" s="88"/>
      <c r="AQ35" s="88"/>
      <c r="AR35" s="88"/>
      <c r="AW35"/>
      <c r="AX35"/>
      <c r="AY35"/>
      <c r="AZ35"/>
      <c r="BA35"/>
      <c r="BB35"/>
      <c r="BC35"/>
      <c r="BD35"/>
      <c r="BE35"/>
      <c r="BF35"/>
      <c r="BG35"/>
      <c r="BH35"/>
      <c r="BI35"/>
      <c r="BJ35"/>
      <c r="BK35"/>
      <c r="BL35"/>
      <c r="BM35"/>
      <c r="BN35"/>
      <c r="BO35"/>
      <c r="BP35"/>
    </row>
    <row r="36" spans="1:68" x14ac:dyDescent="0.25">
      <c r="A36" s="89"/>
      <c r="B36" s="89"/>
      <c r="C36" s="89"/>
      <c r="D36" s="89"/>
      <c r="E36" s="89"/>
      <c r="F36" s="89"/>
      <c r="G36" s="89"/>
      <c r="H36" s="89"/>
      <c r="I36" s="89"/>
      <c r="J36" s="103"/>
      <c r="K36" s="104"/>
      <c r="L36" s="669"/>
      <c r="M36" s="669"/>
      <c r="N36" s="105"/>
      <c r="O36" s="88"/>
      <c r="P36" s="88"/>
      <c r="Q36" s="88"/>
      <c r="R36" s="88"/>
      <c r="S36" s="89"/>
      <c r="T36" s="103"/>
      <c r="U36" s="104"/>
      <c r="V36" s="669"/>
      <c r="W36" s="669"/>
      <c r="X36" s="257"/>
      <c r="Y36" s="88"/>
      <c r="Z36" s="88"/>
      <c r="AA36" s="88"/>
      <c r="AB36" s="88"/>
      <c r="AC36" s="88"/>
      <c r="AD36" s="88"/>
      <c r="AE36" s="88"/>
      <c r="AF36" s="88"/>
      <c r="AG36" s="88"/>
      <c r="AH36" s="88"/>
      <c r="AI36" s="88"/>
      <c r="AJ36" s="88"/>
      <c r="AK36" s="88"/>
      <c r="AL36" s="88"/>
      <c r="AM36" s="88"/>
      <c r="AN36" s="88"/>
      <c r="AO36" s="88"/>
      <c r="AP36" s="88"/>
      <c r="AQ36" s="88"/>
      <c r="AR36" s="88"/>
      <c r="AW36"/>
      <c r="AX36"/>
      <c r="AY36"/>
      <c r="AZ36"/>
      <c r="BA36"/>
      <c r="BB36"/>
      <c r="BC36"/>
      <c r="BD36"/>
      <c r="BE36"/>
      <c r="BF36"/>
      <c r="BG36"/>
      <c r="BH36"/>
      <c r="BI36"/>
      <c r="BJ36"/>
      <c r="BK36"/>
      <c r="BL36"/>
      <c r="BM36"/>
      <c r="BN36"/>
      <c r="BO36"/>
      <c r="BP36"/>
    </row>
    <row r="37" spans="1:68" ht="23.25" x14ac:dyDescent="0.35">
      <c r="A37" s="678" t="s">
        <v>352</v>
      </c>
      <c r="B37" s="678"/>
      <c r="C37" s="678"/>
      <c r="D37" s="678"/>
      <c r="E37" s="678"/>
      <c r="F37" s="678"/>
      <c r="G37" s="678"/>
      <c r="H37" s="678"/>
      <c r="I37" s="678"/>
      <c r="J37" s="678"/>
      <c r="K37" s="678"/>
      <c r="L37" s="678"/>
      <c r="M37" s="678"/>
      <c r="N37" s="678"/>
      <c r="O37" s="678"/>
      <c r="P37" s="678"/>
      <c r="Q37" s="678"/>
      <c r="R37" s="678"/>
      <c r="S37" s="678"/>
      <c r="T37" s="678"/>
      <c r="U37" s="678"/>
      <c r="V37" s="678"/>
      <c r="W37" s="678"/>
      <c r="X37" s="678"/>
      <c r="Y37" s="88"/>
      <c r="Z37" s="88"/>
      <c r="AA37" s="88"/>
      <c r="AB37" s="88"/>
      <c r="AC37" s="88"/>
      <c r="AD37" s="88"/>
      <c r="AE37" s="88"/>
      <c r="AF37" s="88"/>
      <c r="AG37" s="88"/>
      <c r="AH37" s="88"/>
      <c r="AI37" s="88"/>
      <c r="AJ37" s="88"/>
      <c r="AK37" s="88"/>
      <c r="AL37" s="88"/>
      <c r="AM37" s="88"/>
      <c r="AN37" s="88"/>
      <c r="AO37" s="88"/>
      <c r="AP37" s="88"/>
      <c r="AQ37" s="88"/>
      <c r="AR37" s="88"/>
      <c r="AW37"/>
      <c r="AX37"/>
      <c r="AY37"/>
      <c r="AZ37"/>
      <c r="BA37"/>
      <c r="BB37"/>
      <c r="BC37"/>
      <c r="BD37"/>
      <c r="BE37"/>
      <c r="BF37"/>
      <c r="BG37"/>
      <c r="BH37"/>
      <c r="BI37"/>
      <c r="BJ37"/>
      <c r="BK37"/>
      <c r="BL37"/>
      <c r="BM37"/>
      <c r="BN37"/>
      <c r="BO37"/>
      <c r="BP37"/>
    </row>
    <row r="38" spans="1:68" x14ac:dyDescent="0.25">
      <c r="A38" s="89"/>
      <c r="B38" s="89"/>
      <c r="C38" s="89"/>
      <c r="D38" s="89"/>
      <c r="E38" s="89"/>
      <c r="F38" s="89"/>
      <c r="G38" s="89"/>
      <c r="H38" s="89"/>
      <c r="I38" s="89"/>
      <c r="J38" s="89"/>
      <c r="K38" s="89"/>
      <c r="L38" s="89"/>
      <c r="M38" s="89"/>
      <c r="N38" s="89"/>
      <c r="O38" s="88"/>
      <c r="P38" s="88"/>
      <c r="Q38" s="88"/>
      <c r="R38" s="88"/>
      <c r="S38" s="89"/>
      <c r="T38" s="89"/>
      <c r="U38" s="89"/>
      <c r="V38" s="89"/>
      <c r="W38" s="89"/>
      <c r="X38" s="89"/>
      <c r="Y38" s="88"/>
      <c r="Z38" s="88"/>
      <c r="AA38" s="88"/>
      <c r="AB38" s="88"/>
      <c r="AC38" s="88"/>
      <c r="AD38" s="88"/>
      <c r="AE38" s="88"/>
      <c r="AF38" s="88"/>
      <c r="AG38" s="88"/>
      <c r="AH38" s="88"/>
      <c r="AI38" s="88"/>
      <c r="AJ38" s="88"/>
      <c r="AK38" s="88"/>
      <c r="AL38" s="88"/>
      <c r="AM38" s="88"/>
      <c r="AN38" s="88"/>
      <c r="AO38" s="88"/>
      <c r="AP38" s="88"/>
      <c r="AQ38" s="88"/>
      <c r="AR38" s="88"/>
      <c r="AW38"/>
      <c r="AX38"/>
      <c r="AY38"/>
      <c r="AZ38"/>
      <c r="BA38"/>
      <c r="BB38"/>
      <c r="BC38"/>
      <c r="BD38"/>
      <c r="BE38"/>
      <c r="BF38"/>
      <c r="BG38"/>
      <c r="BH38"/>
      <c r="BI38"/>
      <c r="BJ38"/>
      <c r="BK38"/>
      <c r="BL38"/>
      <c r="BM38"/>
      <c r="BN38"/>
      <c r="BO38"/>
      <c r="BP38"/>
    </row>
    <row r="39" spans="1:68" x14ac:dyDescent="0.25">
      <c r="A39" s="89"/>
      <c r="B39" s="89"/>
      <c r="C39" s="89"/>
      <c r="D39" s="89"/>
      <c r="E39" s="89"/>
      <c r="F39" s="89"/>
      <c r="G39" s="89"/>
      <c r="H39" s="89"/>
      <c r="I39" s="89"/>
      <c r="J39" s="89"/>
      <c r="K39" s="89"/>
      <c r="L39" s="89"/>
      <c r="M39" s="89"/>
      <c r="N39" s="89"/>
      <c r="O39" s="88"/>
      <c r="P39" s="88"/>
      <c r="Q39" s="88"/>
      <c r="R39" s="88"/>
      <c r="S39" s="89"/>
      <c r="T39" s="89"/>
      <c r="U39" s="89"/>
      <c r="V39" s="89"/>
      <c r="W39" s="89"/>
      <c r="X39" s="89"/>
      <c r="Y39" s="88"/>
      <c r="Z39" s="88"/>
      <c r="AA39" s="88"/>
      <c r="AB39" s="88"/>
      <c r="AC39" s="88"/>
      <c r="AD39" s="88"/>
      <c r="AE39" s="88"/>
      <c r="AF39" s="88"/>
      <c r="AG39" s="88"/>
      <c r="AH39" s="88"/>
      <c r="AI39" s="88"/>
      <c r="AJ39" s="88"/>
      <c r="AK39" s="88"/>
      <c r="AL39" s="88"/>
      <c r="AM39" s="88"/>
      <c r="AN39" s="88"/>
      <c r="AO39" s="88"/>
      <c r="AP39" s="88"/>
      <c r="AQ39" s="88"/>
      <c r="AR39" s="88"/>
      <c r="AW39"/>
      <c r="AX39"/>
      <c r="AY39"/>
      <c r="AZ39"/>
      <c r="BA39"/>
      <c r="BB39"/>
      <c r="BC39"/>
      <c r="BD39"/>
      <c r="BE39"/>
      <c r="BF39"/>
      <c r="BG39"/>
      <c r="BH39"/>
      <c r="BI39"/>
      <c r="BJ39"/>
      <c r="BK39"/>
      <c r="BL39"/>
      <c r="BM39"/>
      <c r="BN39"/>
      <c r="BO39"/>
      <c r="BP39"/>
    </row>
    <row r="40" spans="1:68" x14ac:dyDescent="0.25">
      <c r="A40" s="89"/>
      <c r="B40" s="89"/>
      <c r="C40" s="89"/>
      <c r="D40" s="89"/>
      <c r="E40" s="89"/>
      <c r="F40" s="89"/>
      <c r="G40" s="89"/>
      <c r="H40" s="89"/>
      <c r="I40" s="89"/>
      <c r="J40" s="89"/>
      <c r="K40" s="89"/>
      <c r="L40" s="89"/>
      <c r="M40" s="89"/>
      <c r="N40" s="89"/>
      <c r="O40" s="88"/>
      <c r="P40" s="88"/>
      <c r="Q40" s="88"/>
      <c r="R40" s="88"/>
      <c r="S40" s="89"/>
      <c r="T40" s="89"/>
      <c r="U40" s="89"/>
      <c r="V40" s="89"/>
      <c r="W40" s="89"/>
      <c r="X40" s="89"/>
      <c r="Y40" s="88"/>
      <c r="Z40" s="88"/>
      <c r="AA40" s="88"/>
      <c r="AB40" s="88"/>
      <c r="AC40" s="88"/>
      <c r="AD40" s="88"/>
      <c r="AE40" s="88"/>
      <c r="AF40" s="88"/>
      <c r="AG40" s="88"/>
      <c r="AH40" s="88"/>
      <c r="AI40" s="88"/>
      <c r="AJ40" s="88"/>
      <c r="AK40" s="88"/>
      <c r="AL40" s="88"/>
      <c r="AM40" s="88"/>
      <c r="AN40" s="88"/>
      <c r="AO40" s="88"/>
      <c r="AP40" s="88"/>
      <c r="AQ40" s="88"/>
      <c r="AR40" s="88"/>
      <c r="AW40"/>
      <c r="AX40"/>
      <c r="AY40"/>
      <c r="AZ40"/>
      <c r="BA40"/>
      <c r="BB40"/>
      <c r="BC40"/>
      <c r="BD40"/>
      <c r="BE40"/>
      <c r="BF40"/>
      <c r="BG40"/>
      <c r="BH40"/>
      <c r="BI40"/>
      <c r="BJ40"/>
      <c r="BK40"/>
      <c r="BL40"/>
      <c r="BM40"/>
      <c r="BN40"/>
      <c r="BO40"/>
      <c r="BP40"/>
    </row>
    <row r="41" spans="1:68" x14ac:dyDescent="0.2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W41"/>
      <c r="AX41"/>
      <c r="AY41"/>
      <c r="AZ41"/>
      <c r="BA41"/>
      <c r="BB41"/>
      <c r="BC41"/>
      <c r="BD41"/>
      <c r="BE41"/>
      <c r="BF41"/>
      <c r="BG41"/>
      <c r="BH41"/>
      <c r="BI41"/>
      <c r="BJ41"/>
      <c r="BK41"/>
      <c r="BL41"/>
      <c r="BM41"/>
      <c r="BN41"/>
      <c r="BO41"/>
      <c r="BP41"/>
    </row>
    <row r="42" spans="1:68" x14ac:dyDescent="0.25">
      <c r="A42" s="90"/>
      <c r="B42" s="89"/>
      <c r="C42" s="89"/>
      <c r="D42" s="89"/>
      <c r="E42" s="89"/>
      <c r="F42" s="89"/>
      <c r="G42" s="89"/>
      <c r="H42" s="89"/>
      <c r="I42" s="89"/>
      <c r="J42" s="89"/>
      <c r="K42" s="89"/>
      <c r="L42" s="89"/>
      <c r="M42" s="89"/>
      <c r="N42" s="89"/>
      <c r="O42" s="89"/>
      <c r="P42" s="89"/>
      <c r="S42" s="89"/>
      <c r="T42" s="89"/>
      <c r="U42" s="89"/>
      <c r="V42" s="89"/>
      <c r="W42" s="89"/>
      <c r="X42" s="89"/>
      <c r="Y42" s="89"/>
      <c r="Z42" s="89"/>
      <c r="AC42" s="89"/>
      <c r="AD42" s="89"/>
      <c r="AI42" s="89"/>
      <c r="AJ42" s="89"/>
      <c r="AO42" s="89"/>
      <c r="AP42" s="89"/>
      <c r="AW42"/>
      <c r="AX42"/>
      <c r="AY42"/>
      <c r="AZ42"/>
      <c r="BA42"/>
      <c r="BB42"/>
      <c r="BC42"/>
      <c r="BD42"/>
      <c r="BE42"/>
      <c r="BF42"/>
      <c r="BG42"/>
      <c r="BH42"/>
      <c r="BI42"/>
      <c r="BJ42"/>
      <c r="BK42"/>
      <c r="BL42"/>
      <c r="BM42"/>
      <c r="BN42"/>
      <c r="BO42"/>
      <c r="BP42"/>
    </row>
    <row r="43" spans="1:68" x14ac:dyDescent="0.25">
      <c r="A43" s="90"/>
      <c r="B43" s="89"/>
      <c r="C43" s="89"/>
      <c r="D43" s="89"/>
      <c r="E43" s="89"/>
      <c r="F43" s="89"/>
      <c r="G43" s="89"/>
      <c r="H43" s="89"/>
      <c r="I43" s="89"/>
      <c r="J43" s="89"/>
      <c r="K43" s="89"/>
      <c r="L43" s="89"/>
      <c r="M43" s="89"/>
      <c r="N43" s="89"/>
      <c r="O43" s="89"/>
      <c r="P43" s="89"/>
      <c r="S43" s="89"/>
      <c r="T43" s="89"/>
      <c r="U43" s="89"/>
      <c r="V43" s="89"/>
      <c r="W43" s="89"/>
      <c r="X43" s="89"/>
      <c r="Y43" s="89"/>
      <c r="Z43" s="89"/>
      <c r="AC43" s="89"/>
      <c r="AD43" s="89"/>
      <c r="AI43" s="89"/>
      <c r="AJ43" s="89"/>
      <c r="AO43" s="89"/>
      <c r="AP43" s="89"/>
      <c r="AW43"/>
      <c r="AX43"/>
      <c r="AY43"/>
      <c r="AZ43"/>
      <c r="BA43"/>
      <c r="BB43"/>
      <c r="BC43"/>
      <c r="BD43"/>
      <c r="BE43"/>
      <c r="BF43"/>
      <c r="BG43"/>
      <c r="BH43"/>
      <c r="BI43"/>
      <c r="BJ43"/>
      <c r="BK43"/>
      <c r="BL43"/>
      <c r="BM43"/>
      <c r="BN43"/>
      <c r="BO43"/>
      <c r="BP43"/>
    </row>
    <row r="44" spans="1:68" x14ac:dyDescent="0.25">
      <c r="A44" s="90"/>
      <c r="B44" s="89"/>
      <c r="C44" s="89"/>
      <c r="D44" s="89"/>
      <c r="E44" s="89"/>
      <c r="F44" s="89"/>
      <c r="G44" s="89"/>
      <c r="H44" s="89"/>
      <c r="I44" s="89"/>
      <c r="J44" s="89"/>
      <c r="K44" s="89"/>
      <c r="L44" s="89"/>
      <c r="M44" s="89"/>
      <c r="N44" s="89"/>
      <c r="O44" s="89"/>
      <c r="P44" s="89"/>
      <c r="S44" s="89"/>
      <c r="T44" s="89"/>
      <c r="U44" s="89"/>
      <c r="V44" s="89"/>
      <c r="W44" s="89"/>
      <c r="X44" s="89"/>
      <c r="Y44" s="89"/>
      <c r="Z44" s="89"/>
      <c r="AC44" s="89"/>
      <c r="AD44" s="89"/>
      <c r="AI44" s="89"/>
      <c r="AJ44" s="89"/>
      <c r="AO44" s="89"/>
      <c r="AP44" s="89"/>
      <c r="AW44"/>
      <c r="AX44"/>
      <c r="AY44"/>
      <c r="AZ44"/>
      <c r="BA44"/>
      <c r="BB44"/>
      <c r="BC44"/>
      <c r="BD44"/>
      <c r="BE44"/>
      <c r="BF44"/>
      <c r="BG44"/>
      <c r="BH44"/>
      <c r="BI44"/>
      <c r="BJ44"/>
      <c r="BK44"/>
      <c r="BL44"/>
      <c r="BM44"/>
      <c r="BN44"/>
      <c r="BO44"/>
      <c r="BP44"/>
    </row>
    <row r="45" spans="1:68" x14ac:dyDescent="0.25">
      <c r="A45" s="90"/>
      <c r="B45" s="89"/>
      <c r="C45" s="89"/>
      <c r="D45" s="89"/>
      <c r="E45" s="89"/>
      <c r="F45" s="89"/>
      <c r="G45" s="89"/>
      <c r="H45" s="89"/>
      <c r="I45" s="89"/>
      <c r="J45" s="89"/>
      <c r="K45" s="89"/>
      <c r="L45" s="89"/>
      <c r="M45" s="89"/>
      <c r="N45" s="89"/>
      <c r="O45" s="89"/>
      <c r="P45" s="89"/>
      <c r="S45" s="89"/>
      <c r="T45" s="89"/>
      <c r="U45" s="89"/>
      <c r="V45" s="89"/>
      <c r="W45" s="89"/>
      <c r="X45" s="89"/>
      <c r="Y45" s="89"/>
      <c r="Z45" s="89"/>
      <c r="AC45" s="89"/>
      <c r="AD45" s="89"/>
      <c r="AI45" s="89"/>
      <c r="AJ45" s="89"/>
      <c r="AO45" s="89"/>
      <c r="AP45" s="89"/>
      <c r="AW45"/>
      <c r="AX45"/>
      <c r="AY45"/>
      <c r="AZ45"/>
      <c r="BA45"/>
      <c r="BB45"/>
      <c r="BC45"/>
      <c r="BD45"/>
      <c r="BE45"/>
      <c r="BF45"/>
      <c r="BG45"/>
      <c r="BH45"/>
      <c r="BI45"/>
      <c r="BJ45"/>
      <c r="BK45"/>
      <c r="BL45"/>
      <c r="BM45"/>
      <c r="BN45"/>
      <c r="BO45"/>
      <c r="BP45"/>
    </row>
    <row r="46" spans="1:68" x14ac:dyDescent="0.25">
      <c r="A46" s="90"/>
      <c r="B46" s="89"/>
      <c r="C46" s="89"/>
      <c r="D46" s="89"/>
      <c r="E46" s="89"/>
      <c r="F46" s="89"/>
      <c r="G46" s="89"/>
      <c r="H46" s="89"/>
      <c r="I46" s="89"/>
      <c r="J46" s="89"/>
      <c r="K46" s="89"/>
      <c r="L46" s="89"/>
      <c r="M46" s="89"/>
      <c r="N46" s="89"/>
      <c r="O46" s="89"/>
      <c r="P46" s="89"/>
      <c r="S46" s="89"/>
      <c r="T46" s="89"/>
      <c r="U46" s="89"/>
      <c r="V46" s="89"/>
      <c r="W46" s="89"/>
      <c r="X46" s="89"/>
      <c r="Y46" s="89"/>
      <c r="Z46" s="89"/>
      <c r="AC46" s="89"/>
      <c r="AD46" s="89"/>
      <c r="AI46" s="89"/>
      <c r="AJ46" s="89"/>
      <c r="AO46" s="89"/>
      <c r="AP46" s="89"/>
      <c r="AW46"/>
      <c r="AX46"/>
      <c r="AY46"/>
      <c r="AZ46"/>
      <c r="BA46"/>
      <c r="BB46"/>
      <c r="BC46"/>
      <c r="BD46"/>
      <c r="BE46"/>
      <c r="BF46"/>
      <c r="BG46"/>
      <c r="BH46"/>
      <c r="BI46"/>
      <c r="BJ46"/>
      <c r="BK46"/>
      <c r="BL46"/>
      <c r="BM46"/>
      <c r="BN46"/>
      <c r="BO46"/>
      <c r="BP46"/>
    </row>
    <row r="47" spans="1:68" x14ac:dyDescent="0.25">
      <c r="A47" s="90"/>
      <c r="B47" s="89"/>
      <c r="C47" s="89"/>
      <c r="D47" s="89"/>
      <c r="E47" s="89"/>
      <c r="F47" s="89"/>
      <c r="G47" s="89"/>
      <c r="H47" s="89"/>
      <c r="I47" s="89"/>
      <c r="J47" s="89"/>
      <c r="K47" s="89"/>
      <c r="L47" s="89"/>
      <c r="M47" s="89"/>
      <c r="N47" s="89"/>
      <c r="O47" s="89"/>
      <c r="P47" s="89"/>
      <c r="S47" s="89"/>
      <c r="T47" s="89"/>
      <c r="U47" s="89"/>
      <c r="V47" s="89"/>
      <c r="W47" s="89"/>
      <c r="X47" s="89"/>
      <c r="Y47" s="89"/>
      <c r="Z47" s="89"/>
      <c r="AC47" s="89"/>
      <c r="AD47" s="89"/>
      <c r="AI47" s="89"/>
      <c r="AJ47" s="89"/>
      <c r="AO47" s="89"/>
      <c r="AP47" s="89"/>
      <c r="AW47"/>
      <c r="AX47"/>
      <c r="AY47"/>
      <c r="AZ47"/>
      <c r="BA47"/>
      <c r="BB47"/>
      <c r="BC47"/>
      <c r="BD47"/>
      <c r="BE47"/>
      <c r="BF47"/>
      <c r="BG47"/>
      <c r="BH47"/>
      <c r="BI47"/>
      <c r="BJ47"/>
      <c r="BK47"/>
      <c r="BL47"/>
      <c r="BM47"/>
      <c r="BN47"/>
      <c r="BO47"/>
      <c r="BP47"/>
    </row>
    <row r="48" spans="1:68" x14ac:dyDescent="0.25">
      <c r="A48" s="90"/>
      <c r="B48" s="89"/>
      <c r="C48" s="89"/>
      <c r="D48" s="89"/>
      <c r="E48" s="89"/>
      <c r="F48" s="89"/>
      <c r="G48" s="89"/>
      <c r="H48" s="89"/>
      <c r="I48" s="89"/>
      <c r="J48" s="89"/>
      <c r="K48" s="89"/>
      <c r="L48" s="89"/>
      <c r="M48" s="89"/>
      <c r="N48" s="89"/>
      <c r="O48" s="89"/>
      <c r="P48" s="89"/>
      <c r="S48" s="89"/>
      <c r="T48" s="89"/>
      <c r="U48" s="89"/>
      <c r="V48" s="89"/>
      <c r="W48" s="89"/>
      <c r="X48" s="89"/>
      <c r="Y48" s="89"/>
      <c r="Z48" s="89"/>
      <c r="AC48" s="89"/>
      <c r="AD48" s="89"/>
      <c r="AI48" s="89"/>
      <c r="AJ48" s="89"/>
      <c r="AO48" s="89"/>
      <c r="AP48" s="89"/>
      <c r="AW48"/>
      <c r="AX48"/>
      <c r="AY48"/>
      <c r="AZ48"/>
      <c r="BA48"/>
      <c r="BB48"/>
      <c r="BC48"/>
      <c r="BD48"/>
      <c r="BE48"/>
      <c r="BF48"/>
      <c r="BG48"/>
      <c r="BH48"/>
      <c r="BI48"/>
      <c r="BJ48"/>
      <c r="BK48"/>
      <c r="BL48"/>
      <c r="BM48"/>
      <c r="BN48"/>
      <c r="BO48"/>
      <c r="BP48"/>
    </row>
    <row r="49" spans="1:68" x14ac:dyDescent="0.25">
      <c r="A49" s="90"/>
      <c r="B49" s="89"/>
      <c r="C49" s="89"/>
      <c r="D49" s="89"/>
      <c r="E49" s="89"/>
      <c r="F49" s="89"/>
      <c r="G49" s="89"/>
      <c r="H49" s="89"/>
      <c r="I49" s="89"/>
      <c r="J49" s="89"/>
      <c r="K49" s="89"/>
      <c r="L49" s="89"/>
      <c r="M49" s="89"/>
      <c r="N49" s="89"/>
      <c r="O49" s="89"/>
      <c r="P49" s="89"/>
      <c r="S49" s="89"/>
      <c r="T49" s="89"/>
      <c r="U49" s="89"/>
      <c r="V49" s="89"/>
      <c r="W49" s="89"/>
      <c r="X49" s="89"/>
      <c r="Y49" s="89"/>
      <c r="Z49" s="89"/>
      <c r="AC49" s="89"/>
      <c r="AD49" s="89"/>
      <c r="AI49" s="89"/>
      <c r="AJ49" s="89"/>
      <c r="AO49" s="89"/>
      <c r="AP49" s="89"/>
      <c r="BO49"/>
      <c r="BP49"/>
    </row>
    <row r="50" spans="1:68" x14ac:dyDescent="0.25">
      <c r="A50" s="90"/>
      <c r="B50" s="89"/>
      <c r="C50" s="89"/>
      <c r="D50" s="89"/>
      <c r="E50" s="89"/>
      <c r="F50" s="89"/>
      <c r="G50" s="89"/>
      <c r="H50" s="89"/>
      <c r="I50" s="89"/>
      <c r="J50" s="89"/>
      <c r="K50" s="89"/>
      <c r="L50" s="89"/>
      <c r="M50" s="89"/>
      <c r="N50" s="89"/>
      <c r="O50" s="89"/>
      <c r="P50" s="89"/>
      <c r="S50" s="89"/>
      <c r="T50" s="89"/>
      <c r="U50" s="89"/>
      <c r="V50" s="89"/>
      <c r="W50" s="89"/>
      <c r="X50" s="89"/>
      <c r="Y50" s="89"/>
      <c r="Z50" s="89"/>
      <c r="AC50" s="89"/>
      <c r="AD50" s="89"/>
      <c r="AI50" s="89"/>
      <c r="AJ50" s="89"/>
      <c r="AO50" s="89"/>
      <c r="AP50" s="89"/>
      <c r="BO50"/>
      <c r="BP50"/>
    </row>
    <row r="51" spans="1:68" x14ac:dyDescent="0.25">
      <c r="A51" s="90"/>
      <c r="B51" s="89"/>
      <c r="C51" s="89"/>
      <c r="D51" s="89"/>
      <c r="E51" s="89"/>
      <c r="F51" s="89"/>
      <c r="G51" s="89"/>
      <c r="H51" s="89"/>
      <c r="I51" s="89"/>
      <c r="J51" s="89"/>
      <c r="K51" s="89"/>
      <c r="L51" s="89"/>
      <c r="M51" s="89"/>
      <c r="N51" s="89"/>
      <c r="O51" s="89"/>
      <c r="P51" s="89"/>
      <c r="S51" s="89"/>
      <c r="T51" s="89"/>
      <c r="U51" s="89"/>
      <c r="V51" s="89"/>
      <c r="W51" s="89"/>
      <c r="X51" s="89"/>
      <c r="Y51" s="89"/>
      <c r="Z51" s="89"/>
      <c r="AC51" s="89"/>
      <c r="AD51" s="89"/>
      <c r="AI51" s="89"/>
      <c r="AJ51" s="89"/>
      <c r="AO51" s="89"/>
      <c r="AP51" s="89"/>
      <c r="BO51"/>
      <c r="BP51"/>
    </row>
    <row r="52" spans="1:68" x14ac:dyDescent="0.25">
      <c r="A52" s="90"/>
      <c r="B52" s="89"/>
      <c r="C52" s="89"/>
      <c r="D52" s="89"/>
      <c r="E52" s="89"/>
      <c r="F52" s="89"/>
      <c r="G52" s="89"/>
      <c r="H52" s="89"/>
      <c r="I52" s="89"/>
      <c r="J52" s="89"/>
      <c r="K52" s="89"/>
      <c r="L52" s="89"/>
      <c r="M52" s="89"/>
      <c r="N52" s="89"/>
      <c r="O52" s="89"/>
      <c r="P52" s="89"/>
      <c r="S52" s="89"/>
      <c r="T52" s="89"/>
      <c r="U52" s="89"/>
      <c r="V52" s="89"/>
      <c r="W52" s="89"/>
      <c r="X52" s="89"/>
      <c r="Y52" s="89"/>
      <c r="Z52" s="89"/>
      <c r="AC52" s="89"/>
      <c r="AD52" s="89"/>
      <c r="AI52" s="89"/>
      <c r="AJ52" s="89"/>
      <c r="AO52" s="89"/>
      <c r="AP52" s="89"/>
      <c r="BO52"/>
      <c r="BP52"/>
    </row>
    <row r="53" spans="1:68" x14ac:dyDescent="0.25">
      <c r="A53" s="90"/>
      <c r="B53" s="89"/>
      <c r="C53" s="89"/>
      <c r="D53" s="89"/>
      <c r="E53" s="89"/>
      <c r="F53" s="89"/>
      <c r="G53" s="89"/>
      <c r="H53" s="89"/>
      <c r="I53" s="89"/>
      <c r="J53" s="89"/>
      <c r="K53" s="89"/>
      <c r="L53" s="89"/>
      <c r="M53" s="89"/>
      <c r="N53" s="89"/>
      <c r="O53" s="89"/>
      <c r="P53" s="89"/>
      <c r="S53" s="89"/>
      <c r="T53" s="89"/>
      <c r="U53" s="89"/>
      <c r="V53" s="89"/>
      <c r="W53" s="89"/>
      <c r="X53" s="89"/>
      <c r="Y53" s="89"/>
      <c r="Z53" s="89"/>
      <c r="AC53" s="89"/>
      <c r="AD53" s="89"/>
      <c r="AI53" s="89"/>
      <c r="AJ53" s="89"/>
      <c r="AO53" s="89"/>
      <c r="AP53" s="89"/>
      <c r="BO53"/>
      <c r="BP53"/>
    </row>
    <row r="54" spans="1:68" x14ac:dyDescent="0.25">
      <c r="A54" s="90"/>
      <c r="B54" s="89"/>
      <c r="C54" s="89"/>
      <c r="D54" s="89"/>
      <c r="E54" s="89"/>
      <c r="F54" s="89"/>
      <c r="G54" s="89"/>
      <c r="H54" s="89"/>
      <c r="I54" s="89"/>
      <c r="J54" s="89"/>
      <c r="K54" s="89"/>
      <c r="L54" s="89"/>
      <c r="M54" s="89"/>
      <c r="N54" s="89"/>
      <c r="O54" s="89"/>
      <c r="P54" s="89"/>
      <c r="S54" s="89"/>
      <c r="T54" s="89"/>
      <c r="U54" s="89"/>
      <c r="V54" s="89"/>
      <c r="W54" s="89"/>
      <c r="X54" s="89"/>
      <c r="Y54" s="89"/>
      <c r="Z54" s="89"/>
      <c r="AC54" s="89"/>
      <c r="AD54" s="89"/>
      <c r="AI54" s="89"/>
      <c r="AJ54" s="89"/>
      <c r="AO54" s="89"/>
      <c r="AP54" s="89"/>
      <c r="BO54"/>
      <c r="BP54"/>
    </row>
    <row r="55" spans="1:68" x14ac:dyDescent="0.25">
      <c r="A55" s="90"/>
      <c r="B55" s="89"/>
      <c r="C55" s="89"/>
      <c r="D55" s="89"/>
      <c r="E55" s="89"/>
      <c r="F55" s="89"/>
      <c r="G55" s="89"/>
      <c r="H55" s="89"/>
      <c r="I55" s="89"/>
      <c r="J55" s="89"/>
      <c r="K55" s="89"/>
      <c r="L55" s="89"/>
      <c r="M55" s="89"/>
      <c r="N55" s="89"/>
      <c r="O55" s="89"/>
      <c r="P55" s="89"/>
      <c r="S55" s="89"/>
      <c r="T55" s="89"/>
      <c r="U55" s="89"/>
      <c r="V55" s="89"/>
      <c r="W55" s="89"/>
      <c r="X55" s="89"/>
      <c r="Y55" s="89"/>
      <c r="Z55" s="89"/>
      <c r="AC55" s="89"/>
      <c r="AD55" s="89"/>
      <c r="AI55" s="89"/>
      <c r="AJ55" s="89"/>
      <c r="AO55" s="89"/>
      <c r="AP55" s="89"/>
      <c r="BO55"/>
      <c r="BP55"/>
    </row>
    <row r="56" spans="1:68" x14ac:dyDescent="0.25">
      <c r="A56" s="90"/>
      <c r="B56" s="89"/>
      <c r="C56" s="89"/>
      <c r="D56" s="89"/>
      <c r="E56" s="89"/>
      <c r="F56" s="89"/>
      <c r="G56" s="89"/>
      <c r="H56" s="89"/>
      <c r="I56" s="89"/>
      <c r="J56" s="89"/>
      <c r="K56" s="89"/>
      <c r="L56" s="89"/>
      <c r="M56" s="89"/>
      <c r="N56" s="89"/>
      <c r="O56" s="89"/>
      <c r="P56" s="89"/>
      <c r="S56" s="89"/>
      <c r="T56" s="89"/>
      <c r="U56" s="89"/>
      <c r="V56" s="89"/>
      <c r="W56" s="89"/>
      <c r="X56" s="89"/>
      <c r="Y56" s="89"/>
      <c r="Z56" s="89"/>
      <c r="AC56" s="89"/>
      <c r="AD56" s="89"/>
      <c r="AI56" s="89"/>
      <c r="AJ56" s="89"/>
      <c r="AO56" s="89"/>
      <c r="AP56" s="89"/>
      <c r="AW56"/>
      <c r="AX56"/>
      <c r="AY56"/>
      <c r="AZ56"/>
      <c r="BA56"/>
      <c r="BB56"/>
      <c r="BC56"/>
      <c r="BD56"/>
      <c r="BE56"/>
      <c r="BF56"/>
      <c r="BG56"/>
      <c r="BH56"/>
      <c r="BI56"/>
      <c r="BJ56"/>
      <c r="BK56"/>
      <c r="BL56"/>
      <c r="BM56"/>
      <c r="BN56"/>
      <c r="BO56"/>
      <c r="BP56"/>
    </row>
    <row r="57" spans="1:68" x14ac:dyDescent="0.25">
      <c r="A57" s="90"/>
      <c r="B57" s="89"/>
      <c r="C57" s="89"/>
      <c r="D57" s="89"/>
      <c r="E57" s="89"/>
      <c r="F57" s="89"/>
      <c r="G57" s="89"/>
      <c r="H57" s="89"/>
      <c r="I57" s="89"/>
      <c r="J57" s="89"/>
      <c r="K57" s="89"/>
      <c r="L57" s="89"/>
      <c r="M57" s="89"/>
      <c r="N57" s="89"/>
      <c r="O57" s="89"/>
      <c r="P57" s="89"/>
      <c r="S57" s="89"/>
      <c r="T57" s="89"/>
      <c r="U57" s="89"/>
      <c r="V57" s="89"/>
      <c r="W57" s="89"/>
      <c r="X57" s="89"/>
      <c r="Y57" s="89"/>
      <c r="Z57" s="89"/>
      <c r="AC57" s="89"/>
      <c r="AD57" s="89"/>
      <c r="AI57" s="89"/>
      <c r="AJ57" s="89"/>
      <c r="AO57" s="89"/>
      <c r="AP57" s="89"/>
      <c r="AW57"/>
      <c r="AX57"/>
      <c r="AY57"/>
      <c r="AZ57"/>
      <c r="BA57"/>
      <c r="BB57"/>
      <c r="BC57"/>
      <c r="BD57"/>
      <c r="BE57"/>
      <c r="BF57"/>
      <c r="BG57"/>
      <c r="BH57"/>
      <c r="BI57"/>
      <c r="BJ57"/>
      <c r="BK57"/>
      <c r="BL57"/>
      <c r="BM57"/>
      <c r="BN57"/>
      <c r="BO57"/>
      <c r="BP57"/>
    </row>
    <row r="58" spans="1:68" x14ac:dyDescent="0.25">
      <c r="A58" s="90"/>
      <c r="B58" s="89"/>
      <c r="C58" s="89"/>
      <c r="D58" s="89"/>
      <c r="E58" s="89"/>
      <c r="F58" s="89"/>
      <c r="G58" s="89"/>
      <c r="H58" s="89"/>
      <c r="I58" s="89"/>
      <c r="J58" s="89"/>
      <c r="K58" s="89"/>
      <c r="L58" s="89"/>
      <c r="M58" s="89"/>
      <c r="N58" s="89"/>
      <c r="O58" s="89"/>
      <c r="P58" s="89"/>
      <c r="S58" s="89"/>
      <c r="T58" s="89"/>
      <c r="U58" s="89"/>
      <c r="V58" s="89"/>
      <c r="W58" s="89"/>
      <c r="X58" s="89"/>
      <c r="Y58" s="89"/>
      <c r="Z58" s="89"/>
      <c r="AC58" s="89"/>
      <c r="AD58" s="89"/>
      <c r="AI58" s="89"/>
      <c r="AJ58" s="89"/>
      <c r="AO58" s="89"/>
      <c r="AP58" s="89"/>
    </row>
    <row r="59" spans="1:68" x14ac:dyDescent="0.25">
      <c r="A59" s="90"/>
      <c r="B59" s="89"/>
      <c r="C59" s="89"/>
      <c r="D59" s="89"/>
      <c r="E59" s="89"/>
      <c r="F59" s="89"/>
      <c r="G59" s="89"/>
      <c r="H59" s="89"/>
      <c r="I59" s="89"/>
      <c r="J59" s="89"/>
      <c r="K59" s="89"/>
      <c r="L59" s="89"/>
      <c r="M59" s="89"/>
      <c r="N59" s="89"/>
      <c r="O59" s="89"/>
      <c r="P59" s="89"/>
      <c r="S59" s="89"/>
      <c r="T59" s="89"/>
      <c r="U59" s="89"/>
      <c r="V59" s="89"/>
      <c r="W59" s="89"/>
      <c r="X59" s="89"/>
      <c r="Y59" s="89"/>
      <c r="Z59" s="89"/>
      <c r="AC59" s="89"/>
      <c r="AD59" s="89"/>
      <c r="AI59" s="89"/>
      <c r="AJ59" s="89"/>
      <c r="AO59" s="89"/>
      <c r="AP59" s="89"/>
    </row>
    <row r="60" spans="1:68" x14ac:dyDescent="0.25">
      <c r="A60" s="90"/>
      <c r="B60" s="89"/>
      <c r="C60" s="89"/>
      <c r="D60" s="89"/>
      <c r="E60" s="89"/>
      <c r="F60" s="89"/>
      <c r="G60" s="89"/>
      <c r="H60" s="89"/>
      <c r="I60" s="89"/>
      <c r="J60" s="89"/>
      <c r="K60" s="89"/>
      <c r="L60" s="89"/>
      <c r="M60" s="89"/>
      <c r="N60" s="89"/>
      <c r="O60" s="89"/>
      <c r="P60" s="89"/>
      <c r="S60" s="89"/>
      <c r="T60" s="89"/>
      <c r="U60" s="89"/>
      <c r="V60" s="89"/>
      <c r="W60" s="89"/>
      <c r="X60" s="89"/>
      <c r="Y60" s="89"/>
      <c r="Z60" s="89"/>
      <c r="AC60" s="89"/>
      <c r="AD60" s="89"/>
      <c r="AI60" s="89"/>
      <c r="AJ60" s="89"/>
      <c r="AO60" s="89"/>
      <c r="AP60" s="89"/>
    </row>
    <row r="61" spans="1:68" x14ac:dyDescent="0.25">
      <c r="A61" s="90"/>
      <c r="B61" s="89"/>
      <c r="C61" s="89"/>
      <c r="D61" s="89"/>
      <c r="E61" s="89"/>
      <c r="F61" s="89"/>
      <c r="G61" s="89"/>
      <c r="H61" s="89"/>
      <c r="I61" s="89"/>
      <c r="J61" s="89"/>
      <c r="K61" s="89"/>
      <c r="L61" s="89"/>
      <c r="M61" s="89"/>
      <c r="N61" s="89"/>
      <c r="O61" s="89"/>
      <c r="P61" s="89"/>
      <c r="S61" s="89"/>
      <c r="T61" s="89"/>
      <c r="U61" s="89"/>
      <c r="V61" s="89"/>
      <c r="W61" s="89"/>
      <c r="X61" s="89"/>
      <c r="Y61" s="89"/>
      <c r="Z61" s="89"/>
      <c r="AC61" s="89"/>
      <c r="AD61" s="89"/>
      <c r="AI61" s="89"/>
      <c r="AJ61" s="89"/>
      <c r="AO61" s="89"/>
      <c r="AP61" s="89"/>
    </row>
    <row r="62" spans="1:68" x14ac:dyDescent="0.25">
      <c r="A62" s="90"/>
      <c r="B62" s="89"/>
      <c r="C62" s="89"/>
      <c r="D62" s="89"/>
      <c r="E62" s="89"/>
      <c r="F62" s="89"/>
      <c r="G62" s="89"/>
      <c r="H62" s="89"/>
      <c r="I62" s="89"/>
      <c r="J62" s="89"/>
      <c r="K62" s="89"/>
      <c r="L62" s="89"/>
      <c r="M62" s="89"/>
      <c r="N62" s="89"/>
      <c r="O62" s="89"/>
      <c r="P62" s="89"/>
      <c r="S62" s="89"/>
      <c r="T62" s="89"/>
      <c r="U62" s="89"/>
      <c r="V62" s="89"/>
      <c r="W62" s="89"/>
      <c r="X62" s="89"/>
      <c r="Y62" s="89"/>
      <c r="Z62" s="89"/>
      <c r="AC62" s="89"/>
      <c r="AD62" s="89"/>
      <c r="AI62" s="89"/>
      <c r="AJ62" s="89"/>
      <c r="AO62" s="89"/>
      <c r="AP62" s="89"/>
    </row>
    <row r="63" spans="1:68" x14ac:dyDescent="0.25">
      <c r="A63" s="90"/>
      <c r="B63" s="89"/>
      <c r="C63" s="89"/>
      <c r="D63" s="89"/>
      <c r="E63" s="89"/>
      <c r="F63" s="89"/>
      <c r="G63" s="89"/>
      <c r="H63" s="89"/>
      <c r="I63" s="89"/>
      <c r="J63" s="89"/>
      <c r="K63" s="89"/>
      <c r="L63" s="89"/>
      <c r="M63" s="89"/>
      <c r="N63" s="89"/>
      <c r="O63" s="89"/>
      <c r="P63" s="89"/>
      <c r="S63" s="89"/>
      <c r="T63" s="89"/>
      <c r="U63" s="89"/>
      <c r="V63" s="89"/>
      <c r="W63" s="89"/>
      <c r="X63" s="89"/>
      <c r="Y63" s="89"/>
      <c r="Z63" s="89"/>
      <c r="AC63" s="89"/>
      <c r="AD63" s="89"/>
      <c r="AI63" s="89"/>
      <c r="AJ63" s="89"/>
      <c r="AO63" s="89"/>
      <c r="AP63" s="89"/>
    </row>
    <row r="64" spans="1:68" x14ac:dyDescent="0.25">
      <c r="A64" s="90"/>
      <c r="B64" s="89"/>
      <c r="C64" s="89"/>
      <c r="D64" s="89"/>
      <c r="E64" s="89"/>
      <c r="F64" s="89"/>
      <c r="G64" s="89"/>
      <c r="H64" s="89"/>
      <c r="I64" s="89"/>
      <c r="J64" s="89"/>
      <c r="K64" s="89"/>
      <c r="L64" s="89"/>
      <c r="M64" s="89"/>
      <c r="N64" s="89"/>
      <c r="O64" s="89"/>
      <c r="P64" s="89"/>
      <c r="S64" s="89"/>
      <c r="T64" s="89"/>
      <c r="U64" s="89"/>
      <c r="V64" s="89"/>
      <c r="W64" s="89"/>
      <c r="X64" s="89"/>
      <c r="Y64" s="89"/>
      <c r="Z64" s="89"/>
      <c r="AC64" s="89"/>
      <c r="AD64" s="89"/>
      <c r="AI64" s="89"/>
      <c r="AJ64" s="89"/>
      <c r="AO64" s="89"/>
      <c r="AP64" s="89"/>
    </row>
    <row r="65" spans="1:42" x14ac:dyDescent="0.25">
      <c r="A65" s="90"/>
      <c r="B65" s="89"/>
      <c r="C65" s="89"/>
      <c r="D65" s="89"/>
      <c r="E65" s="89"/>
      <c r="F65" s="89"/>
      <c r="G65" s="89"/>
      <c r="H65" s="89"/>
      <c r="I65" s="89"/>
      <c r="J65" s="89"/>
      <c r="K65" s="89"/>
      <c r="L65" s="89"/>
      <c r="M65" s="89"/>
      <c r="N65" s="89"/>
      <c r="O65" s="89"/>
      <c r="P65" s="89"/>
      <c r="S65" s="89"/>
      <c r="T65" s="89"/>
      <c r="U65" s="89"/>
      <c r="V65" s="89"/>
      <c r="W65" s="89"/>
      <c r="X65" s="89"/>
      <c r="Y65" s="89"/>
      <c r="Z65" s="89"/>
      <c r="AC65" s="89"/>
      <c r="AD65" s="89"/>
      <c r="AI65" s="89"/>
      <c r="AJ65" s="89"/>
      <c r="AO65" s="89"/>
      <c r="AP65" s="89"/>
    </row>
    <row r="66" spans="1:42" x14ac:dyDescent="0.25">
      <c r="A66" s="90"/>
      <c r="B66" s="89"/>
      <c r="C66" s="89"/>
      <c r="D66" s="89"/>
      <c r="E66" s="89"/>
      <c r="F66" s="89"/>
      <c r="G66" s="89"/>
      <c r="H66" s="89"/>
      <c r="I66" s="89"/>
      <c r="J66" s="89"/>
      <c r="K66" s="89"/>
      <c r="L66" s="89"/>
      <c r="M66" s="89"/>
      <c r="N66" s="89"/>
      <c r="O66" s="89"/>
      <c r="P66" s="89"/>
      <c r="S66" s="89"/>
      <c r="T66" s="89"/>
      <c r="U66" s="89"/>
      <c r="V66" s="89"/>
      <c r="W66" s="89"/>
      <c r="X66" s="89"/>
      <c r="Y66" s="89"/>
      <c r="Z66" s="89"/>
      <c r="AC66" s="89"/>
      <c r="AD66" s="89"/>
      <c r="AI66" s="89"/>
      <c r="AJ66" s="89"/>
      <c r="AO66" s="89"/>
      <c r="AP66" s="89"/>
    </row>
    <row r="67" spans="1:42" x14ac:dyDescent="0.25">
      <c r="A67" s="90"/>
      <c r="B67" s="89"/>
      <c r="C67" s="89"/>
      <c r="D67" s="89"/>
      <c r="E67" s="89"/>
      <c r="F67" s="89"/>
      <c r="G67" s="89"/>
      <c r="H67" s="89"/>
      <c r="I67" s="89"/>
      <c r="J67" s="89"/>
      <c r="K67" s="89"/>
      <c r="L67" s="89"/>
      <c r="M67" s="89"/>
      <c r="N67" s="89"/>
      <c r="O67" s="89"/>
      <c r="P67" s="89"/>
      <c r="S67" s="89"/>
      <c r="T67" s="89"/>
      <c r="U67" s="89"/>
      <c r="V67" s="89"/>
      <c r="W67" s="89"/>
      <c r="X67" s="89"/>
      <c r="Y67" s="89"/>
      <c r="Z67" s="89"/>
      <c r="AC67" s="89"/>
      <c r="AD67" s="89"/>
      <c r="AI67" s="89"/>
      <c r="AJ67" s="89"/>
      <c r="AO67" s="89"/>
      <c r="AP67" s="89"/>
    </row>
    <row r="68" spans="1:42" x14ac:dyDescent="0.25">
      <c r="A68" s="90"/>
      <c r="B68" s="89"/>
      <c r="C68" s="89"/>
      <c r="D68" s="89"/>
      <c r="E68" s="89"/>
      <c r="F68" s="89"/>
      <c r="G68" s="89"/>
      <c r="H68" s="89"/>
      <c r="I68" s="89"/>
      <c r="J68" s="89"/>
      <c r="K68" s="89"/>
      <c r="L68" s="89"/>
      <c r="M68" s="89"/>
      <c r="N68" s="89"/>
      <c r="O68" s="89"/>
      <c r="P68" s="89"/>
      <c r="S68" s="89"/>
      <c r="T68" s="89"/>
      <c r="U68" s="89"/>
      <c r="V68" s="89"/>
      <c r="W68" s="89"/>
      <c r="X68" s="89"/>
      <c r="Y68" s="89"/>
      <c r="Z68" s="89"/>
      <c r="AC68" s="89"/>
      <c r="AD68" s="89"/>
      <c r="AI68" s="89"/>
      <c r="AJ68" s="89"/>
      <c r="AO68" s="89"/>
      <c r="AP68" s="89"/>
    </row>
    <row r="69" spans="1:42" x14ac:dyDescent="0.25">
      <c r="A69" s="90"/>
      <c r="B69" s="89"/>
      <c r="C69" s="89"/>
      <c r="D69" s="89"/>
      <c r="E69" s="89"/>
      <c r="F69" s="89"/>
      <c r="G69" s="89"/>
      <c r="H69" s="89"/>
      <c r="I69" s="89"/>
      <c r="J69" s="89"/>
      <c r="K69" s="89"/>
      <c r="L69" s="89"/>
      <c r="M69" s="89"/>
      <c r="N69" s="89"/>
      <c r="O69" s="89"/>
      <c r="P69" s="89"/>
      <c r="S69" s="89"/>
      <c r="T69" s="89"/>
      <c r="U69" s="89"/>
      <c r="V69" s="89"/>
      <c r="W69" s="89"/>
      <c r="X69" s="89"/>
      <c r="Y69" s="89"/>
      <c r="Z69" s="89"/>
      <c r="AC69" s="89"/>
      <c r="AD69" s="89"/>
      <c r="AI69" s="89"/>
      <c r="AJ69" s="89"/>
      <c r="AO69" s="89"/>
      <c r="AP69" s="89"/>
    </row>
    <row r="70" spans="1:42" x14ac:dyDescent="0.25">
      <c r="A70" s="90"/>
      <c r="B70" s="89"/>
      <c r="C70" s="89"/>
      <c r="D70" s="89"/>
      <c r="E70" s="89"/>
      <c r="F70" s="89"/>
      <c r="G70" s="89"/>
      <c r="H70" s="89"/>
      <c r="I70" s="89"/>
      <c r="J70" s="89"/>
      <c r="K70" s="89"/>
      <c r="L70" s="89"/>
      <c r="M70" s="89"/>
      <c r="N70" s="89"/>
      <c r="O70" s="89"/>
      <c r="P70" s="89"/>
      <c r="S70" s="89"/>
      <c r="T70" s="89"/>
      <c r="U70" s="89"/>
      <c r="V70" s="89"/>
      <c r="W70" s="89"/>
      <c r="X70" s="89"/>
      <c r="Y70" s="89"/>
      <c r="Z70" s="89"/>
      <c r="AC70" s="89"/>
      <c r="AD70" s="89"/>
      <c r="AI70" s="89"/>
      <c r="AJ70" s="89"/>
      <c r="AO70" s="89"/>
      <c r="AP70" s="89"/>
    </row>
    <row r="71" spans="1:42" x14ac:dyDescent="0.25">
      <c r="A71" s="90"/>
      <c r="B71" s="89"/>
      <c r="C71" s="89"/>
      <c r="D71" s="89"/>
      <c r="E71" s="89"/>
      <c r="F71" s="89"/>
      <c r="G71" s="89"/>
      <c r="H71" s="89"/>
      <c r="I71" s="89"/>
      <c r="J71" s="89"/>
      <c r="K71" s="89"/>
      <c r="L71" s="89"/>
      <c r="M71" s="89"/>
      <c r="N71" s="89"/>
      <c r="O71" s="89"/>
      <c r="P71" s="89"/>
      <c r="S71" s="89"/>
      <c r="T71" s="89"/>
      <c r="U71" s="89"/>
      <c r="V71" s="89"/>
      <c r="W71" s="89"/>
      <c r="X71" s="89"/>
      <c r="Y71" s="89"/>
      <c r="Z71" s="89"/>
      <c r="AC71" s="89"/>
      <c r="AD71" s="89"/>
      <c r="AI71" s="89"/>
      <c r="AJ71" s="89"/>
      <c r="AO71" s="89"/>
      <c r="AP71" s="89"/>
    </row>
    <row r="72" spans="1:42" x14ac:dyDescent="0.25">
      <c r="A72" s="90"/>
      <c r="B72" s="89"/>
      <c r="C72" s="89"/>
      <c r="D72" s="89"/>
      <c r="E72" s="89"/>
      <c r="F72" s="89"/>
      <c r="G72" s="89"/>
      <c r="H72" s="89"/>
      <c r="I72" s="89"/>
      <c r="J72" s="89"/>
      <c r="K72" s="89"/>
      <c r="L72" s="89"/>
      <c r="M72" s="89"/>
      <c r="N72" s="89"/>
      <c r="O72" s="89"/>
      <c r="P72" s="89"/>
      <c r="S72" s="89"/>
      <c r="T72" s="89"/>
      <c r="U72" s="89"/>
      <c r="V72" s="89"/>
      <c r="W72" s="89"/>
      <c r="X72" s="89"/>
      <c r="Y72" s="89"/>
      <c r="Z72" s="89"/>
      <c r="AC72" s="89"/>
      <c r="AD72" s="89"/>
      <c r="AI72" s="89"/>
      <c r="AJ72" s="89"/>
      <c r="AO72" s="89"/>
      <c r="AP72" s="89"/>
    </row>
    <row r="73" spans="1:42" ht="18.75" x14ac:dyDescent="0.3">
      <c r="A73" s="106"/>
      <c r="B73" s="89"/>
      <c r="C73" s="89"/>
      <c r="D73" s="89"/>
      <c r="E73" s="89"/>
      <c r="F73" s="89"/>
      <c r="G73" s="89"/>
      <c r="H73" s="89"/>
      <c r="I73" s="89"/>
      <c r="J73" s="89"/>
      <c r="K73" s="89"/>
      <c r="L73" s="89"/>
      <c r="M73" s="89"/>
      <c r="N73" s="89"/>
      <c r="O73" s="89"/>
      <c r="P73" s="89"/>
      <c r="S73" s="89"/>
      <c r="T73" s="89"/>
      <c r="U73" s="89"/>
      <c r="V73" s="89"/>
      <c r="W73" s="89"/>
      <c r="X73" s="89"/>
      <c r="Y73" s="89"/>
      <c r="Z73" s="89"/>
      <c r="AC73" s="89"/>
      <c r="AD73" s="89"/>
      <c r="AI73" s="89"/>
      <c r="AJ73" s="89"/>
      <c r="AO73" s="89"/>
      <c r="AP73" s="89"/>
    </row>
    <row r="74" spans="1:42" ht="18.75" x14ac:dyDescent="0.3">
      <c r="A74" s="106"/>
      <c r="B74" s="89"/>
      <c r="C74" s="89"/>
      <c r="D74" s="89"/>
      <c r="E74" s="89"/>
      <c r="F74" s="89"/>
      <c r="G74" s="89"/>
      <c r="H74" s="89"/>
      <c r="I74" s="89"/>
      <c r="J74" s="89"/>
      <c r="K74" s="89"/>
      <c r="L74" s="89"/>
      <c r="M74" s="89"/>
      <c r="N74" s="89"/>
      <c r="O74" s="89"/>
      <c r="P74" s="89"/>
      <c r="S74" s="89"/>
      <c r="T74" s="89"/>
      <c r="U74" s="89"/>
      <c r="V74" s="89"/>
      <c r="W74" s="89"/>
      <c r="X74" s="89"/>
      <c r="Y74" s="89"/>
      <c r="Z74" s="89"/>
      <c r="AC74" s="89"/>
      <c r="AD74" s="89"/>
      <c r="AI74" s="89"/>
      <c r="AJ74" s="89"/>
      <c r="AO74" s="89"/>
      <c r="AP74" s="89"/>
    </row>
    <row r="75" spans="1:42" ht="18.75" x14ac:dyDescent="0.3">
      <c r="A75" s="106"/>
      <c r="B75" s="89"/>
      <c r="C75" s="89"/>
      <c r="D75" s="89"/>
      <c r="E75" s="89"/>
      <c r="F75" s="89"/>
      <c r="G75" s="89"/>
      <c r="H75" s="89"/>
      <c r="I75" s="89"/>
      <c r="J75" s="89"/>
      <c r="K75" s="89"/>
      <c r="L75" s="89"/>
      <c r="M75" s="89"/>
      <c r="N75" s="89"/>
      <c r="O75" s="89"/>
      <c r="P75" s="89"/>
      <c r="S75" s="89"/>
      <c r="T75" s="89"/>
      <c r="U75" s="89"/>
      <c r="V75" s="89"/>
      <c r="W75" s="89"/>
      <c r="X75" s="89"/>
      <c r="Y75" s="89"/>
      <c r="Z75" s="89"/>
      <c r="AC75" s="89"/>
      <c r="AD75" s="89"/>
      <c r="AI75" s="89"/>
      <c r="AJ75" s="89"/>
      <c r="AO75" s="89"/>
      <c r="AP75" s="89"/>
    </row>
    <row r="76" spans="1:42" ht="18.75" x14ac:dyDescent="0.3">
      <c r="A76" s="106"/>
      <c r="B76" s="89"/>
      <c r="C76" s="89"/>
      <c r="D76" s="89"/>
      <c r="E76" s="89"/>
      <c r="F76" s="89"/>
      <c r="G76" s="89"/>
      <c r="H76" s="89"/>
      <c r="I76" s="89"/>
      <c r="J76" s="89"/>
      <c r="K76" s="89"/>
      <c r="L76" s="89"/>
      <c r="M76" s="89"/>
      <c r="N76" s="89"/>
      <c r="O76" s="89"/>
      <c r="P76" s="89"/>
      <c r="S76" s="89"/>
      <c r="T76" s="89"/>
      <c r="U76" s="89"/>
      <c r="V76" s="89"/>
      <c r="W76" s="89"/>
      <c r="X76" s="89"/>
      <c r="Y76" s="89"/>
      <c r="Z76" s="89"/>
      <c r="AC76" s="89"/>
      <c r="AD76" s="89"/>
      <c r="AI76" s="89"/>
      <c r="AJ76" s="89"/>
      <c r="AO76" s="89"/>
      <c r="AP76" s="89"/>
    </row>
    <row r="77" spans="1:42" ht="18.75" x14ac:dyDescent="0.3">
      <c r="A77" s="106"/>
      <c r="B77" s="89"/>
      <c r="C77" s="89"/>
      <c r="D77" s="89"/>
      <c r="E77" s="89"/>
      <c r="F77" s="89"/>
      <c r="G77" s="89"/>
      <c r="H77" s="89"/>
      <c r="I77" s="89"/>
      <c r="J77" s="89"/>
      <c r="K77" s="89"/>
      <c r="L77" s="89"/>
      <c r="M77" s="89"/>
      <c r="N77" s="89"/>
      <c r="O77" s="89"/>
      <c r="P77" s="89"/>
      <c r="S77" s="89"/>
      <c r="T77" s="89"/>
      <c r="U77" s="89"/>
      <c r="V77" s="89"/>
      <c r="W77" s="89"/>
      <c r="X77" s="89"/>
      <c r="Y77" s="89"/>
      <c r="Z77" s="89"/>
      <c r="AC77" s="89"/>
      <c r="AD77" s="89"/>
      <c r="AI77" s="89"/>
      <c r="AJ77" s="89"/>
      <c r="AO77" s="89"/>
      <c r="AP77" s="89"/>
    </row>
    <row r="78" spans="1:42" x14ac:dyDescent="0.25">
      <c r="A78" s="107"/>
      <c r="B78" s="89"/>
      <c r="C78" s="89"/>
      <c r="D78" s="89"/>
      <c r="E78" s="89"/>
      <c r="F78" s="89"/>
      <c r="G78" s="89"/>
      <c r="H78" s="89"/>
      <c r="I78" s="89"/>
      <c r="J78" s="89"/>
      <c r="K78" s="89"/>
      <c r="L78" s="89"/>
      <c r="M78" s="89"/>
      <c r="N78" s="89"/>
      <c r="O78" s="89"/>
      <c r="P78" s="89"/>
      <c r="S78" s="89"/>
      <c r="T78" s="89"/>
      <c r="U78" s="89"/>
      <c r="V78" s="89"/>
      <c r="W78" s="89"/>
      <c r="X78" s="89"/>
      <c r="Y78" s="89"/>
      <c r="Z78" s="89"/>
      <c r="AC78" s="89"/>
      <c r="AD78" s="89"/>
      <c r="AI78" s="89"/>
      <c r="AJ78" s="89"/>
      <c r="AO78" s="89"/>
      <c r="AP78" s="89"/>
    </row>
    <row r="79" spans="1:42" ht="15.75" thickBot="1" x14ac:dyDescent="0.3">
      <c r="A79" s="108"/>
      <c r="B79" s="89"/>
      <c r="C79" s="89"/>
      <c r="D79" s="89"/>
      <c r="E79" s="89"/>
      <c r="F79" s="89"/>
      <c r="G79" s="89"/>
      <c r="H79" s="89"/>
      <c r="I79" s="89"/>
      <c r="J79" s="89"/>
      <c r="K79" s="89"/>
      <c r="L79" s="89"/>
      <c r="M79" s="89"/>
      <c r="N79" s="89"/>
      <c r="O79" s="89"/>
      <c r="P79" s="89"/>
      <c r="S79" s="89"/>
      <c r="T79" s="89"/>
      <c r="U79" s="89"/>
      <c r="V79" s="89"/>
      <c r="W79" s="89"/>
      <c r="X79" s="89"/>
      <c r="Y79" s="89"/>
      <c r="Z79" s="89"/>
      <c r="AC79" s="89"/>
      <c r="AD79" s="89"/>
      <c r="AI79" s="89"/>
      <c r="AJ79" s="89"/>
      <c r="AO79" s="89"/>
      <c r="AP79" s="89"/>
    </row>
    <row r="80" spans="1:42" ht="18.75" x14ac:dyDescent="0.3">
      <c r="A80" s="108"/>
      <c r="B80" s="96" t="s">
        <v>34</v>
      </c>
      <c r="C80" s="97"/>
      <c r="D80" s="661" t="s">
        <v>298</v>
      </c>
      <c r="E80" s="661"/>
      <c r="F80" s="661"/>
      <c r="G80" s="661"/>
      <c r="H80" s="661"/>
      <c r="I80" s="661"/>
      <c r="J80" s="661"/>
      <c r="K80" s="661"/>
      <c r="L80" s="661"/>
      <c r="M80" s="661"/>
      <c r="N80" s="661"/>
      <c r="O80" s="661"/>
      <c r="P80" s="661"/>
      <c r="Q80" s="661"/>
      <c r="R80" s="661"/>
      <c r="S80" s="662"/>
      <c r="T80" s="89"/>
      <c r="U80" s="89"/>
      <c r="V80" s="89"/>
      <c r="W80" s="89"/>
      <c r="X80" s="89"/>
      <c r="Y80" s="89"/>
      <c r="Z80" s="89"/>
      <c r="AC80" s="89"/>
      <c r="AD80" s="89"/>
      <c r="AI80" s="89"/>
      <c r="AJ80" s="89"/>
      <c r="AO80" s="89"/>
      <c r="AP80" s="89"/>
    </row>
    <row r="81" spans="1:42" x14ac:dyDescent="0.25">
      <c r="A81" s="108"/>
      <c r="B81" s="98" t="s">
        <v>15</v>
      </c>
      <c r="C81" s="256" t="s">
        <v>16</v>
      </c>
      <c r="D81" s="664" t="s">
        <v>17</v>
      </c>
      <c r="E81" s="664"/>
      <c r="F81" s="664"/>
      <c r="G81" s="664"/>
      <c r="H81" s="664"/>
      <c r="I81" s="664"/>
      <c r="J81" s="664"/>
      <c r="K81" s="664"/>
      <c r="L81" s="664"/>
      <c r="M81" s="664"/>
      <c r="N81" s="664"/>
      <c r="O81" s="664"/>
      <c r="P81" s="664"/>
      <c r="Q81" s="664"/>
      <c r="R81" s="664"/>
      <c r="S81" s="665"/>
      <c r="T81" s="89"/>
      <c r="U81" s="89"/>
      <c r="V81" s="89"/>
      <c r="W81" s="89"/>
      <c r="X81" s="89"/>
      <c r="Y81" s="89"/>
      <c r="Z81" s="89"/>
      <c r="AC81" s="89"/>
      <c r="AD81" s="89"/>
      <c r="AI81" s="89"/>
      <c r="AJ81" s="89"/>
      <c r="AO81" s="89"/>
      <c r="AP81" s="89"/>
    </row>
    <row r="82" spans="1:42" x14ac:dyDescent="0.25">
      <c r="A82" s="90"/>
      <c r="B82" s="76">
        <v>1</v>
      </c>
      <c r="C82" s="100" t="s">
        <v>167</v>
      </c>
      <c r="D82" s="670" t="s">
        <v>193</v>
      </c>
      <c r="E82" s="670"/>
      <c r="F82" s="670"/>
      <c r="G82" s="670"/>
      <c r="H82" s="670"/>
      <c r="I82" s="670"/>
      <c r="J82" s="670"/>
      <c r="K82" s="670"/>
      <c r="L82" s="670"/>
      <c r="M82" s="670"/>
      <c r="N82" s="670"/>
      <c r="O82" s="670"/>
      <c r="P82" s="670"/>
      <c r="Q82" s="670"/>
      <c r="R82" s="670"/>
      <c r="S82" s="671"/>
      <c r="T82" s="89"/>
      <c r="U82" s="89"/>
      <c r="V82" s="89"/>
      <c r="W82" s="89"/>
      <c r="X82" s="89"/>
      <c r="Y82" s="89"/>
      <c r="Z82" s="89"/>
      <c r="AC82" s="89"/>
      <c r="AD82" s="89"/>
      <c r="AI82" s="89"/>
      <c r="AJ82" s="89"/>
      <c r="AO82" s="89"/>
      <c r="AP82" s="89"/>
    </row>
    <row r="83" spans="1:42" x14ac:dyDescent="0.25">
      <c r="A83" s="90"/>
      <c r="B83" s="76">
        <v>3</v>
      </c>
      <c r="C83" s="100" t="s">
        <v>166</v>
      </c>
      <c r="D83" s="670" t="s">
        <v>194</v>
      </c>
      <c r="E83" s="670"/>
      <c r="F83" s="670"/>
      <c r="G83" s="670"/>
      <c r="H83" s="670"/>
      <c r="I83" s="670"/>
      <c r="J83" s="670"/>
      <c r="K83" s="670"/>
      <c r="L83" s="670"/>
      <c r="M83" s="670"/>
      <c r="N83" s="670"/>
      <c r="O83" s="670"/>
      <c r="P83" s="670"/>
      <c r="Q83" s="670"/>
      <c r="R83" s="670"/>
      <c r="S83" s="671"/>
      <c r="T83" s="89"/>
      <c r="U83" s="89"/>
      <c r="V83" s="89"/>
      <c r="W83" s="89"/>
      <c r="X83" s="89"/>
      <c r="Y83" s="89"/>
      <c r="Z83" s="89"/>
      <c r="AC83" s="89"/>
      <c r="AD83" s="89"/>
      <c r="AI83" s="89"/>
      <c r="AJ83" s="89"/>
      <c r="AO83" s="89"/>
      <c r="AP83" s="89"/>
    </row>
    <row r="84" spans="1:42" ht="15.75" thickBot="1" x14ac:dyDescent="0.3">
      <c r="A84" s="109"/>
      <c r="B84" s="76">
        <v>5</v>
      </c>
      <c r="C84" s="100" t="s">
        <v>3</v>
      </c>
      <c r="D84" s="670" t="s">
        <v>41</v>
      </c>
      <c r="E84" s="670"/>
      <c r="F84" s="670"/>
      <c r="G84" s="670"/>
      <c r="H84" s="670"/>
      <c r="I84" s="670"/>
      <c r="J84" s="670"/>
      <c r="K84" s="670"/>
      <c r="L84" s="670"/>
      <c r="M84" s="670"/>
      <c r="N84" s="670"/>
      <c r="O84" s="670"/>
      <c r="P84" s="670"/>
      <c r="Q84" s="670"/>
      <c r="R84" s="670"/>
      <c r="S84" s="671"/>
      <c r="T84" s="110"/>
      <c r="U84" s="110"/>
      <c r="V84" s="110"/>
      <c r="W84" s="110"/>
      <c r="X84" s="110"/>
      <c r="Y84" s="110"/>
      <c r="Z84" s="110"/>
      <c r="AC84" s="89"/>
      <c r="AD84" s="89"/>
      <c r="AI84" s="89"/>
      <c r="AJ84" s="89"/>
      <c r="AO84" s="89"/>
      <c r="AP84" s="89"/>
    </row>
    <row r="85" spans="1:42" x14ac:dyDescent="0.25">
      <c r="B85" s="76">
        <v>10</v>
      </c>
      <c r="C85" s="100" t="s">
        <v>22</v>
      </c>
      <c r="D85" s="670" t="s">
        <v>43</v>
      </c>
      <c r="E85" s="670"/>
      <c r="F85" s="670"/>
      <c r="G85" s="670"/>
      <c r="H85" s="670"/>
      <c r="I85" s="670"/>
      <c r="J85" s="670"/>
      <c r="K85" s="670"/>
      <c r="L85" s="670"/>
      <c r="M85" s="670"/>
      <c r="N85" s="670"/>
      <c r="O85" s="670"/>
      <c r="P85" s="670"/>
      <c r="Q85" s="670"/>
      <c r="R85" s="670"/>
      <c r="S85" s="671"/>
    </row>
    <row r="86" spans="1:42" ht="15.75" thickBot="1" x14ac:dyDescent="0.3">
      <c r="B86" s="80">
        <v>20</v>
      </c>
      <c r="C86" s="101" t="s">
        <v>23</v>
      </c>
      <c r="D86" s="672" t="s">
        <v>42</v>
      </c>
      <c r="E86" s="672"/>
      <c r="F86" s="672"/>
      <c r="G86" s="672"/>
      <c r="H86" s="672"/>
      <c r="I86" s="672"/>
      <c r="J86" s="672"/>
      <c r="K86" s="672"/>
      <c r="L86" s="672"/>
      <c r="M86" s="672"/>
      <c r="N86" s="672"/>
      <c r="O86" s="672"/>
      <c r="P86" s="672"/>
      <c r="Q86" s="672"/>
      <c r="R86" s="672"/>
      <c r="S86" s="673"/>
    </row>
  </sheetData>
  <sheetProtection algorithmName="SHA-512" hashValue="NxftEBUIL4iMLrLSyYjdF7wFf6ZiQscfEDtxTBA/U0n32jMPCdxEMyxsl9HN82p2E5xKpe7iYtIPfJE53+76Fw==" saltValue="pDBKFk1V62Zqjlrbqaw6jg==" spinCount="100000" sheet="1" autoFilter="0"/>
  <mergeCells count="82">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S6:T6"/>
    <mergeCell ref="U6:V6"/>
    <mergeCell ref="W6:X6"/>
    <mergeCell ref="Y6:Z6"/>
    <mergeCell ref="AA6:AB6"/>
    <mergeCell ref="V35:W35"/>
    <mergeCell ref="V36:W36"/>
    <mergeCell ref="D80:S80"/>
    <mergeCell ref="D81:S81"/>
    <mergeCell ref="D82:S82"/>
    <mergeCell ref="L35:M35"/>
    <mergeCell ref="L36:M36"/>
    <mergeCell ref="C31:AF31"/>
    <mergeCell ref="B22:D22"/>
    <mergeCell ref="B21:D21"/>
    <mergeCell ref="B24:D24"/>
    <mergeCell ref="B25:D25"/>
    <mergeCell ref="B23:D23"/>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G23" sqref="G23:G25"/>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681" t="s">
        <v>121</v>
      </c>
      <c r="C4" s="682"/>
      <c r="D4" s="682"/>
      <c r="E4" s="682"/>
      <c r="F4" s="682"/>
      <c r="G4" s="682"/>
      <c r="H4" s="682"/>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736" t="s">
        <v>96</v>
      </c>
      <c r="C6" s="737"/>
      <c r="D6" s="738" t="s">
        <v>1</v>
      </c>
      <c r="E6" s="739"/>
      <c r="F6" s="739"/>
      <c r="G6" s="739"/>
      <c r="H6" s="740"/>
      <c r="I6" s="40"/>
      <c r="J6" s="40"/>
      <c r="K6" s="40"/>
      <c r="L6" s="40"/>
      <c r="M6" s="40"/>
      <c r="N6" s="40"/>
    </row>
    <row r="7" spans="1:21" ht="35.25" customHeight="1" thickBot="1" x14ac:dyDescent="0.3">
      <c r="A7" s="4"/>
      <c r="B7" s="690" t="s">
        <v>0</v>
      </c>
      <c r="C7" s="62" t="s">
        <v>35</v>
      </c>
      <c r="D7" s="61" t="s">
        <v>97</v>
      </c>
      <c r="E7" s="46" t="s">
        <v>100</v>
      </c>
      <c r="F7" s="46" t="s">
        <v>123</v>
      </c>
      <c r="G7" s="46" t="s">
        <v>101</v>
      </c>
      <c r="H7" s="47" t="s">
        <v>122</v>
      </c>
      <c r="I7" s="40"/>
      <c r="J7" s="40"/>
      <c r="K7" s="40"/>
      <c r="L7" s="40"/>
      <c r="M7" s="40"/>
      <c r="N7" s="40"/>
    </row>
    <row r="8" spans="1:21" ht="15" customHeight="1" thickBot="1" x14ac:dyDescent="0.3">
      <c r="A8" s="4"/>
      <c r="B8" s="691"/>
      <c r="C8" s="693" t="s">
        <v>4</v>
      </c>
      <c r="D8" s="60">
        <v>1</v>
      </c>
      <c r="E8" s="39">
        <v>3</v>
      </c>
      <c r="F8" s="39">
        <v>5</v>
      </c>
      <c r="G8" s="39">
        <v>10</v>
      </c>
      <c r="H8" s="39">
        <v>20</v>
      </c>
      <c r="I8" s="40"/>
      <c r="J8" s="40"/>
      <c r="K8" s="40"/>
      <c r="L8" s="40"/>
      <c r="M8" s="40"/>
      <c r="N8" s="40"/>
    </row>
    <row r="9" spans="1:21" ht="25.5" customHeight="1" thickBot="1" x14ac:dyDescent="0.3">
      <c r="A9" s="4"/>
      <c r="B9" s="691"/>
      <c r="C9" s="693"/>
      <c r="D9" s="686" t="s">
        <v>139</v>
      </c>
      <c r="E9" s="686"/>
      <c r="F9" s="686"/>
      <c r="G9" s="686"/>
      <c r="H9" s="687"/>
      <c r="I9" s="40"/>
      <c r="J9" s="40"/>
      <c r="K9" s="40"/>
      <c r="L9" s="40"/>
      <c r="M9" s="40"/>
      <c r="N9" s="40"/>
    </row>
    <row r="10" spans="1:21" ht="21.75" customHeight="1" thickBot="1" x14ac:dyDescent="0.3">
      <c r="A10" s="4"/>
      <c r="B10" s="692"/>
      <c r="C10" s="693"/>
      <c r="D10" s="688"/>
      <c r="E10" s="689"/>
      <c r="F10" s="683" t="s">
        <v>138</v>
      </c>
      <c r="G10" s="684"/>
      <c r="H10" s="685"/>
      <c r="I10" s="40"/>
      <c r="J10" s="40"/>
      <c r="K10" s="40"/>
      <c r="L10" s="40"/>
      <c r="M10" s="40"/>
      <c r="N10" s="40"/>
    </row>
    <row r="11" spans="1:21" x14ac:dyDescent="0.25">
      <c r="A11" s="4"/>
      <c r="B11" s="741" t="s">
        <v>25</v>
      </c>
      <c r="C11" s="703">
        <v>5</v>
      </c>
      <c r="D11" s="707" t="s">
        <v>104</v>
      </c>
      <c r="E11" s="742" t="s">
        <v>105</v>
      </c>
      <c r="F11" s="733" t="s">
        <v>106</v>
      </c>
      <c r="G11" s="744" t="s">
        <v>107</v>
      </c>
      <c r="H11" s="730" t="s">
        <v>108</v>
      </c>
      <c r="I11" s="40"/>
      <c r="J11" s="40"/>
      <c r="K11" s="40"/>
      <c r="L11" s="40"/>
      <c r="M11" s="40"/>
      <c r="N11" s="40"/>
    </row>
    <row r="12" spans="1:21" x14ac:dyDescent="0.25">
      <c r="A12" s="4"/>
      <c r="B12" s="701"/>
      <c r="C12" s="704"/>
      <c r="D12" s="707"/>
      <c r="E12" s="742"/>
      <c r="F12" s="733"/>
      <c r="G12" s="727"/>
      <c r="H12" s="730"/>
      <c r="O12" s="735"/>
      <c r="P12" s="735"/>
      <c r="Q12" s="735"/>
      <c r="R12" s="735"/>
      <c r="S12" s="735"/>
      <c r="T12" s="735"/>
      <c r="U12" s="735"/>
    </row>
    <row r="13" spans="1:21" ht="18" customHeight="1" thickBot="1" x14ac:dyDescent="0.3">
      <c r="A13" s="4"/>
      <c r="B13" s="721"/>
      <c r="C13" s="722"/>
      <c r="D13" s="723"/>
      <c r="E13" s="743"/>
      <c r="F13" s="734"/>
      <c r="G13" s="728"/>
      <c r="H13" s="731"/>
      <c r="O13" s="735"/>
      <c r="P13" s="735"/>
      <c r="Q13" s="735"/>
      <c r="R13" s="735"/>
      <c r="S13" s="735"/>
      <c r="T13" s="735"/>
      <c r="U13" s="735"/>
    </row>
    <row r="14" spans="1:21" ht="25.5" customHeight="1" x14ac:dyDescent="0.25">
      <c r="A14" s="4"/>
      <c r="B14" s="700" t="s">
        <v>9</v>
      </c>
      <c r="C14" s="703">
        <v>4</v>
      </c>
      <c r="D14" s="706" t="s">
        <v>111</v>
      </c>
      <c r="E14" s="709" t="s">
        <v>115</v>
      </c>
      <c r="F14" s="732" t="s">
        <v>119</v>
      </c>
      <c r="G14" s="726" t="s">
        <v>102</v>
      </c>
      <c r="H14" s="729" t="s">
        <v>109</v>
      </c>
      <c r="O14" s="5"/>
      <c r="P14" s="5"/>
      <c r="Q14" s="5"/>
      <c r="R14" s="5"/>
      <c r="S14" s="5"/>
      <c r="T14" s="6"/>
      <c r="U14" s="6"/>
    </row>
    <row r="15" spans="1:21" ht="25.5" customHeight="1" x14ac:dyDescent="0.25">
      <c r="A15" s="4"/>
      <c r="B15" s="701"/>
      <c r="C15" s="704"/>
      <c r="D15" s="707"/>
      <c r="E15" s="710"/>
      <c r="F15" s="733"/>
      <c r="G15" s="727"/>
      <c r="H15" s="730"/>
    </row>
    <row r="16" spans="1:21" ht="10.5" customHeight="1" thickBot="1" x14ac:dyDescent="0.3">
      <c r="B16" s="721"/>
      <c r="C16" s="722"/>
      <c r="D16" s="723"/>
      <c r="E16" s="724"/>
      <c r="F16" s="734"/>
      <c r="G16" s="728"/>
      <c r="H16" s="731"/>
    </row>
    <row r="17" spans="1:13" ht="39" customHeight="1" x14ac:dyDescent="0.25">
      <c r="A17" s="1">
        <v>1</v>
      </c>
      <c r="B17" s="700" t="s">
        <v>24</v>
      </c>
      <c r="C17" s="703">
        <v>3</v>
      </c>
      <c r="D17" s="706" t="s">
        <v>112</v>
      </c>
      <c r="E17" s="709" t="s">
        <v>116</v>
      </c>
      <c r="F17" s="732" t="s">
        <v>105</v>
      </c>
      <c r="G17" s="726" t="s">
        <v>103</v>
      </c>
      <c r="H17" s="729" t="s">
        <v>110</v>
      </c>
      <c r="K17" s="747" t="s">
        <v>14</v>
      </c>
      <c r="L17" s="747"/>
      <c r="M17" s="747"/>
    </row>
    <row r="18" spans="1:13" ht="16.5" customHeight="1" x14ac:dyDescent="0.25">
      <c r="A18" s="1">
        <v>2</v>
      </c>
      <c r="B18" s="701"/>
      <c r="C18" s="704"/>
      <c r="D18" s="707"/>
      <c r="E18" s="710"/>
      <c r="F18" s="733"/>
      <c r="G18" s="727"/>
      <c r="H18" s="730"/>
      <c r="K18" s="745" t="s">
        <v>13</v>
      </c>
      <c r="L18" s="745"/>
      <c r="M18" s="745"/>
    </row>
    <row r="19" spans="1:13" ht="14.25" customHeight="1" x14ac:dyDescent="0.25">
      <c r="A19" s="1">
        <v>3</v>
      </c>
      <c r="B19" s="721"/>
      <c r="C19" s="722"/>
      <c r="D19" s="723"/>
      <c r="E19" s="724"/>
      <c r="F19" s="734"/>
      <c r="G19" s="728"/>
      <c r="H19" s="731"/>
      <c r="K19" s="746" t="s">
        <v>12</v>
      </c>
      <c r="L19" s="746"/>
      <c r="M19" s="746"/>
    </row>
    <row r="20" spans="1:13" ht="39" customHeight="1" x14ac:dyDescent="0.25">
      <c r="A20" s="1">
        <v>4</v>
      </c>
      <c r="B20" s="700" t="s">
        <v>99</v>
      </c>
      <c r="C20" s="703">
        <v>2</v>
      </c>
      <c r="D20" s="706" t="s">
        <v>113</v>
      </c>
      <c r="E20" s="709" t="s">
        <v>117</v>
      </c>
      <c r="F20" s="712" t="s">
        <v>118</v>
      </c>
      <c r="G20" s="694" t="s">
        <v>119</v>
      </c>
      <c r="H20" s="697" t="s">
        <v>120</v>
      </c>
      <c r="K20" s="748" t="s">
        <v>11</v>
      </c>
      <c r="L20" s="748"/>
      <c r="M20" s="748"/>
    </row>
    <row r="21" spans="1:13" ht="24.75" customHeight="1" x14ac:dyDescent="0.25">
      <c r="A21" s="1">
        <v>5</v>
      </c>
      <c r="B21" s="701"/>
      <c r="C21" s="704"/>
      <c r="D21" s="707"/>
      <c r="E21" s="710"/>
      <c r="F21" s="713"/>
      <c r="G21" s="695"/>
      <c r="H21" s="698"/>
    </row>
    <row r="22" spans="1:13" ht="11.25" customHeight="1" x14ac:dyDescent="0.25">
      <c r="A22" s="4"/>
      <c r="B22" s="721"/>
      <c r="C22" s="722"/>
      <c r="D22" s="723"/>
      <c r="E22" s="724"/>
      <c r="F22" s="725"/>
      <c r="G22" s="696"/>
      <c r="H22" s="699"/>
    </row>
    <row r="23" spans="1:13" ht="15" customHeight="1" x14ac:dyDescent="0.25">
      <c r="A23" s="4"/>
      <c r="B23" s="700" t="s">
        <v>98</v>
      </c>
      <c r="C23" s="703">
        <v>1</v>
      </c>
      <c r="D23" s="706" t="s">
        <v>114</v>
      </c>
      <c r="E23" s="709" t="s">
        <v>112</v>
      </c>
      <c r="F23" s="712" t="s">
        <v>104</v>
      </c>
      <c r="G23" s="715" t="s">
        <v>118</v>
      </c>
      <c r="H23" s="718" t="s">
        <v>119</v>
      </c>
    </row>
    <row r="24" spans="1:13" ht="15" customHeight="1" x14ac:dyDescent="0.25">
      <c r="A24" s="4"/>
      <c r="B24" s="701"/>
      <c r="C24" s="704"/>
      <c r="D24" s="707"/>
      <c r="E24" s="710"/>
      <c r="F24" s="713"/>
      <c r="G24" s="716"/>
      <c r="H24" s="719"/>
    </row>
    <row r="25" spans="1:13" ht="15" customHeight="1" thickBot="1" x14ac:dyDescent="0.3">
      <c r="A25" s="4"/>
      <c r="B25" s="702"/>
      <c r="C25" s="705"/>
      <c r="D25" s="708"/>
      <c r="E25" s="711"/>
      <c r="F25" s="714"/>
      <c r="G25" s="717"/>
      <c r="H25" s="720"/>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750" t="s">
        <v>5</v>
      </c>
      <c r="I81" s="750"/>
    </row>
    <row r="82" spans="1:9" ht="42.75" customHeight="1" x14ac:dyDescent="0.25">
      <c r="A82" s="4"/>
      <c r="B82" s="4"/>
      <c r="C82" s="2" t="s">
        <v>6</v>
      </c>
      <c r="D82" s="35"/>
      <c r="E82" s="35"/>
      <c r="F82" s="4"/>
      <c r="G82" s="12" t="s">
        <v>6</v>
      </c>
      <c r="H82" s="749" t="s">
        <v>7</v>
      </c>
      <c r="I82" s="749"/>
    </row>
    <row r="83" spans="1:9" ht="42.75" customHeight="1" x14ac:dyDescent="0.25">
      <c r="A83" s="4"/>
      <c r="B83" s="4"/>
      <c r="C83" s="2" t="s">
        <v>6</v>
      </c>
      <c r="D83" s="35"/>
      <c r="E83" s="35"/>
      <c r="F83" s="4"/>
      <c r="G83" s="13" t="s">
        <v>28</v>
      </c>
      <c r="H83" s="749" t="s">
        <v>32</v>
      </c>
      <c r="I83" s="749"/>
    </row>
    <row r="84" spans="1:9" ht="78" customHeight="1" x14ac:dyDescent="0.25">
      <c r="A84" s="4"/>
      <c r="B84" s="4"/>
      <c r="C84" s="3" t="s">
        <v>28</v>
      </c>
      <c r="D84" s="36"/>
      <c r="E84" s="36"/>
      <c r="F84" s="4"/>
      <c r="G84" s="14" t="s">
        <v>29</v>
      </c>
      <c r="H84" s="749" t="s">
        <v>33</v>
      </c>
      <c r="I84" s="749"/>
    </row>
    <row r="85" spans="1:9" ht="75.75" customHeight="1" x14ac:dyDescent="0.25">
      <c r="A85" s="4"/>
      <c r="B85" s="4"/>
      <c r="C85" s="3" t="s">
        <v>28</v>
      </c>
      <c r="D85" s="36"/>
      <c r="E85" s="36"/>
      <c r="F85" s="4"/>
      <c r="G85" s="15" t="s">
        <v>30</v>
      </c>
      <c r="H85" s="749" t="s">
        <v>33</v>
      </c>
      <c r="I85" s="749"/>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K18:M18"/>
    <mergeCell ref="K19:M19"/>
    <mergeCell ref="K17:M17"/>
    <mergeCell ref="K20:M20"/>
    <mergeCell ref="H85:I85"/>
    <mergeCell ref="H81:I81"/>
    <mergeCell ref="H82:I82"/>
    <mergeCell ref="H83:I83"/>
    <mergeCell ref="H84:I84"/>
    <mergeCell ref="O12:U13"/>
    <mergeCell ref="B6:C6"/>
    <mergeCell ref="D6:H6"/>
    <mergeCell ref="B11:B13"/>
    <mergeCell ref="C11:C13"/>
    <mergeCell ref="D11:D13"/>
    <mergeCell ref="E11:E13"/>
    <mergeCell ref="F11:F13"/>
    <mergeCell ref="G11:G13"/>
    <mergeCell ref="H11:H13"/>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B4:H4"/>
    <mergeCell ref="F10:H10"/>
    <mergeCell ref="D9:H9"/>
    <mergeCell ref="D10:E10"/>
    <mergeCell ref="B7:B10"/>
    <mergeCell ref="C8:C10"/>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87" customWidth="1"/>
    <col min="2" max="2" width="36.140625" style="87" customWidth="1"/>
    <col min="3" max="3" width="21.5703125" style="87" customWidth="1"/>
    <col min="4" max="4" width="17" style="87" customWidth="1"/>
    <col min="5" max="5" width="18.85546875" style="87" customWidth="1"/>
    <col min="6" max="6" width="16.5703125" style="87" customWidth="1"/>
    <col min="7" max="7" width="11.5703125" style="87" customWidth="1"/>
    <col min="8" max="9" width="15" style="87" customWidth="1"/>
    <col min="10" max="10" width="14.7109375" style="87" customWidth="1"/>
    <col min="11" max="11" width="14.42578125" style="87" customWidth="1"/>
    <col min="12" max="12" width="19.140625" style="87" customWidth="1"/>
    <col min="13" max="13" width="14.85546875" style="87" customWidth="1"/>
    <col min="14" max="14" width="19" style="87" customWidth="1"/>
    <col min="15" max="15" width="16.5703125" style="87" customWidth="1"/>
    <col min="16" max="16" width="3.7109375" style="87" customWidth="1"/>
    <col min="17" max="17" width="10.42578125" style="87" customWidth="1"/>
    <col min="18" max="18" width="8.7109375" style="87" customWidth="1"/>
    <col min="19" max="19" width="7.140625" style="87" customWidth="1"/>
    <col min="20" max="20" width="5.42578125" style="87" customWidth="1"/>
    <col min="21" max="21" width="3.85546875" style="87" customWidth="1"/>
    <col min="22" max="26" width="11.42578125" style="87"/>
    <col min="27" max="27" width="2.42578125" style="87" customWidth="1"/>
    <col min="28" max="31" width="11.42578125" style="87"/>
    <col min="32" max="32" width="30.140625" style="87" customWidth="1"/>
    <col min="33" max="34" width="11.42578125" style="87"/>
    <col min="35" max="39" width="0" style="87" hidden="1" customWidth="1"/>
    <col min="40" max="16384" width="11.42578125" style="87"/>
  </cols>
  <sheetData>
    <row r="1" spans="1:39" x14ac:dyDescent="0.25">
      <c r="Q1" s="758" t="s">
        <v>66</v>
      </c>
      <c r="R1" s="759"/>
      <c r="S1" s="758" t="s">
        <v>71</v>
      </c>
      <c r="T1" s="759"/>
      <c r="V1" s="764" t="s">
        <v>70</v>
      </c>
      <c r="W1" s="765"/>
      <c r="X1" s="765"/>
      <c r="Y1" s="765"/>
      <c r="Z1" s="766"/>
      <c r="AB1" s="754" t="s">
        <v>140</v>
      </c>
      <c r="AC1" s="755"/>
      <c r="AD1" s="755"/>
      <c r="AE1" s="755"/>
      <c r="AF1" s="755"/>
    </row>
    <row r="2" spans="1:39" ht="15.75" thickBot="1" x14ac:dyDescent="0.3">
      <c r="A2" s="751" t="s">
        <v>197</v>
      </c>
      <c r="B2" s="751"/>
      <c r="C2" s="751"/>
      <c r="D2" s="751"/>
      <c r="E2" s="751"/>
      <c r="F2" s="751"/>
      <c r="G2" s="751"/>
      <c r="H2" s="751"/>
      <c r="I2" s="751"/>
      <c r="J2" s="751"/>
      <c r="K2" s="751"/>
      <c r="L2" s="751"/>
      <c r="M2" s="751"/>
      <c r="N2" s="751"/>
      <c r="Q2" s="760"/>
      <c r="R2" s="761"/>
      <c r="S2" s="760"/>
      <c r="T2" s="761"/>
      <c r="V2" s="767"/>
      <c r="W2" s="768"/>
      <c r="X2" s="768"/>
      <c r="Y2" s="768"/>
      <c r="Z2" s="769"/>
      <c r="AB2" s="755"/>
      <c r="AC2" s="755"/>
      <c r="AD2" s="755"/>
      <c r="AE2" s="755"/>
      <c r="AF2" s="755"/>
    </row>
    <row r="3" spans="1:39" x14ac:dyDescent="0.25">
      <c r="A3" s="751" t="s">
        <v>198</v>
      </c>
      <c r="B3" s="751"/>
      <c r="C3" s="751"/>
      <c r="D3" s="751"/>
      <c r="E3" s="751"/>
      <c r="F3" s="751"/>
      <c r="G3" s="751"/>
      <c r="H3" s="751"/>
      <c r="I3" s="751"/>
      <c r="J3" s="751"/>
      <c r="K3" s="751"/>
      <c r="L3" s="751"/>
      <c r="M3" s="751"/>
      <c r="N3" s="751"/>
      <c r="Q3" s="762" t="s">
        <v>67</v>
      </c>
      <c r="R3" s="763"/>
      <c r="S3" s="762">
        <v>0</v>
      </c>
      <c r="T3" s="763"/>
      <c r="V3" s="767"/>
      <c r="W3" s="768"/>
      <c r="X3" s="768"/>
      <c r="Y3" s="768"/>
      <c r="Z3" s="769"/>
      <c r="AB3" s="755"/>
      <c r="AC3" s="755"/>
      <c r="AD3" s="755"/>
      <c r="AE3" s="755"/>
      <c r="AF3" s="755"/>
    </row>
    <row r="4" spans="1:39" x14ac:dyDescent="0.25">
      <c r="A4" s="756" t="s">
        <v>195</v>
      </c>
      <c r="B4" s="757"/>
      <c r="C4" s="757"/>
      <c r="D4" s="757"/>
      <c r="E4" s="757"/>
      <c r="F4" s="757"/>
      <c r="G4" s="757"/>
      <c r="H4" s="757"/>
      <c r="I4" s="757"/>
      <c r="J4" s="757"/>
      <c r="K4" s="757"/>
      <c r="L4" s="757"/>
      <c r="M4" s="757"/>
      <c r="N4" s="757"/>
      <c r="Q4" s="752" t="s">
        <v>68</v>
      </c>
      <c r="R4" s="753"/>
      <c r="S4" s="752">
        <v>1</v>
      </c>
      <c r="T4" s="753"/>
      <c r="V4" s="767"/>
      <c r="W4" s="768"/>
      <c r="X4" s="768"/>
      <c r="Y4" s="768"/>
      <c r="Z4" s="769"/>
      <c r="AB4" s="755"/>
      <c r="AC4" s="755"/>
      <c r="AD4" s="755"/>
      <c r="AE4" s="755"/>
      <c r="AF4" s="755"/>
    </row>
    <row r="5" spans="1:39" s="138" customFormat="1" ht="39" customHeight="1" thickBot="1" x14ac:dyDescent="0.3">
      <c r="A5" s="756" t="s">
        <v>196</v>
      </c>
      <c r="B5" s="757"/>
      <c r="C5" s="757"/>
      <c r="D5" s="757"/>
      <c r="E5" s="757"/>
      <c r="F5" s="757"/>
      <c r="G5" s="757"/>
      <c r="H5" s="757"/>
      <c r="I5" s="757"/>
      <c r="J5" s="757"/>
      <c r="K5" s="757"/>
      <c r="L5" s="757"/>
      <c r="M5" s="757"/>
      <c r="N5" s="757"/>
      <c r="Q5" s="776" t="s">
        <v>69</v>
      </c>
      <c r="R5" s="777"/>
      <c r="S5" s="776">
        <v>2</v>
      </c>
      <c r="T5" s="777"/>
      <c r="V5" s="767"/>
      <c r="W5" s="768"/>
      <c r="X5" s="768"/>
      <c r="Y5" s="768"/>
      <c r="Z5" s="769"/>
    </row>
    <row r="6" spans="1:39" ht="15.75" thickBot="1" x14ac:dyDescent="0.3">
      <c r="A6" s="773" t="s">
        <v>141</v>
      </c>
      <c r="B6" s="774"/>
      <c r="C6" s="774"/>
      <c r="D6" s="774"/>
      <c r="E6" s="774"/>
      <c r="F6" s="774"/>
      <c r="G6" s="774"/>
      <c r="H6" s="774"/>
      <c r="I6" s="774"/>
      <c r="J6" s="774"/>
      <c r="K6" s="774"/>
      <c r="L6" s="774"/>
      <c r="M6" s="774"/>
      <c r="N6" s="774"/>
      <c r="O6" s="775"/>
      <c r="V6" s="770"/>
      <c r="W6" s="771"/>
      <c r="X6" s="771"/>
      <c r="Y6" s="771"/>
      <c r="Z6" s="772"/>
    </row>
    <row r="7" spans="1:39" ht="21" customHeight="1" thickBot="1" x14ac:dyDescent="0.3">
      <c r="A7" s="782" t="s">
        <v>323</v>
      </c>
      <c r="B7" s="779" t="s">
        <v>305</v>
      </c>
      <c r="C7" s="782" t="s">
        <v>322</v>
      </c>
      <c r="D7" s="783" t="s">
        <v>63</v>
      </c>
      <c r="E7" s="783"/>
      <c r="F7" s="783"/>
      <c r="G7" s="783"/>
      <c r="H7" s="783"/>
      <c r="I7" s="783"/>
      <c r="J7" s="783"/>
      <c r="K7" s="784"/>
      <c r="L7" s="773" t="s">
        <v>142</v>
      </c>
      <c r="M7" s="774"/>
      <c r="N7" s="774"/>
      <c r="O7" s="775"/>
    </row>
    <row r="8" spans="1:39" ht="21" customHeight="1" thickBot="1" x14ac:dyDescent="0.3">
      <c r="A8" s="785"/>
      <c r="B8" s="780"/>
      <c r="C8" s="780"/>
      <c r="D8" s="789" t="s">
        <v>80</v>
      </c>
      <c r="E8" s="795" t="s">
        <v>81</v>
      </c>
      <c r="F8" s="787" t="s">
        <v>82</v>
      </c>
      <c r="G8" s="793" t="s">
        <v>300</v>
      </c>
      <c r="H8" s="787" t="s">
        <v>301</v>
      </c>
      <c r="I8" s="787" t="s">
        <v>83</v>
      </c>
      <c r="J8" s="787" t="s">
        <v>84</v>
      </c>
      <c r="K8" s="791" t="s">
        <v>85</v>
      </c>
      <c r="L8" s="774" t="s">
        <v>145</v>
      </c>
      <c r="M8" s="775"/>
      <c r="N8" s="773" t="s">
        <v>151</v>
      </c>
      <c r="O8" s="775"/>
    </row>
    <row r="9" spans="1:39" ht="138.75" customHeight="1" thickBot="1" x14ac:dyDescent="0.3">
      <c r="A9" s="786"/>
      <c r="B9" s="781"/>
      <c r="C9" s="781"/>
      <c r="D9" s="790"/>
      <c r="E9" s="796"/>
      <c r="F9" s="788"/>
      <c r="G9" s="794"/>
      <c r="H9" s="788"/>
      <c r="I9" s="788"/>
      <c r="J9" s="788"/>
      <c r="K9" s="792"/>
      <c r="L9" s="244" t="s">
        <v>143</v>
      </c>
      <c r="M9" s="245" t="s">
        <v>144</v>
      </c>
      <c r="N9" s="245" t="s">
        <v>143</v>
      </c>
      <c r="O9" s="245" t="s">
        <v>173</v>
      </c>
    </row>
    <row r="10" spans="1:39" ht="42" customHeight="1" x14ac:dyDescent="0.25">
      <c r="A10" s="246"/>
      <c r="B10" s="247" t="s">
        <v>328</v>
      </c>
      <c r="C10" s="67"/>
      <c r="D10" s="240"/>
      <c r="E10" s="240"/>
      <c r="F10" s="240"/>
      <c r="G10" s="241"/>
      <c r="H10" s="240"/>
      <c r="I10" s="241"/>
      <c r="J10" s="241">
        <v>0</v>
      </c>
      <c r="K10" s="242">
        <f>SUM(D10:J10)</f>
        <v>0</v>
      </c>
      <c r="L10" s="243" t="str">
        <f>IF(C10="Preventivo",IF(K10&lt;=50,0,IF(K10&lt;76,1,2)),"")</f>
        <v/>
      </c>
      <c r="M10" s="797" t="e">
        <f>ROUNDUP(AVERAGE(L10:L12),0)</f>
        <v>#DIV/0!</v>
      </c>
      <c r="N10" s="243" t="str">
        <f>IF(C10="DETECTIVO",IF(K10&lt;=50,0,IF(K10&lt;76,1,2)),"")</f>
        <v/>
      </c>
      <c r="O10" s="797" t="e">
        <f>ROUNDUP(AVERAGE(N10:N12),)</f>
        <v>#DIV/0!</v>
      </c>
      <c r="AI10" s="87" t="s">
        <v>65</v>
      </c>
      <c r="AJ10" s="141">
        <v>15</v>
      </c>
      <c r="AK10" s="142">
        <v>5</v>
      </c>
      <c r="AL10" s="143">
        <v>10</v>
      </c>
      <c r="AM10" s="143">
        <v>30</v>
      </c>
    </row>
    <row r="11" spans="1:39" ht="24" customHeight="1" x14ac:dyDescent="0.25">
      <c r="A11" s="248"/>
      <c r="B11" s="247" t="s">
        <v>329</v>
      </c>
      <c r="C11" s="67"/>
      <c r="D11" s="144"/>
      <c r="E11" s="144"/>
      <c r="F11" s="144"/>
      <c r="G11" s="145"/>
      <c r="H11" s="144"/>
      <c r="I11" s="145"/>
      <c r="J11" s="145"/>
      <c r="K11" s="139">
        <f>SUM(D11:J11)</f>
        <v>0</v>
      </c>
      <c r="L11" s="140" t="str">
        <f>IF(C11="Preventivo",IF(K11&lt;=50,0,IF(K11&lt;76,1,2)),"")</f>
        <v/>
      </c>
      <c r="M11" s="778"/>
      <c r="N11" s="140" t="str">
        <f>IF(C11="DETECTIVO",IF(K11&lt;=50,0,IF(K11&lt;76,1,2)),"")</f>
        <v/>
      </c>
      <c r="O11" s="778"/>
      <c r="AI11" s="87" t="s">
        <v>64</v>
      </c>
      <c r="AJ11" s="141">
        <v>0</v>
      </c>
      <c r="AK11" s="141">
        <v>0</v>
      </c>
      <c r="AL11" s="141">
        <v>0</v>
      </c>
      <c r="AM11" s="141">
        <v>0</v>
      </c>
    </row>
    <row r="12" spans="1:39" ht="20.25" customHeight="1" x14ac:dyDescent="0.25">
      <c r="A12" s="248"/>
      <c r="B12" s="247" t="s">
        <v>330</v>
      </c>
      <c r="C12" s="67"/>
      <c r="D12" s="144"/>
      <c r="E12" s="144"/>
      <c r="F12" s="144"/>
      <c r="G12" s="145"/>
      <c r="H12" s="144"/>
      <c r="I12" s="145"/>
      <c r="J12" s="145"/>
      <c r="K12" s="139">
        <f>SUM(D12:J12)</f>
        <v>0</v>
      </c>
      <c r="L12" s="140" t="str">
        <f>IF(C12="Preventivo",IF(K12&lt;=50,0,IF(K12&lt;76,1,2)),"")</f>
        <v/>
      </c>
      <c r="M12" s="778"/>
      <c r="N12" s="140" t="str">
        <f>IF(C12="DETECTIVO",IF(K12&lt;=50,0,IF(K12&lt;76,1,2)),"")</f>
        <v/>
      </c>
      <c r="O12" s="778"/>
      <c r="AB12" s="87" t="s">
        <v>64</v>
      </c>
    </row>
    <row r="13" spans="1:39" ht="42" customHeight="1" x14ac:dyDescent="0.25">
      <c r="A13" s="248"/>
      <c r="B13" s="247"/>
      <c r="C13" s="67"/>
      <c r="D13" s="144"/>
      <c r="E13" s="144"/>
      <c r="F13" s="144"/>
      <c r="G13" s="145"/>
      <c r="H13" s="144"/>
      <c r="I13" s="145"/>
      <c r="J13" s="145"/>
      <c r="K13" s="139">
        <f>SUM(D13:J13)</f>
        <v>0</v>
      </c>
      <c r="L13" s="140" t="str">
        <f>IF(C13="Preventivo",IF(K13&lt;=50,0,IF(K13&lt;76,1,2)),"")</f>
        <v/>
      </c>
      <c r="M13" s="778" t="e">
        <f>ROUNDUP(AVERAGE(L13:L15),0)</f>
        <v>#DIV/0!</v>
      </c>
      <c r="N13" s="140" t="str">
        <f>IF(C13="DETECTIVO",IF(K13&lt;=50,0,IF(K13&lt;76,1,2)),"")</f>
        <v/>
      </c>
      <c r="O13" s="778" t="e">
        <f>ROUNDUP(AVERAGE(N13:N15),)</f>
        <v>#DIV/0!</v>
      </c>
      <c r="AB13" s="87" t="s">
        <v>306</v>
      </c>
      <c r="AI13" s="87" t="s">
        <v>65</v>
      </c>
      <c r="AJ13" s="141">
        <v>15</v>
      </c>
      <c r="AK13" s="142">
        <v>5</v>
      </c>
      <c r="AL13" s="143">
        <v>10</v>
      </c>
      <c r="AM13" s="143">
        <v>30</v>
      </c>
    </row>
    <row r="14" spans="1:39" ht="24" customHeight="1" x14ac:dyDescent="0.25">
      <c r="A14" s="248"/>
      <c r="B14" s="247"/>
      <c r="C14" s="67"/>
      <c r="D14" s="144"/>
      <c r="E14" s="144"/>
      <c r="F14" s="144"/>
      <c r="G14" s="145"/>
      <c r="H14" s="144"/>
      <c r="I14" s="145"/>
      <c r="J14" s="145"/>
      <c r="K14" s="139">
        <f t="shared" ref="K14:K33" si="0">SUM(D14:J14)</f>
        <v>0</v>
      </c>
      <c r="L14" s="140" t="str">
        <f t="shared" ref="L14:L33" si="1">IF(C14="Preventivo",IF(K14&lt;=50,0,IF(K14&lt;76,1,2)),"")</f>
        <v/>
      </c>
      <c r="M14" s="778"/>
      <c r="N14" s="140" t="str">
        <f t="shared" ref="N14:N33" si="2">IF(C14="DETECTIVO",IF(K14&lt;=50,0,IF(K14&lt;76,1,2)),"")</f>
        <v/>
      </c>
      <c r="O14" s="778"/>
      <c r="AI14" s="87" t="s">
        <v>64</v>
      </c>
      <c r="AJ14" s="141">
        <v>0</v>
      </c>
      <c r="AK14" s="141">
        <v>0</v>
      </c>
      <c r="AL14" s="141">
        <v>0</v>
      </c>
      <c r="AM14" s="141">
        <v>0</v>
      </c>
    </row>
    <row r="15" spans="1:39" ht="20.25" customHeight="1" x14ac:dyDescent="0.25">
      <c r="A15" s="248"/>
      <c r="B15" s="247"/>
      <c r="C15" s="67"/>
      <c r="D15" s="144"/>
      <c r="E15" s="144"/>
      <c r="F15" s="144"/>
      <c r="G15" s="145"/>
      <c r="H15" s="144"/>
      <c r="I15" s="145"/>
      <c r="J15" s="145"/>
      <c r="K15" s="139">
        <f t="shared" si="0"/>
        <v>0</v>
      </c>
      <c r="L15" s="140" t="str">
        <f t="shared" si="1"/>
        <v/>
      </c>
      <c r="M15" s="778"/>
      <c r="N15" s="140" t="str">
        <f t="shared" si="2"/>
        <v/>
      </c>
      <c r="O15" s="778"/>
    </row>
    <row r="16" spans="1:39" ht="42" customHeight="1" x14ac:dyDescent="0.25">
      <c r="A16" s="248"/>
      <c r="B16" s="247"/>
      <c r="C16" s="67"/>
      <c r="D16" s="144"/>
      <c r="E16" s="144"/>
      <c r="F16" s="144"/>
      <c r="G16" s="145"/>
      <c r="H16" s="144"/>
      <c r="I16" s="145"/>
      <c r="J16" s="145"/>
      <c r="K16" s="139">
        <f t="shared" si="0"/>
        <v>0</v>
      </c>
      <c r="L16" s="140" t="str">
        <f t="shared" si="1"/>
        <v/>
      </c>
      <c r="M16" s="778" t="e">
        <f>ROUNDUP(AVERAGE(L16:L18),0)</f>
        <v>#DIV/0!</v>
      </c>
      <c r="N16" s="140" t="str">
        <f t="shared" si="2"/>
        <v/>
      </c>
      <c r="O16" s="778" t="e">
        <f>ROUNDUP(AVERAGE(N16:N18),)</f>
        <v>#DIV/0!</v>
      </c>
      <c r="AI16" s="87" t="s">
        <v>65</v>
      </c>
      <c r="AJ16" s="141">
        <v>15</v>
      </c>
      <c r="AK16" s="142">
        <v>5</v>
      </c>
      <c r="AL16" s="143">
        <v>10</v>
      </c>
      <c r="AM16" s="143">
        <v>30</v>
      </c>
    </row>
    <row r="17" spans="1:39" ht="24" customHeight="1" x14ac:dyDescent="0.25">
      <c r="A17" s="248"/>
      <c r="B17" s="247"/>
      <c r="C17" s="67"/>
      <c r="D17" s="144"/>
      <c r="E17" s="144"/>
      <c r="F17" s="144"/>
      <c r="G17" s="145"/>
      <c r="H17" s="144"/>
      <c r="I17" s="145"/>
      <c r="J17" s="145"/>
      <c r="K17" s="139">
        <f t="shared" si="0"/>
        <v>0</v>
      </c>
      <c r="L17" s="140" t="str">
        <f t="shared" si="1"/>
        <v/>
      </c>
      <c r="M17" s="778"/>
      <c r="N17" s="140" t="str">
        <f t="shared" si="2"/>
        <v/>
      </c>
      <c r="O17" s="778"/>
      <c r="AI17" s="87" t="s">
        <v>64</v>
      </c>
      <c r="AJ17" s="141">
        <v>0</v>
      </c>
      <c r="AK17" s="141">
        <v>0</v>
      </c>
      <c r="AL17" s="141">
        <v>0</v>
      </c>
      <c r="AM17" s="141">
        <v>0</v>
      </c>
    </row>
    <row r="18" spans="1:39" ht="20.25" customHeight="1" x14ac:dyDescent="0.25">
      <c r="A18" s="248"/>
      <c r="B18" s="247"/>
      <c r="C18" s="67"/>
      <c r="D18" s="144"/>
      <c r="E18" s="144"/>
      <c r="F18" s="144"/>
      <c r="G18" s="145"/>
      <c r="H18" s="144"/>
      <c r="I18" s="145"/>
      <c r="J18" s="145"/>
      <c r="K18" s="139">
        <f t="shared" si="0"/>
        <v>0</v>
      </c>
      <c r="L18" s="140" t="str">
        <f t="shared" si="1"/>
        <v/>
      </c>
      <c r="M18" s="778"/>
      <c r="N18" s="140" t="str">
        <f t="shared" si="2"/>
        <v/>
      </c>
      <c r="O18" s="778"/>
    </row>
    <row r="19" spans="1:39" ht="42" customHeight="1" x14ac:dyDescent="0.25">
      <c r="A19" s="248"/>
      <c r="B19" s="247"/>
      <c r="C19" s="67"/>
      <c r="D19" s="144"/>
      <c r="E19" s="144"/>
      <c r="F19" s="144"/>
      <c r="G19" s="145"/>
      <c r="H19" s="144"/>
      <c r="I19" s="145"/>
      <c r="J19" s="145"/>
      <c r="K19" s="139">
        <f t="shared" si="0"/>
        <v>0</v>
      </c>
      <c r="L19" s="140" t="str">
        <f t="shared" si="1"/>
        <v/>
      </c>
      <c r="M19" s="778" t="e">
        <f>ROUNDUP(AVERAGE(L19:L21),0)</f>
        <v>#DIV/0!</v>
      </c>
      <c r="N19" s="140" t="str">
        <f t="shared" si="2"/>
        <v/>
      </c>
      <c r="O19" s="778" t="e">
        <f>ROUNDUP(AVERAGE(N19:N21),)</f>
        <v>#DIV/0!</v>
      </c>
      <c r="AI19" s="87" t="s">
        <v>65</v>
      </c>
      <c r="AJ19" s="141">
        <v>15</v>
      </c>
      <c r="AK19" s="142">
        <v>5</v>
      </c>
      <c r="AL19" s="143">
        <v>10</v>
      </c>
      <c r="AM19" s="143">
        <v>30</v>
      </c>
    </row>
    <row r="20" spans="1:39" ht="24" customHeight="1" x14ac:dyDescent="0.25">
      <c r="A20" s="248"/>
      <c r="B20" s="247"/>
      <c r="C20" s="67"/>
      <c r="D20" s="144"/>
      <c r="E20" s="144"/>
      <c r="F20" s="144"/>
      <c r="G20" s="145"/>
      <c r="H20" s="144"/>
      <c r="I20" s="145"/>
      <c r="J20" s="145"/>
      <c r="K20" s="139">
        <f t="shared" si="0"/>
        <v>0</v>
      </c>
      <c r="L20" s="140" t="str">
        <f t="shared" si="1"/>
        <v/>
      </c>
      <c r="M20" s="778"/>
      <c r="N20" s="140" t="str">
        <f t="shared" si="2"/>
        <v/>
      </c>
      <c r="O20" s="778"/>
      <c r="AI20" s="87" t="s">
        <v>64</v>
      </c>
      <c r="AJ20" s="141">
        <v>0</v>
      </c>
      <c r="AK20" s="141">
        <v>0</v>
      </c>
      <c r="AL20" s="141">
        <v>0</v>
      </c>
      <c r="AM20" s="141">
        <v>0</v>
      </c>
    </row>
    <row r="21" spans="1:39" ht="20.25" customHeight="1" x14ac:dyDescent="0.25">
      <c r="A21" s="248"/>
      <c r="B21" s="247"/>
      <c r="C21" s="67"/>
      <c r="D21" s="144"/>
      <c r="E21" s="144"/>
      <c r="F21" s="144"/>
      <c r="G21" s="145"/>
      <c r="H21" s="144"/>
      <c r="I21" s="145"/>
      <c r="J21" s="145"/>
      <c r="K21" s="139">
        <f t="shared" si="0"/>
        <v>0</v>
      </c>
      <c r="L21" s="140" t="str">
        <f t="shared" si="1"/>
        <v/>
      </c>
      <c r="M21" s="778"/>
      <c r="N21" s="140" t="str">
        <f t="shared" si="2"/>
        <v/>
      </c>
      <c r="O21" s="778"/>
    </row>
    <row r="22" spans="1:39" ht="42" customHeight="1" x14ac:dyDescent="0.25">
      <c r="A22" s="248"/>
      <c r="B22" s="247"/>
      <c r="C22" s="67"/>
      <c r="D22" s="144"/>
      <c r="E22" s="144"/>
      <c r="F22" s="144"/>
      <c r="G22" s="145"/>
      <c r="H22" s="144"/>
      <c r="I22" s="145"/>
      <c r="J22" s="145"/>
      <c r="K22" s="139">
        <f t="shared" si="0"/>
        <v>0</v>
      </c>
      <c r="L22" s="140" t="str">
        <f t="shared" si="1"/>
        <v/>
      </c>
      <c r="M22" s="778" t="e">
        <f>ROUNDUP(AVERAGE(L22:L24),0)</f>
        <v>#DIV/0!</v>
      </c>
      <c r="N22" s="140" t="str">
        <f t="shared" si="2"/>
        <v/>
      </c>
      <c r="O22" s="778" t="e">
        <f>ROUNDUP(AVERAGE(N22:N24),)</f>
        <v>#DIV/0!</v>
      </c>
      <c r="AI22" s="87" t="s">
        <v>65</v>
      </c>
      <c r="AJ22" s="141">
        <v>15</v>
      </c>
      <c r="AK22" s="142">
        <v>5</v>
      </c>
      <c r="AL22" s="143">
        <v>10</v>
      </c>
      <c r="AM22" s="143">
        <v>30</v>
      </c>
    </row>
    <row r="23" spans="1:39" ht="24" customHeight="1" x14ac:dyDescent="0.25">
      <c r="A23" s="248"/>
      <c r="B23" s="247"/>
      <c r="C23" s="67"/>
      <c r="D23" s="144"/>
      <c r="E23" s="144"/>
      <c r="F23" s="144"/>
      <c r="G23" s="145"/>
      <c r="H23" s="144"/>
      <c r="I23" s="145"/>
      <c r="J23" s="145"/>
      <c r="K23" s="139">
        <f t="shared" si="0"/>
        <v>0</v>
      </c>
      <c r="L23" s="140" t="str">
        <f t="shared" si="1"/>
        <v/>
      </c>
      <c r="M23" s="778"/>
      <c r="N23" s="140" t="str">
        <f t="shared" si="2"/>
        <v/>
      </c>
      <c r="O23" s="778"/>
      <c r="AI23" s="87" t="s">
        <v>64</v>
      </c>
      <c r="AJ23" s="141">
        <v>0</v>
      </c>
      <c r="AK23" s="141">
        <v>0</v>
      </c>
      <c r="AL23" s="141">
        <v>0</v>
      </c>
      <c r="AM23" s="141">
        <v>0</v>
      </c>
    </row>
    <row r="24" spans="1:39" ht="20.25" customHeight="1" x14ac:dyDescent="0.25">
      <c r="A24" s="248"/>
      <c r="B24" s="247"/>
      <c r="C24" s="67"/>
      <c r="D24" s="144"/>
      <c r="E24" s="144"/>
      <c r="F24" s="144"/>
      <c r="G24" s="145"/>
      <c r="H24" s="144"/>
      <c r="I24" s="145"/>
      <c r="J24" s="145"/>
      <c r="K24" s="139">
        <f t="shared" si="0"/>
        <v>0</v>
      </c>
      <c r="L24" s="140" t="str">
        <f t="shared" si="1"/>
        <v/>
      </c>
      <c r="M24" s="778"/>
      <c r="N24" s="140" t="str">
        <f t="shared" si="2"/>
        <v/>
      </c>
      <c r="O24" s="778"/>
    </row>
    <row r="25" spans="1:39" ht="42" customHeight="1" x14ac:dyDescent="0.25">
      <c r="A25" s="248"/>
      <c r="B25" s="247"/>
      <c r="C25" s="67"/>
      <c r="D25" s="144"/>
      <c r="E25" s="144"/>
      <c r="F25" s="144"/>
      <c r="G25" s="145"/>
      <c r="H25" s="144"/>
      <c r="I25" s="145"/>
      <c r="J25" s="145"/>
      <c r="K25" s="139">
        <f t="shared" si="0"/>
        <v>0</v>
      </c>
      <c r="L25" s="140" t="str">
        <f t="shared" si="1"/>
        <v/>
      </c>
      <c r="M25" s="778" t="e">
        <f>ROUNDUP(AVERAGE(L25:L27),0)</f>
        <v>#DIV/0!</v>
      </c>
      <c r="N25" s="140" t="str">
        <f t="shared" si="2"/>
        <v/>
      </c>
      <c r="O25" s="778" t="e">
        <f>ROUNDUP(AVERAGE(N25:N27),)</f>
        <v>#DIV/0!</v>
      </c>
      <c r="AI25" s="87" t="s">
        <v>65</v>
      </c>
      <c r="AJ25" s="141">
        <v>15</v>
      </c>
      <c r="AK25" s="142">
        <v>5</v>
      </c>
      <c r="AL25" s="143">
        <v>10</v>
      </c>
      <c r="AM25" s="143">
        <v>30</v>
      </c>
    </row>
    <row r="26" spans="1:39" ht="24" customHeight="1" x14ac:dyDescent="0.25">
      <c r="A26" s="248"/>
      <c r="B26" s="247"/>
      <c r="C26" s="67"/>
      <c r="D26" s="144"/>
      <c r="E26" s="144"/>
      <c r="F26" s="144"/>
      <c r="G26" s="145"/>
      <c r="H26" s="144"/>
      <c r="I26" s="145"/>
      <c r="J26" s="145"/>
      <c r="K26" s="139">
        <f t="shared" si="0"/>
        <v>0</v>
      </c>
      <c r="L26" s="140" t="str">
        <f t="shared" si="1"/>
        <v/>
      </c>
      <c r="M26" s="778"/>
      <c r="N26" s="140" t="str">
        <f t="shared" si="2"/>
        <v/>
      </c>
      <c r="O26" s="778"/>
      <c r="AI26" s="87" t="s">
        <v>64</v>
      </c>
      <c r="AJ26" s="141">
        <v>0</v>
      </c>
      <c r="AK26" s="141">
        <v>0</v>
      </c>
      <c r="AL26" s="141">
        <v>0</v>
      </c>
      <c r="AM26" s="141">
        <v>0</v>
      </c>
    </row>
    <row r="27" spans="1:39" ht="20.25" customHeight="1" x14ac:dyDescent="0.25">
      <c r="A27" s="248"/>
      <c r="B27" s="247"/>
      <c r="C27" s="67"/>
      <c r="D27" s="144"/>
      <c r="E27" s="144"/>
      <c r="F27" s="144"/>
      <c r="G27" s="145"/>
      <c r="H27" s="144"/>
      <c r="I27" s="145"/>
      <c r="J27" s="145"/>
      <c r="K27" s="139">
        <f t="shared" si="0"/>
        <v>0</v>
      </c>
      <c r="L27" s="140" t="str">
        <f t="shared" si="1"/>
        <v/>
      </c>
      <c r="M27" s="778"/>
      <c r="N27" s="140" t="str">
        <f t="shared" si="2"/>
        <v/>
      </c>
      <c r="O27" s="778"/>
    </row>
    <row r="28" spans="1:39" ht="42" customHeight="1" x14ac:dyDescent="0.25">
      <c r="A28" s="248"/>
      <c r="B28" s="247"/>
      <c r="C28" s="67"/>
      <c r="D28" s="144"/>
      <c r="E28" s="144"/>
      <c r="F28" s="144"/>
      <c r="G28" s="145"/>
      <c r="H28" s="144"/>
      <c r="I28" s="145"/>
      <c r="J28" s="145"/>
      <c r="K28" s="139">
        <f t="shared" si="0"/>
        <v>0</v>
      </c>
      <c r="L28" s="140" t="str">
        <f t="shared" si="1"/>
        <v/>
      </c>
      <c r="M28" s="778" t="e">
        <f>ROUNDUP(AVERAGE(L28:L30),0)</f>
        <v>#DIV/0!</v>
      </c>
      <c r="N28" s="140" t="str">
        <f t="shared" si="2"/>
        <v/>
      </c>
      <c r="O28" s="778" t="e">
        <f>ROUNDUP(AVERAGE(N28:N30),)</f>
        <v>#DIV/0!</v>
      </c>
      <c r="AI28" s="87" t="s">
        <v>65</v>
      </c>
      <c r="AJ28" s="141">
        <v>15</v>
      </c>
      <c r="AK28" s="142">
        <v>5</v>
      </c>
      <c r="AL28" s="143">
        <v>10</v>
      </c>
      <c r="AM28" s="143">
        <v>30</v>
      </c>
    </row>
    <row r="29" spans="1:39" ht="24" customHeight="1" x14ac:dyDescent="0.25">
      <c r="A29" s="248"/>
      <c r="B29" s="247"/>
      <c r="C29" s="67"/>
      <c r="D29" s="144"/>
      <c r="E29" s="144"/>
      <c r="F29" s="144"/>
      <c r="G29" s="145"/>
      <c r="H29" s="144"/>
      <c r="I29" s="145"/>
      <c r="J29" s="145"/>
      <c r="K29" s="139">
        <f t="shared" si="0"/>
        <v>0</v>
      </c>
      <c r="L29" s="140" t="str">
        <f t="shared" si="1"/>
        <v/>
      </c>
      <c r="M29" s="778"/>
      <c r="N29" s="140" t="str">
        <f t="shared" si="2"/>
        <v/>
      </c>
      <c r="O29" s="778"/>
      <c r="AI29" s="87" t="s">
        <v>64</v>
      </c>
      <c r="AJ29" s="141">
        <v>0</v>
      </c>
      <c r="AK29" s="141">
        <v>0</v>
      </c>
      <c r="AL29" s="141">
        <v>0</v>
      </c>
      <c r="AM29" s="141">
        <v>0</v>
      </c>
    </row>
    <row r="30" spans="1:39" ht="20.25" customHeight="1" x14ac:dyDescent="0.25">
      <c r="A30" s="248"/>
      <c r="B30" s="247"/>
      <c r="C30" s="67"/>
      <c r="D30" s="144"/>
      <c r="E30" s="144"/>
      <c r="F30" s="144"/>
      <c r="G30" s="145"/>
      <c r="H30" s="144"/>
      <c r="I30" s="145"/>
      <c r="J30" s="145"/>
      <c r="K30" s="139">
        <f t="shared" si="0"/>
        <v>0</v>
      </c>
      <c r="L30" s="140" t="str">
        <f t="shared" si="1"/>
        <v/>
      </c>
      <c r="M30" s="778"/>
      <c r="N30" s="140" t="str">
        <f t="shared" si="2"/>
        <v/>
      </c>
      <c r="O30" s="778"/>
    </row>
    <row r="31" spans="1:39" ht="42" customHeight="1" x14ac:dyDescent="0.25">
      <c r="A31" s="248"/>
      <c r="B31" s="247"/>
      <c r="C31" s="67"/>
      <c r="D31" s="144"/>
      <c r="E31" s="144"/>
      <c r="F31" s="144"/>
      <c r="G31" s="145"/>
      <c r="H31" s="144"/>
      <c r="I31" s="145"/>
      <c r="J31" s="145"/>
      <c r="K31" s="139">
        <f t="shared" si="0"/>
        <v>0</v>
      </c>
      <c r="L31" s="140" t="str">
        <f t="shared" si="1"/>
        <v/>
      </c>
      <c r="M31" s="778" t="e">
        <f>ROUNDUP(AVERAGE(L31:L33),0)</f>
        <v>#DIV/0!</v>
      </c>
      <c r="N31" s="140" t="str">
        <f t="shared" si="2"/>
        <v/>
      </c>
      <c r="O31" s="778" t="e">
        <f>ROUNDUP(AVERAGE(N31:N33),)</f>
        <v>#DIV/0!</v>
      </c>
      <c r="AI31" s="87" t="s">
        <v>65</v>
      </c>
      <c r="AJ31" s="141">
        <v>15</v>
      </c>
      <c r="AK31" s="142">
        <v>5</v>
      </c>
      <c r="AL31" s="143">
        <v>10</v>
      </c>
      <c r="AM31" s="143">
        <v>30</v>
      </c>
    </row>
    <row r="32" spans="1:39" ht="24" customHeight="1" x14ac:dyDescent="0.25">
      <c r="A32" s="248"/>
      <c r="B32" s="247"/>
      <c r="C32" s="67"/>
      <c r="D32" s="144"/>
      <c r="E32" s="144"/>
      <c r="F32" s="144"/>
      <c r="G32" s="145"/>
      <c r="H32" s="144"/>
      <c r="I32" s="145"/>
      <c r="J32" s="145"/>
      <c r="K32" s="139">
        <f t="shared" si="0"/>
        <v>0</v>
      </c>
      <c r="L32" s="140" t="str">
        <f t="shared" si="1"/>
        <v/>
      </c>
      <c r="M32" s="778"/>
      <c r="N32" s="140" t="str">
        <f t="shared" si="2"/>
        <v/>
      </c>
      <c r="O32" s="778"/>
      <c r="AI32" s="87" t="s">
        <v>64</v>
      </c>
      <c r="AJ32" s="141">
        <v>0</v>
      </c>
      <c r="AK32" s="141">
        <v>0</v>
      </c>
      <c r="AL32" s="141">
        <v>0</v>
      </c>
      <c r="AM32" s="141">
        <v>0</v>
      </c>
    </row>
    <row r="33" spans="1:39" ht="20.25" customHeight="1" x14ac:dyDescent="0.25">
      <c r="A33" s="248"/>
      <c r="B33" s="247"/>
      <c r="C33" s="67"/>
      <c r="D33" s="144"/>
      <c r="E33" s="144"/>
      <c r="F33" s="144"/>
      <c r="G33" s="145"/>
      <c r="H33" s="144"/>
      <c r="I33" s="145"/>
      <c r="J33" s="145"/>
      <c r="K33" s="139">
        <f t="shared" si="0"/>
        <v>0</v>
      </c>
      <c r="L33" s="140" t="str">
        <f t="shared" si="1"/>
        <v/>
      </c>
      <c r="M33" s="778"/>
      <c r="N33" s="140" t="str">
        <f t="shared" si="2"/>
        <v/>
      </c>
      <c r="O33" s="778"/>
    </row>
    <row r="34" spans="1:39" ht="42" customHeight="1" x14ac:dyDescent="0.25">
      <c r="A34" s="248"/>
      <c r="B34" s="247"/>
      <c r="C34" s="67"/>
      <c r="D34" s="144"/>
      <c r="E34" s="144"/>
      <c r="F34" s="144"/>
      <c r="G34" s="145"/>
      <c r="H34" s="144"/>
      <c r="I34" s="145"/>
      <c r="J34" s="145"/>
      <c r="K34" s="139">
        <f t="shared" ref="K34:K51" si="3">SUM(D34:J34)</f>
        <v>0</v>
      </c>
      <c r="L34" s="140" t="str">
        <f t="shared" ref="L34:L51" si="4">IF(C34="Preventivo",IF(K34&lt;=50,0,IF(K34&lt;76,1,2)),"")</f>
        <v/>
      </c>
      <c r="M34" s="778" t="e">
        <f>ROUNDUP(AVERAGE(L34:L36),0)</f>
        <v>#DIV/0!</v>
      </c>
      <c r="N34" s="140" t="str">
        <f t="shared" ref="N34:N51" si="5">IF(C34="DETECTIVO",IF(K34&lt;=50,0,IF(K34&lt;76,1,2)),"")</f>
        <v/>
      </c>
      <c r="O34" s="778" t="e">
        <f>ROUNDUP(AVERAGE(N34:N36),)</f>
        <v>#DIV/0!</v>
      </c>
      <c r="AI34" s="87" t="s">
        <v>65</v>
      </c>
      <c r="AJ34" s="141">
        <v>15</v>
      </c>
      <c r="AK34" s="142">
        <v>5</v>
      </c>
      <c r="AL34" s="143">
        <v>10</v>
      </c>
      <c r="AM34" s="143">
        <v>30</v>
      </c>
    </row>
    <row r="35" spans="1:39" ht="24" customHeight="1" x14ac:dyDescent="0.25">
      <c r="A35" s="248"/>
      <c r="B35" s="247"/>
      <c r="C35" s="67"/>
      <c r="D35" s="144"/>
      <c r="E35" s="144"/>
      <c r="F35" s="144"/>
      <c r="G35" s="145"/>
      <c r="H35" s="144"/>
      <c r="I35" s="145"/>
      <c r="J35" s="145"/>
      <c r="K35" s="139">
        <f t="shared" si="3"/>
        <v>0</v>
      </c>
      <c r="L35" s="140" t="str">
        <f t="shared" si="4"/>
        <v/>
      </c>
      <c r="M35" s="778"/>
      <c r="N35" s="140" t="str">
        <f t="shared" si="5"/>
        <v/>
      </c>
      <c r="O35" s="778"/>
      <c r="AI35" s="87" t="s">
        <v>64</v>
      </c>
      <c r="AJ35" s="141">
        <v>0</v>
      </c>
      <c r="AK35" s="141">
        <v>0</v>
      </c>
      <c r="AL35" s="141">
        <v>0</v>
      </c>
      <c r="AM35" s="141">
        <v>0</v>
      </c>
    </row>
    <row r="36" spans="1:39" ht="20.25" customHeight="1" x14ac:dyDescent="0.25">
      <c r="A36" s="248"/>
      <c r="B36" s="247"/>
      <c r="C36" s="67"/>
      <c r="D36" s="144"/>
      <c r="E36" s="144"/>
      <c r="F36" s="144"/>
      <c r="G36" s="145"/>
      <c r="H36" s="144"/>
      <c r="I36" s="145"/>
      <c r="J36" s="145"/>
      <c r="K36" s="139">
        <f t="shared" si="3"/>
        <v>0</v>
      </c>
      <c r="L36" s="140" t="str">
        <f t="shared" si="4"/>
        <v/>
      </c>
      <c r="M36" s="778"/>
      <c r="N36" s="140" t="str">
        <f t="shared" si="5"/>
        <v/>
      </c>
      <c r="O36" s="778"/>
    </row>
    <row r="37" spans="1:39" ht="42" customHeight="1" x14ac:dyDescent="0.25">
      <c r="A37" s="248"/>
      <c r="B37" s="247"/>
      <c r="C37" s="67"/>
      <c r="D37" s="144"/>
      <c r="E37" s="144"/>
      <c r="F37" s="144"/>
      <c r="G37" s="145"/>
      <c r="H37" s="144"/>
      <c r="I37" s="145"/>
      <c r="J37" s="145"/>
      <c r="K37" s="139">
        <f t="shared" si="3"/>
        <v>0</v>
      </c>
      <c r="L37" s="140" t="str">
        <f t="shared" si="4"/>
        <v/>
      </c>
      <c r="M37" s="778" t="e">
        <f>ROUNDUP(AVERAGE(L37:L39),0)</f>
        <v>#DIV/0!</v>
      </c>
      <c r="N37" s="140" t="str">
        <f t="shared" si="5"/>
        <v/>
      </c>
      <c r="O37" s="778" t="e">
        <f>ROUNDUP(AVERAGE(N37:N39),)</f>
        <v>#DIV/0!</v>
      </c>
      <c r="AI37" s="87" t="s">
        <v>65</v>
      </c>
      <c r="AJ37" s="141">
        <v>15</v>
      </c>
      <c r="AK37" s="142">
        <v>5</v>
      </c>
      <c r="AL37" s="143">
        <v>10</v>
      </c>
      <c r="AM37" s="143">
        <v>30</v>
      </c>
    </row>
    <row r="38" spans="1:39" ht="24" customHeight="1" x14ac:dyDescent="0.25">
      <c r="A38" s="248"/>
      <c r="B38" s="247"/>
      <c r="C38" s="67"/>
      <c r="D38" s="144"/>
      <c r="E38" s="144"/>
      <c r="F38" s="144"/>
      <c r="G38" s="145"/>
      <c r="H38" s="144"/>
      <c r="I38" s="145"/>
      <c r="J38" s="145"/>
      <c r="K38" s="139">
        <f t="shared" si="3"/>
        <v>0</v>
      </c>
      <c r="L38" s="140" t="str">
        <f t="shared" si="4"/>
        <v/>
      </c>
      <c r="M38" s="778"/>
      <c r="N38" s="140" t="str">
        <f t="shared" si="5"/>
        <v/>
      </c>
      <c r="O38" s="778"/>
      <c r="AI38" s="87" t="s">
        <v>64</v>
      </c>
      <c r="AJ38" s="141">
        <v>0</v>
      </c>
      <c r="AK38" s="141">
        <v>0</v>
      </c>
      <c r="AL38" s="141">
        <v>0</v>
      </c>
      <c r="AM38" s="141">
        <v>0</v>
      </c>
    </row>
    <row r="39" spans="1:39" ht="20.25" customHeight="1" x14ac:dyDescent="0.25">
      <c r="A39" s="248"/>
      <c r="B39" s="247"/>
      <c r="C39" s="67"/>
      <c r="D39" s="144"/>
      <c r="E39" s="144"/>
      <c r="F39" s="144"/>
      <c r="G39" s="145"/>
      <c r="H39" s="144"/>
      <c r="I39" s="145"/>
      <c r="J39" s="145"/>
      <c r="K39" s="139">
        <f t="shared" si="3"/>
        <v>0</v>
      </c>
      <c r="L39" s="140" t="str">
        <f t="shared" si="4"/>
        <v/>
      </c>
      <c r="M39" s="778"/>
      <c r="N39" s="140" t="str">
        <f t="shared" si="5"/>
        <v/>
      </c>
      <c r="O39" s="778"/>
    </row>
    <row r="40" spans="1:39" ht="42" customHeight="1" x14ac:dyDescent="0.25">
      <c r="A40" s="248"/>
      <c r="B40" s="247"/>
      <c r="C40" s="67"/>
      <c r="D40" s="144"/>
      <c r="E40" s="144"/>
      <c r="F40" s="144"/>
      <c r="G40" s="145"/>
      <c r="H40" s="144"/>
      <c r="I40" s="145"/>
      <c r="J40" s="145"/>
      <c r="K40" s="139">
        <f t="shared" si="3"/>
        <v>0</v>
      </c>
      <c r="L40" s="140" t="str">
        <f t="shared" si="4"/>
        <v/>
      </c>
      <c r="M40" s="778" t="e">
        <f>ROUNDUP(AVERAGE(L40:L42),0)</f>
        <v>#DIV/0!</v>
      </c>
      <c r="N40" s="140" t="str">
        <f t="shared" si="5"/>
        <v/>
      </c>
      <c r="O40" s="778" t="e">
        <f>ROUNDUP(AVERAGE(N40:N42),)</f>
        <v>#DIV/0!</v>
      </c>
      <c r="AI40" s="87" t="s">
        <v>65</v>
      </c>
      <c r="AJ40" s="141">
        <v>15</v>
      </c>
      <c r="AK40" s="142">
        <v>5</v>
      </c>
      <c r="AL40" s="143">
        <v>10</v>
      </c>
      <c r="AM40" s="143">
        <v>30</v>
      </c>
    </row>
    <row r="41" spans="1:39" ht="24" customHeight="1" x14ac:dyDescent="0.25">
      <c r="A41" s="248"/>
      <c r="B41" s="247"/>
      <c r="C41" s="67"/>
      <c r="D41" s="144"/>
      <c r="E41" s="144"/>
      <c r="F41" s="144"/>
      <c r="G41" s="145"/>
      <c r="H41" s="144"/>
      <c r="I41" s="145"/>
      <c r="J41" s="145"/>
      <c r="K41" s="139">
        <f t="shared" si="3"/>
        <v>0</v>
      </c>
      <c r="L41" s="140" t="str">
        <f t="shared" si="4"/>
        <v/>
      </c>
      <c r="M41" s="778"/>
      <c r="N41" s="140" t="str">
        <f t="shared" si="5"/>
        <v/>
      </c>
      <c r="O41" s="778"/>
      <c r="AI41" s="87" t="s">
        <v>64</v>
      </c>
      <c r="AJ41" s="141">
        <v>0</v>
      </c>
      <c r="AK41" s="141">
        <v>0</v>
      </c>
      <c r="AL41" s="141">
        <v>0</v>
      </c>
      <c r="AM41" s="141">
        <v>0</v>
      </c>
    </row>
    <row r="42" spans="1:39" ht="20.25" customHeight="1" x14ac:dyDescent="0.25">
      <c r="A42" s="248"/>
      <c r="B42" s="247"/>
      <c r="C42" s="67"/>
      <c r="D42" s="144"/>
      <c r="E42" s="144"/>
      <c r="F42" s="144"/>
      <c r="G42" s="145"/>
      <c r="H42" s="144"/>
      <c r="I42" s="145"/>
      <c r="J42" s="145"/>
      <c r="K42" s="139">
        <f t="shared" si="3"/>
        <v>0</v>
      </c>
      <c r="L42" s="140" t="str">
        <f t="shared" si="4"/>
        <v/>
      </c>
      <c r="M42" s="778"/>
      <c r="N42" s="140" t="str">
        <f t="shared" si="5"/>
        <v/>
      </c>
      <c r="O42" s="778"/>
    </row>
    <row r="43" spans="1:39" ht="42" customHeight="1" x14ac:dyDescent="0.25">
      <c r="A43" s="248"/>
      <c r="B43" s="247"/>
      <c r="C43" s="67"/>
      <c r="D43" s="144"/>
      <c r="E43" s="144"/>
      <c r="F43" s="144"/>
      <c r="G43" s="145"/>
      <c r="H43" s="144"/>
      <c r="I43" s="145"/>
      <c r="J43" s="145"/>
      <c r="K43" s="139">
        <f t="shared" si="3"/>
        <v>0</v>
      </c>
      <c r="L43" s="140" t="str">
        <f t="shared" si="4"/>
        <v/>
      </c>
      <c r="M43" s="778" t="e">
        <f>ROUNDUP(AVERAGE(L43:L45),0)</f>
        <v>#DIV/0!</v>
      </c>
      <c r="N43" s="140" t="str">
        <f t="shared" si="5"/>
        <v/>
      </c>
      <c r="O43" s="778" t="e">
        <f>ROUNDUP(AVERAGE(N43:N45),)</f>
        <v>#DIV/0!</v>
      </c>
      <c r="AI43" s="87" t="s">
        <v>65</v>
      </c>
      <c r="AJ43" s="141">
        <v>15</v>
      </c>
      <c r="AK43" s="142">
        <v>5</v>
      </c>
      <c r="AL43" s="143">
        <v>10</v>
      </c>
      <c r="AM43" s="143">
        <v>30</v>
      </c>
    </row>
    <row r="44" spans="1:39" ht="24" customHeight="1" x14ac:dyDescent="0.25">
      <c r="A44" s="248"/>
      <c r="B44" s="247"/>
      <c r="C44" s="67"/>
      <c r="D44" s="144"/>
      <c r="E44" s="144"/>
      <c r="F44" s="144"/>
      <c r="G44" s="145"/>
      <c r="H44" s="144"/>
      <c r="I44" s="145"/>
      <c r="J44" s="145"/>
      <c r="K44" s="139">
        <f t="shared" si="3"/>
        <v>0</v>
      </c>
      <c r="L44" s="140" t="str">
        <f t="shared" si="4"/>
        <v/>
      </c>
      <c r="M44" s="778"/>
      <c r="N44" s="140" t="str">
        <f t="shared" si="5"/>
        <v/>
      </c>
      <c r="O44" s="778"/>
      <c r="AI44" s="87" t="s">
        <v>64</v>
      </c>
      <c r="AJ44" s="141">
        <v>0</v>
      </c>
      <c r="AK44" s="141">
        <v>0</v>
      </c>
      <c r="AL44" s="141">
        <v>0</v>
      </c>
      <c r="AM44" s="141">
        <v>0</v>
      </c>
    </row>
    <row r="45" spans="1:39" ht="20.25" customHeight="1" x14ac:dyDescent="0.25">
      <c r="A45" s="248"/>
      <c r="B45" s="247"/>
      <c r="C45" s="67"/>
      <c r="D45" s="144"/>
      <c r="E45" s="144"/>
      <c r="F45" s="144"/>
      <c r="G45" s="145"/>
      <c r="H45" s="144"/>
      <c r="I45" s="145"/>
      <c r="J45" s="145"/>
      <c r="K45" s="139">
        <f t="shared" si="3"/>
        <v>0</v>
      </c>
      <c r="L45" s="140" t="str">
        <f t="shared" si="4"/>
        <v/>
      </c>
      <c r="M45" s="778"/>
      <c r="N45" s="140" t="str">
        <f t="shared" si="5"/>
        <v/>
      </c>
      <c r="O45" s="778"/>
    </row>
    <row r="46" spans="1:39" ht="42" customHeight="1" x14ac:dyDescent="0.25">
      <c r="A46" s="248"/>
      <c r="B46" s="247"/>
      <c r="C46" s="67"/>
      <c r="D46" s="144"/>
      <c r="E46" s="144"/>
      <c r="F46" s="144"/>
      <c r="G46" s="145"/>
      <c r="H46" s="144"/>
      <c r="I46" s="145"/>
      <c r="J46" s="145"/>
      <c r="K46" s="139">
        <f t="shared" si="3"/>
        <v>0</v>
      </c>
      <c r="L46" s="140" t="str">
        <f t="shared" si="4"/>
        <v/>
      </c>
      <c r="M46" s="778" t="e">
        <f>ROUNDUP(AVERAGE(L46:L48),0)</f>
        <v>#DIV/0!</v>
      </c>
      <c r="N46" s="140" t="str">
        <f t="shared" si="5"/>
        <v/>
      </c>
      <c r="O46" s="778" t="e">
        <f>ROUNDUP(AVERAGE(N46:N48),)</f>
        <v>#DIV/0!</v>
      </c>
      <c r="AI46" s="87" t="s">
        <v>65</v>
      </c>
      <c r="AJ46" s="141">
        <v>15</v>
      </c>
      <c r="AK46" s="142">
        <v>5</v>
      </c>
      <c r="AL46" s="143">
        <v>10</v>
      </c>
      <c r="AM46" s="143">
        <v>30</v>
      </c>
    </row>
    <row r="47" spans="1:39" ht="24" customHeight="1" x14ac:dyDescent="0.25">
      <c r="A47" s="248"/>
      <c r="B47" s="247"/>
      <c r="C47" s="67"/>
      <c r="D47" s="144"/>
      <c r="E47" s="144"/>
      <c r="F47" s="144"/>
      <c r="G47" s="145"/>
      <c r="H47" s="144"/>
      <c r="I47" s="145"/>
      <c r="J47" s="145"/>
      <c r="K47" s="139">
        <f t="shared" si="3"/>
        <v>0</v>
      </c>
      <c r="L47" s="140" t="str">
        <f t="shared" si="4"/>
        <v/>
      </c>
      <c r="M47" s="778"/>
      <c r="N47" s="140" t="str">
        <f t="shared" si="5"/>
        <v/>
      </c>
      <c r="O47" s="778"/>
      <c r="AI47" s="87" t="s">
        <v>64</v>
      </c>
      <c r="AJ47" s="141">
        <v>0</v>
      </c>
      <c r="AK47" s="141">
        <v>0</v>
      </c>
      <c r="AL47" s="141">
        <v>0</v>
      </c>
      <c r="AM47" s="141">
        <v>0</v>
      </c>
    </row>
    <row r="48" spans="1:39" ht="20.25" customHeight="1" x14ac:dyDescent="0.25">
      <c r="A48" s="248"/>
      <c r="B48" s="247"/>
      <c r="C48" s="67"/>
      <c r="D48" s="144"/>
      <c r="E48" s="144"/>
      <c r="F48" s="144"/>
      <c r="G48" s="145"/>
      <c r="H48" s="144"/>
      <c r="I48" s="145"/>
      <c r="J48" s="145"/>
      <c r="K48" s="139">
        <f t="shared" si="3"/>
        <v>0</v>
      </c>
      <c r="L48" s="140" t="str">
        <f t="shared" si="4"/>
        <v/>
      </c>
      <c r="M48" s="778"/>
      <c r="N48" s="140" t="str">
        <f t="shared" si="5"/>
        <v/>
      </c>
      <c r="O48" s="778"/>
    </row>
    <row r="49" spans="1:39" ht="42" customHeight="1" x14ac:dyDescent="0.25">
      <c r="A49" s="248"/>
      <c r="B49" s="247"/>
      <c r="C49" s="67"/>
      <c r="D49" s="144"/>
      <c r="E49" s="144"/>
      <c r="F49" s="144"/>
      <c r="G49" s="145"/>
      <c r="H49" s="144"/>
      <c r="I49" s="145"/>
      <c r="J49" s="145"/>
      <c r="K49" s="139">
        <f t="shared" si="3"/>
        <v>0</v>
      </c>
      <c r="L49" s="140" t="str">
        <f t="shared" si="4"/>
        <v/>
      </c>
      <c r="M49" s="778" t="e">
        <f>ROUNDUP(AVERAGE(L49:L51),0)</f>
        <v>#DIV/0!</v>
      </c>
      <c r="N49" s="140" t="str">
        <f t="shared" si="5"/>
        <v/>
      </c>
      <c r="O49" s="778" t="e">
        <f>ROUNDUP(AVERAGE(N49:N51),)</f>
        <v>#DIV/0!</v>
      </c>
      <c r="AI49" s="87" t="s">
        <v>65</v>
      </c>
      <c r="AJ49" s="141">
        <v>15</v>
      </c>
      <c r="AK49" s="142">
        <v>5</v>
      </c>
      <c r="AL49" s="143">
        <v>10</v>
      </c>
      <c r="AM49" s="143">
        <v>30</v>
      </c>
    </row>
    <row r="50" spans="1:39" ht="24" customHeight="1" x14ac:dyDescent="0.25">
      <c r="A50" s="248"/>
      <c r="B50" s="247"/>
      <c r="C50" s="67"/>
      <c r="D50" s="144"/>
      <c r="E50" s="144"/>
      <c r="F50" s="144"/>
      <c r="G50" s="145"/>
      <c r="H50" s="144"/>
      <c r="I50" s="145"/>
      <c r="J50" s="145"/>
      <c r="K50" s="139">
        <f t="shared" si="3"/>
        <v>0</v>
      </c>
      <c r="L50" s="140" t="str">
        <f t="shared" si="4"/>
        <v/>
      </c>
      <c r="M50" s="778"/>
      <c r="N50" s="140" t="str">
        <f t="shared" si="5"/>
        <v/>
      </c>
      <c r="O50" s="778"/>
      <c r="AI50" s="87" t="s">
        <v>64</v>
      </c>
      <c r="AJ50" s="141">
        <v>0</v>
      </c>
      <c r="AK50" s="141">
        <v>0</v>
      </c>
      <c r="AL50" s="141">
        <v>0</v>
      </c>
      <c r="AM50" s="141">
        <v>0</v>
      </c>
    </row>
    <row r="51" spans="1:39" ht="20.25" customHeight="1" x14ac:dyDescent="0.25">
      <c r="A51" s="248"/>
      <c r="B51" s="247"/>
      <c r="C51" s="67"/>
      <c r="D51" s="144"/>
      <c r="E51" s="144"/>
      <c r="F51" s="144"/>
      <c r="G51" s="145"/>
      <c r="H51" s="144"/>
      <c r="I51" s="145"/>
      <c r="J51" s="145"/>
      <c r="K51" s="139">
        <f t="shared" si="3"/>
        <v>0</v>
      </c>
      <c r="L51" s="140" t="str">
        <f t="shared" si="4"/>
        <v/>
      </c>
      <c r="M51" s="778"/>
      <c r="N51" s="140" t="str">
        <f t="shared" si="5"/>
        <v/>
      </c>
      <c r="O51" s="778"/>
    </row>
    <row r="52" spans="1:39" ht="42" customHeight="1" x14ac:dyDescent="0.25">
      <c r="A52" s="248"/>
      <c r="B52" s="247"/>
      <c r="C52" s="67"/>
      <c r="D52" s="144"/>
      <c r="E52" s="144"/>
      <c r="F52" s="144"/>
      <c r="G52" s="145"/>
      <c r="H52" s="144"/>
      <c r="I52" s="145"/>
      <c r="J52" s="145"/>
      <c r="K52" s="139">
        <f>SUM(D52:J52)</f>
        <v>0</v>
      </c>
      <c r="L52" s="140" t="str">
        <f>IF(C52="Preventivo",IF(K52&lt;=50,0,IF(K52&lt;76,1,2)),"")</f>
        <v/>
      </c>
      <c r="M52" s="778" t="e">
        <f>ROUNDUP(AVERAGE(L52:L54),0)</f>
        <v>#DIV/0!</v>
      </c>
      <c r="N52" s="140" t="str">
        <f>IF(C52="DETECTIVO",IF(K52&lt;=50,0,IF(K52&lt;76,1,2)),"")</f>
        <v/>
      </c>
      <c r="O52" s="778" t="e">
        <f>ROUNDUP(AVERAGE(N52:N54),)</f>
        <v>#DIV/0!</v>
      </c>
      <c r="AI52" s="87" t="s">
        <v>65</v>
      </c>
      <c r="AJ52" s="141">
        <v>15</v>
      </c>
      <c r="AK52" s="142">
        <v>5</v>
      </c>
      <c r="AL52" s="143">
        <v>10</v>
      </c>
      <c r="AM52" s="143">
        <v>30</v>
      </c>
    </row>
    <row r="53" spans="1:39" ht="24" customHeight="1" x14ac:dyDescent="0.25">
      <c r="A53" s="248"/>
      <c r="B53" s="247"/>
      <c r="C53" s="67"/>
      <c r="D53" s="144"/>
      <c r="E53" s="144"/>
      <c r="F53" s="144"/>
      <c r="G53" s="145"/>
      <c r="H53" s="144"/>
      <c r="I53" s="145"/>
      <c r="J53" s="145"/>
      <c r="K53" s="139">
        <f>SUM(D53:J53)</f>
        <v>0</v>
      </c>
      <c r="L53" s="140" t="str">
        <f>IF(C53="Preventivo",IF(K53&lt;=50,0,IF(K53&lt;76,1,2)),"")</f>
        <v/>
      </c>
      <c r="M53" s="778"/>
      <c r="N53" s="140" t="str">
        <f>IF(C53="DETECTIVO",IF(K53&lt;=50,0,IF(K53&lt;76,1,2)),"")</f>
        <v/>
      </c>
      <c r="O53" s="778"/>
      <c r="AI53" s="87" t="s">
        <v>64</v>
      </c>
      <c r="AJ53" s="141">
        <v>0</v>
      </c>
      <c r="AK53" s="141">
        <v>0</v>
      </c>
      <c r="AL53" s="141">
        <v>0</v>
      </c>
      <c r="AM53" s="141">
        <v>0</v>
      </c>
    </row>
    <row r="54" spans="1:39" ht="20.25" customHeight="1" x14ac:dyDescent="0.25">
      <c r="A54" s="248"/>
      <c r="B54" s="247"/>
      <c r="C54" s="67"/>
      <c r="D54" s="144"/>
      <c r="E54" s="144"/>
      <c r="F54" s="144"/>
      <c r="G54" s="145"/>
      <c r="H54" s="144"/>
      <c r="I54" s="145"/>
      <c r="J54" s="145"/>
      <c r="K54" s="139">
        <f>SUM(D54:J54)</f>
        <v>0</v>
      </c>
      <c r="L54" s="140" t="str">
        <f>IF(C54="Preventivo",IF(K54&lt;=50,0,IF(K54&lt;76,1,2)),"")</f>
        <v/>
      </c>
      <c r="M54" s="778"/>
      <c r="N54" s="140" t="str">
        <f>IF(C54="DETECTIVO",IF(K54&lt;=50,0,IF(K54&lt;76,1,2)),"")</f>
        <v/>
      </c>
      <c r="O54" s="778"/>
    </row>
    <row r="55" spans="1:39" x14ac:dyDescent="0.25">
      <c r="A55" s="249"/>
      <c r="B55" s="249"/>
    </row>
    <row r="56" spans="1:39" x14ac:dyDescent="0.25">
      <c r="A56" s="249"/>
      <c r="B56" s="249"/>
    </row>
    <row r="57" spans="1:39" x14ac:dyDescent="0.25">
      <c r="A57" s="249"/>
      <c r="B57" s="249"/>
    </row>
    <row r="58" spans="1:39" x14ac:dyDescent="0.25">
      <c r="A58" s="249"/>
      <c r="B58" s="249"/>
    </row>
    <row r="59" spans="1:39" x14ac:dyDescent="0.25">
      <c r="A59" s="249"/>
      <c r="B59" s="249"/>
    </row>
    <row r="60" spans="1:39" x14ac:dyDescent="0.25">
      <c r="A60" s="249"/>
      <c r="B60" s="249"/>
    </row>
    <row r="61" spans="1:39" x14ac:dyDescent="0.25">
      <c r="A61" s="249"/>
      <c r="B61" s="249"/>
    </row>
    <row r="62" spans="1:39" x14ac:dyDescent="0.25">
      <c r="A62" s="249"/>
      <c r="B62" s="249"/>
    </row>
    <row r="63" spans="1:39" x14ac:dyDescent="0.25">
      <c r="A63" s="249"/>
      <c r="B63" s="249"/>
    </row>
    <row r="64" spans="1:39" x14ac:dyDescent="0.25">
      <c r="A64" s="249"/>
      <c r="B64" s="249"/>
    </row>
    <row r="65" spans="1:2" x14ac:dyDescent="0.25">
      <c r="A65" s="249"/>
      <c r="B65" s="249"/>
    </row>
    <row r="66" spans="1:2" x14ac:dyDescent="0.25">
      <c r="A66" s="249"/>
      <c r="B66" s="249"/>
    </row>
    <row r="67" spans="1:2" x14ac:dyDescent="0.25">
      <c r="A67" s="249"/>
      <c r="B67" s="249"/>
    </row>
    <row r="68" spans="1:2" x14ac:dyDescent="0.25">
      <c r="A68" s="249"/>
      <c r="B68" s="249"/>
    </row>
    <row r="69" spans="1:2" x14ac:dyDescent="0.25">
      <c r="A69" s="249"/>
      <c r="B69" s="249"/>
    </row>
    <row r="70" spans="1:2" x14ac:dyDescent="0.25">
      <c r="A70" s="249"/>
      <c r="B70" s="249"/>
    </row>
    <row r="71" spans="1:2" x14ac:dyDescent="0.25">
      <c r="A71" s="249"/>
      <c r="B71" s="249"/>
    </row>
    <row r="72" spans="1:2" x14ac:dyDescent="0.25">
      <c r="A72" s="249"/>
      <c r="B72" s="249"/>
    </row>
    <row r="73" spans="1:2" x14ac:dyDescent="0.25">
      <c r="A73" s="249"/>
      <c r="B73" s="249"/>
    </row>
    <row r="74" spans="1:2" x14ac:dyDescent="0.25">
      <c r="A74" s="249"/>
      <c r="B74" s="249"/>
    </row>
    <row r="75" spans="1:2" x14ac:dyDescent="0.25">
      <c r="A75" s="249"/>
      <c r="B75" s="249"/>
    </row>
    <row r="76" spans="1:2" x14ac:dyDescent="0.25">
      <c r="A76" s="249"/>
      <c r="B76" s="249"/>
    </row>
    <row r="77" spans="1:2" x14ac:dyDescent="0.25">
      <c r="A77" s="249"/>
      <c r="B77" s="249"/>
    </row>
    <row r="78" spans="1:2" x14ac:dyDescent="0.25">
      <c r="A78" s="249"/>
      <c r="B78" s="249"/>
    </row>
    <row r="79" spans="1:2" x14ac:dyDescent="0.25">
      <c r="A79" s="249"/>
      <c r="B79" s="249"/>
    </row>
    <row r="80" spans="1:2" x14ac:dyDescent="0.25">
      <c r="A80" s="249"/>
      <c r="B80" s="249"/>
    </row>
    <row r="81" spans="1:2" x14ac:dyDescent="0.25">
      <c r="A81" s="249"/>
      <c r="B81" s="249"/>
    </row>
    <row r="82" spans="1:2" x14ac:dyDescent="0.25">
      <c r="A82" s="249"/>
      <c r="B82" s="249"/>
    </row>
    <row r="83" spans="1:2" x14ac:dyDescent="0.25">
      <c r="A83" s="249"/>
      <c r="B83" s="249"/>
    </row>
    <row r="84" spans="1:2" x14ac:dyDescent="0.25">
      <c r="A84" s="249"/>
      <c r="B84" s="249"/>
    </row>
    <row r="85" spans="1:2" x14ac:dyDescent="0.25">
      <c r="A85" s="249"/>
      <c r="B85" s="249"/>
    </row>
    <row r="86" spans="1:2" x14ac:dyDescent="0.25">
      <c r="A86" s="249"/>
      <c r="B86" s="249"/>
    </row>
    <row r="87" spans="1:2" x14ac:dyDescent="0.25">
      <c r="A87" s="249"/>
      <c r="B87" s="249"/>
    </row>
    <row r="88" spans="1:2" x14ac:dyDescent="0.25">
      <c r="A88" s="249"/>
      <c r="B88" s="249"/>
    </row>
    <row r="89" spans="1:2" x14ac:dyDescent="0.25">
      <c r="A89" s="249"/>
      <c r="B89" s="249"/>
    </row>
    <row r="90" spans="1:2" x14ac:dyDescent="0.25">
      <c r="A90" s="249"/>
      <c r="B90" s="249"/>
    </row>
    <row r="91" spans="1:2" x14ac:dyDescent="0.25">
      <c r="A91" s="249"/>
      <c r="B91" s="249"/>
    </row>
    <row r="92" spans="1:2" x14ac:dyDescent="0.25">
      <c r="A92" s="249"/>
      <c r="B92" s="249"/>
    </row>
    <row r="93" spans="1:2" x14ac:dyDescent="0.25">
      <c r="A93" s="249"/>
      <c r="B93" s="249"/>
    </row>
    <row r="94" spans="1:2" x14ac:dyDescent="0.25">
      <c r="A94" s="249"/>
      <c r="B94" s="249"/>
    </row>
    <row r="102" spans="32:32" x14ac:dyDescent="0.25">
      <c r="AF102" s="87" t="s">
        <v>64</v>
      </c>
    </row>
    <row r="103" spans="32:32" x14ac:dyDescent="0.25">
      <c r="AF103" s="87" t="s">
        <v>157</v>
      </c>
    </row>
  </sheetData>
  <sheetProtection autoFilter="0"/>
  <mergeCells count="60">
    <mergeCell ref="M37:M39"/>
    <mergeCell ref="O37:O39"/>
    <mergeCell ref="M40:M42"/>
    <mergeCell ref="O40:O42"/>
    <mergeCell ref="M52:M54"/>
    <mergeCell ref="O52:O54"/>
    <mergeCell ref="M43:M45"/>
    <mergeCell ref="O43:O45"/>
    <mergeCell ref="M46:M48"/>
    <mergeCell ref="O46:O48"/>
    <mergeCell ref="M49:M51"/>
    <mergeCell ref="O49:O51"/>
    <mergeCell ref="M34:M36"/>
    <mergeCell ref="O34:O36"/>
    <mergeCell ref="M25:M27"/>
    <mergeCell ref="O25:O27"/>
    <mergeCell ref="M28:M30"/>
    <mergeCell ref="O28:O30"/>
    <mergeCell ref="M31:M33"/>
    <mergeCell ref="O31:O33"/>
    <mergeCell ref="M22:M24"/>
    <mergeCell ref="O22:O24"/>
    <mergeCell ref="L8:M8"/>
    <mergeCell ref="N8:O8"/>
    <mergeCell ref="M16:M18"/>
    <mergeCell ref="O16:O18"/>
    <mergeCell ref="M13:M15"/>
    <mergeCell ref="O13:O15"/>
    <mergeCell ref="M10:M12"/>
    <mergeCell ref="O10:O12"/>
    <mergeCell ref="A7:A9"/>
    <mergeCell ref="I8:I9"/>
    <mergeCell ref="J8:J9"/>
    <mergeCell ref="D8:D9"/>
    <mergeCell ref="K8:K9"/>
    <mergeCell ref="G8:G9"/>
    <mergeCell ref="E8:E9"/>
    <mergeCell ref="F8:F9"/>
    <mergeCell ref="H8:H9"/>
    <mergeCell ref="L7:O7"/>
    <mergeCell ref="M19:M21"/>
    <mergeCell ref="O19:O21"/>
    <mergeCell ref="B7:B9"/>
    <mergeCell ref="C7:C9"/>
    <mergeCell ref="D7:K7"/>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s>
  <conditionalFormatting sqref="B10:B54">
    <cfRule type="containsText" dxfId="159" priority="33" stopIfTrue="1" operator="containsText" text="BAJA">
      <formula>NOT(ISERROR(SEARCH("BAJA",B10)))</formula>
    </cfRule>
    <cfRule type="containsText" dxfId="158" priority="34" stopIfTrue="1" operator="containsText" text="MODERADA">
      <formula>NOT(ISERROR(SEARCH("MODERADA",B10)))</formula>
    </cfRule>
    <cfRule type="containsText" dxfId="157" priority="35" stopIfTrue="1" operator="containsText" text="ALTA">
      <formula>NOT(ISERROR(SEARCH("ALTA",B10)))</formula>
    </cfRule>
    <cfRule type="containsText" dxfId="156"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93"/>
  <sheetViews>
    <sheetView showGridLines="0" zoomScale="90" zoomScaleNormal="90" zoomScaleSheetLayoutView="80" workbookViewId="0">
      <pane xSplit="3" ySplit="4" topLeftCell="AB5" activePane="bottomRight" state="frozen"/>
      <selection pane="topRight" activeCell="D1" sqref="D1"/>
      <selection pane="bottomLeft" activeCell="A5" sqref="A5"/>
      <selection pane="bottomRight" activeCell="AB11" sqref="AB11"/>
    </sheetView>
  </sheetViews>
  <sheetFormatPr baseColWidth="10" defaultRowHeight="14.25" x14ac:dyDescent="0.2"/>
  <cols>
    <col min="1" max="1" width="54.85546875" style="301" customWidth="1"/>
    <col min="2" max="2" width="44.7109375" style="301" customWidth="1"/>
    <col min="3" max="3" width="14.7109375" style="301" customWidth="1"/>
    <col min="4" max="4" width="20.5703125" style="301" customWidth="1"/>
    <col min="5" max="5" width="20.42578125" style="301" customWidth="1"/>
    <col min="6" max="6" width="30.28515625" style="301" customWidth="1"/>
    <col min="7" max="7" width="32.7109375" style="301" customWidth="1"/>
    <col min="8" max="8" width="27.85546875" style="301" customWidth="1"/>
    <col min="9" max="9" width="28.42578125" style="301" customWidth="1"/>
    <col min="10" max="10" width="27.85546875" style="301" customWidth="1"/>
    <col min="11" max="11" width="15" style="301" bestFit="1" customWidth="1"/>
    <col min="12" max="12" width="14" style="301" bestFit="1" customWidth="1"/>
    <col min="13" max="13" width="16.42578125" style="301" customWidth="1"/>
    <col min="14" max="14" width="15.28515625" style="301" bestFit="1" customWidth="1"/>
    <col min="15" max="15" width="54.7109375" style="301" customWidth="1"/>
    <col min="16" max="16" width="38.140625" style="301" customWidth="1"/>
    <col min="17" max="18" width="34.140625" style="341" customWidth="1"/>
    <col min="19" max="19" width="36.5703125" style="341" customWidth="1"/>
    <col min="20" max="20" width="49" style="301" customWidth="1"/>
    <col min="21" max="21" width="27.42578125" style="301" bestFit="1" customWidth="1"/>
    <col min="22" max="22" width="27.42578125" style="341" customWidth="1"/>
    <col min="23" max="23" width="54.5703125" style="301" customWidth="1"/>
    <col min="24" max="24" width="25.28515625" style="301" customWidth="1"/>
    <col min="25" max="25" width="25.28515625" style="341" customWidth="1"/>
    <col min="26" max="26" width="53.140625" style="301" customWidth="1"/>
    <col min="27" max="27" width="11.42578125" style="301"/>
    <col min="28" max="28" width="10.140625" style="301" customWidth="1"/>
    <col min="29" max="29" width="4.5703125" style="301" bestFit="1" customWidth="1"/>
    <col min="30" max="30" width="6.28515625" style="301" customWidth="1"/>
    <col min="31" max="31" width="12.7109375" style="301" customWidth="1"/>
    <col min="32" max="32" width="10.7109375" style="301" customWidth="1"/>
    <col min="33" max="33" width="26.42578125" style="301" bestFit="1" customWidth="1"/>
    <col min="34" max="34" width="15.28515625" style="341" customWidth="1"/>
    <col min="35" max="35" width="13.42578125" style="341" customWidth="1"/>
    <col min="36" max="36" width="9.5703125" style="301" bestFit="1" customWidth="1"/>
    <col min="37" max="37" width="16.28515625" style="301" customWidth="1"/>
    <col min="38" max="38" width="6" style="301" customWidth="1"/>
    <col min="39" max="39" width="10.7109375" style="301" customWidth="1"/>
    <col min="40" max="40" width="24.85546875" style="301" bestFit="1" customWidth="1"/>
    <col min="41" max="41" width="38.28515625" style="341" customWidth="1"/>
    <col min="42" max="16384" width="11.42578125" style="301"/>
  </cols>
  <sheetData>
    <row r="1" spans="1:49" ht="15" thickBot="1" x14ac:dyDescent="0.25">
      <c r="AG1" s="302"/>
      <c r="AH1" s="302"/>
      <c r="AI1" s="302"/>
      <c r="AJ1" s="302"/>
      <c r="AK1" s="302"/>
      <c r="AL1" s="302"/>
      <c r="AM1" s="302"/>
      <c r="AN1" s="302"/>
      <c r="AO1" s="302"/>
      <c r="AR1" s="301" t="s">
        <v>64</v>
      </c>
      <c r="AS1" s="301">
        <v>15</v>
      </c>
      <c r="AT1" s="301">
        <v>15</v>
      </c>
      <c r="AU1" s="301">
        <v>10</v>
      </c>
      <c r="AW1" s="301" t="s">
        <v>343</v>
      </c>
    </row>
    <row r="2" spans="1:49" ht="15.75" thickBot="1" x14ac:dyDescent="0.3">
      <c r="U2" s="773" t="s">
        <v>142</v>
      </c>
      <c r="V2" s="774"/>
      <c r="W2" s="774"/>
      <c r="X2" s="799"/>
      <c r="Y2" s="291"/>
      <c r="Z2" s="291"/>
      <c r="AG2" s="303"/>
      <c r="AH2" s="303"/>
      <c r="AI2" s="303"/>
      <c r="AJ2" s="304"/>
      <c r="AK2" s="304"/>
      <c r="AL2" s="305"/>
      <c r="AM2" s="304"/>
      <c r="AN2" s="304"/>
      <c r="AO2" s="305"/>
      <c r="AR2" s="301" t="s">
        <v>157</v>
      </c>
      <c r="AS2" s="301">
        <v>0</v>
      </c>
      <c r="AT2" s="301">
        <v>10</v>
      </c>
      <c r="AU2" s="301">
        <v>5</v>
      </c>
      <c r="AW2" s="301" t="s">
        <v>509</v>
      </c>
    </row>
    <row r="3" spans="1:49" ht="119.25" customHeight="1" thickBot="1" x14ac:dyDescent="0.4">
      <c r="D3" s="800" t="s">
        <v>336</v>
      </c>
      <c r="E3" s="800"/>
      <c r="F3" s="306" t="s">
        <v>337</v>
      </c>
      <c r="G3" s="306" t="s">
        <v>338</v>
      </c>
      <c r="H3" s="307" t="s">
        <v>339</v>
      </c>
      <c r="I3" s="307" t="s">
        <v>340</v>
      </c>
      <c r="J3" s="307" t="s">
        <v>341</v>
      </c>
      <c r="K3" s="351"/>
      <c r="L3" s="352"/>
      <c r="M3" s="352"/>
      <c r="N3" s="353" t="s">
        <v>453</v>
      </c>
      <c r="O3" s="354"/>
      <c r="P3" s="355" t="s">
        <v>450</v>
      </c>
      <c r="Q3" s="364"/>
      <c r="R3" s="365" t="s">
        <v>505</v>
      </c>
      <c r="S3" s="366"/>
      <c r="T3" s="367"/>
      <c r="U3" s="801" t="s">
        <v>145</v>
      </c>
      <c r="V3" s="802"/>
      <c r="W3" s="803"/>
      <c r="X3" s="801" t="s">
        <v>151</v>
      </c>
      <c r="Y3" s="802"/>
      <c r="Z3" s="803"/>
      <c r="AB3" s="798" t="s">
        <v>867</v>
      </c>
      <c r="AC3" s="798"/>
      <c r="AD3" s="798"/>
      <c r="AE3" s="798"/>
      <c r="AF3" s="798"/>
      <c r="AG3" s="798"/>
      <c r="AH3" s="798"/>
      <c r="AI3" s="798"/>
      <c r="AJ3" s="798"/>
      <c r="AK3" s="798"/>
      <c r="AL3" s="798"/>
      <c r="AM3" s="798"/>
      <c r="AN3" s="798"/>
      <c r="AO3" s="523"/>
      <c r="AT3" s="301">
        <v>0</v>
      </c>
      <c r="AU3" s="301">
        <v>0</v>
      </c>
      <c r="AW3" s="301" t="s">
        <v>345</v>
      </c>
    </row>
    <row r="4" spans="1:49" ht="168.75" customHeight="1" thickBot="1" x14ac:dyDescent="0.25">
      <c r="A4" s="300" t="s">
        <v>323</v>
      </c>
      <c r="B4" s="300" t="s">
        <v>366</v>
      </c>
      <c r="C4" s="300" t="s">
        <v>322</v>
      </c>
      <c r="D4" s="308" t="s">
        <v>464</v>
      </c>
      <c r="E4" s="308" t="s">
        <v>465</v>
      </c>
      <c r="F4" s="308" t="s">
        <v>466</v>
      </c>
      <c r="G4" s="308" t="s">
        <v>467</v>
      </c>
      <c r="H4" s="308" t="s">
        <v>468</v>
      </c>
      <c r="I4" s="308" t="s">
        <v>469</v>
      </c>
      <c r="J4" s="308" t="s">
        <v>470</v>
      </c>
      <c r="K4" s="307" t="s">
        <v>361</v>
      </c>
      <c r="L4" s="307" t="s">
        <v>342</v>
      </c>
      <c r="M4" s="333" t="s">
        <v>451</v>
      </c>
      <c r="N4" s="333" t="s">
        <v>452</v>
      </c>
      <c r="O4" s="332" t="s">
        <v>344</v>
      </c>
      <c r="P4" s="309" t="s">
        <v>512</v>
      </c>
      <c r="Q4" s="373" t="s">
        <v>506</v>
      </c>
      <c r="R4" s="374" t="s">
        <v>510</v>
      </c>
      <c r="S4" s="375" t="s">
        <v>511</v>
      </c>
      <c r="T4" s="368" t="s">
        <v>362</v>
      </c>
      <c r="U4" s="299" t="s">
        <v>369</v>
      </c>
      <c r="V4" s="345" t="s">
        <v>503</v>
      </c>
      <c r="W4" s="245" t="s">
        <v>507</v>
      </c>
      <c r="X4" s="245" t="s">
        <v>370</v>
      </c>
      <c r="Y4" s="245" t="s">
        <v>504</v>
      </c>
      <c r="Z4" s="245" t="s">
        <v>508</v>
      </c>
      <c r="AB4" s="327" t="s">
        <v>479</v>
      </c>
      <c r="AC4" s="321" t="s">
        <v>274</v>
      </c>
      <c r="AD4" s="322" t="s">
        <v>275</v>
      </c>
      <c r="AE4" s="322" t="s">
        <v>492</v>
      </c>
      <c r="AF4" s="323" t="s">
        <v>864</v>
      </c>
      <c r="AG4" s="324" t="s">
        <v>471</v>
      </c>
      <c r="AH4" s="520" t="s">
        <v>865</v>
      </c>
      <c r="AI4" s="520" t="s">
        <v>866</v>
      </c>
      <c r="AJ4" s="325" t="s">
        <v>274</v>
      </c>
      <c r="AK4" s="325" t="s">
        <v>492</v>
      </c>
      <c r="AL4" s="325" t="s">
        <v>275</v>
      </c>
      <c r="AM4" s="325" t="s">
        <v>864</v>
      </c>
      <c r="AN4" s="326" t="s">
        <v>472</v>
      </c>
      <c r="AO4" s="526" t="s">
        <v>920</v>
      </c>
    </row>
    <row r="5" spans="1:49" s="317" customFormat="1" ht="72.75" customHeight="1" x14ac:dyDescent="0.2">
      <c r="A5" s="344" t="str">
        <f>'[1]2. MAPA DE RIESGOS '!C13</f>
        <v>1: Implementación de un plan, programa o proyecto que impacte negativamente el índice de víctimas fatales y lesionadas en siniestros de tránsito</v>
      </c>
      <c r="B5" s="316" t="s">
        <v>397</v>
      </c>
      <c r="C5" s="408" t="s">
        <v>64</v>
      </c>
      <c r="D5" s="385">
        <v>15</v>
      </c>
      <c r="E5" s="385">
        <v>15</v>
      </c>
      <c r="F5" s="385">
        <v>15</v>
      </c>
      <c r="G5" s="385">
        <v>15</v>
      </c>
      <c r="H5" s="385">
        <v>15</v>
      </c>
      <c r="I5" s="385">
        <v>15</v>
      </c>
      <c r="J5" s="385">
        <v>10</v>
      </c>
      <c r="K5" s="386">
        <f t="shared" ref="K5:K9" si="0">SUM(D5:J5)</f>
        <v>100</v>
      </c>
      <c r="L5" s="394" t="str">
        <f t="shared" ref="L5:L96" si="1">IF(K5&gt;=96,"Fuerte",(IF(K5&lt;=85,"Débil","Moderado")))</f>
        <v>Fuerte</v>
      </c>
      <c r="M5" s="337">
        <f>ROUNDUP(AVERAGEIF(K5:K9,"&gt;0"),1)</f>
        <v>100</v>
      </c>
      <c r="N5" s="338" t="str">
        <f>IF(M5=100,"Fuerte",IF(M5&lt;50,"Débil","Moderada"))</f>
        <v>Fuerte</v>
      </c>
      <c r="O5" s="336"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96" t="s">
        <v>343</v>
      </c>
      <c r="Q5" s="369" t="str">
        <f>IF(AND(N5="Fuerte",P5="Fuerte"),"Fuerte","")</f>
        <v>Fuerte</v>
      </c>
      <c r="R5" s="369" t="str">
        <f>IF(Q5="Fuerte","",IF(OR(N5="Débil",P5="Débil"),"","Moderada"))</f>
        <v/>
      </c>
      <c r="S5" s="369" t="str">
        <f>IF(OR(Q5="Fuerte",R5="Moderada"),"","Débil")</f>
        <v/>
      </c>
      <c r="T5" s="370"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3">
        <f>IF(C5="Preventivo",IF(L5="Fuerte",2,IF(L5="Moderado",1,"")),"")</f>
        <v>2</v>
      </c>
      <c r="V5" s="361">
        <f>IFERROR(ROUND(AVERAGE(U5:U9),0),0)</f>
        <v>2</v>
      </c>
      <c r="W5" s="338">
        <f>IF(OR(S5="Débil",V5=0),0,IF(V5=1,1,IF(AND(Q5="Fuerte",V5=2),2,1)))</f>
        <v>2</v>
      </c>
      <c r="X5" s="356" t="str">
        <f>IF(C5="Detectivo",IF(L5="Fuerte",2,IF(L5="Moderado",1,"")),"")</f>
        <v/>
      </c>
      <c r="Y5" s="361">
        <f>IFERROR(ROUND(AVERAGE(X5:X9),0),0)</f>
        <v>2</v>
      </c>
      <c r="Z5" s="338">
        <f>IF(OR(S5="Débil",Y5=0),0,IF(Y5=1,1,IF(AND(Q5="Fuerte",Y5=2),2,1)))</f>
        <v>2</v>
      </c>
      <c r="AA5" s="387"/>
      <c r="AB5" s="339">
        <v>1</v>
      </c>
      <c r="AC5" s="289">
        <f>'2. MAPA DE RIESGOS '!H12</f>
        <v>2</v>
      </c>
      <c r="AD5" s="289">
        <f>'2. MAPA DE RIESGOS '!I12</f>
        <v>5</v>
      </c>
      <c r="AE5" s="289">
        <f>IF(AD5=1,1,IF(AD5=3,2,IF(AD5=5,3,IF(AD5=10,4,5))))</f>
        <v>3</v>
      </c>
      <c r="AF5" s="290">
        <f>AC5*AD5</f>
        <v>10</v>
      </c>
      <c r="AG5" s="340" t="str">
        <f>IF(OR(AC5="",AD5=""),"",IF(AF5&lt;=12,"BAJA",IF(AF5&lt;=25,"MODERADA",IF(AF5&lt;=50,"ALTA","EXTREMA"))))</f>
        <v>BAJA</v>
      </c>
      <c r="AH5" s="340">
        <f>W5</f>
        <v>2</v>
      </c>
      <c r="AI5" s="340">
        <f>Z5</f>
        <v>2</v>
      </c>
      <c r="AJ5" s="289">
        <f>IF(AC5=1,1,IF((AC5-AH5)=0,1,AC5-AH5))</f>
        <v>1</v>
      </c>
      <c r="AK5" s="289">
        <f>IF(AE5=1,1,IF((AE5-AI5)=0,1,AE5-AI5))</f>
        <v>1</v>
      </c>
      <c r="AL5" s="289">
        <f>IF(AK5=1,1,IF(AK5=2,3,IF(AK5=3,5,IF(AK5=4,10,20))))</f>
        <v>1</v>
      </c>
      <c r="AM5" s="290">
        <f>AJ5*AL5</f>
        <v>1</v>
      </c>
      <c r="AN5" s="340" t="str">
        <f>IF(OR(AF5="",AG5=""),"",IF(AM5&lt;=12,"BAJA",IF(AM5&lt;=25,"MODERADA",IF(AM5&lt;=50,"ALTA","EXTREMA"))))</f>
        <v>BAJA</v>
      </c>
      <c r="AO5" s="340"/>
    </row>
    <row r="6" spans="1:49" ht="38.25" x14ac:dyDescent="0.2">
      <c r="A6" s="311"/>
      <c r="B6" s="313" t="s">
        <v>394</v>
      </c>
      <c r="C6" s="408" t="s">
        <v>64</v>
      </c>
      <c r="D6" s="329">
        <v>15</v>
      </c>
      <c r="E6" s="329">
        <v>15</v>
      </c>
      <c r="F6" s="329">
        <v>15</v>
      </c>
      <c r="G6" s="329">
        <v>15</v>
      </c>
      <c r="H6" s="329">
        <v>15</v>
      </c>
      <c r="I6" s="329">
        <v>15</v>
      </c>
      <c r="J6" s="329">
        <v>10</v>
      </c>
      <c r="K6" s="312">
        <f t="shared" si="0"/>
        <v>100</v>
      </c>
      <c r="L6" s="330" t="str">
        <f t="shared" si="1"/>
        <v>Fuerte</v>
      </c>
      <c r="M6" s="320"/>
      <c r="N6" s="319"/>
      <c r="O6" s="318"/>
      <c r="P6" s="331" t="s">
        <v>343</v>
      </c>
      <c r="Q6" s="369" t="str">
        <f t="shared" ref="Q6:Q97" si="2">IF(AND(N6="Fuerte",P6="Fuerte"),"Fuerte","")</f>
        <v/>
      </c>
      <c r="R6" s="369" t="str">
        <f t="shared" ref="R6:R97" si="3">IF(Q6="Fuerte","",IF(OR(N6="Débil",P6="Débil"),"","Moderada"))</f>
        <v>Moderada</v>
      </c>
      <c r="S6" s="369" t="str">
        <f t="shared" ref="S6:S97" si="4">IF(OR(Q6="Fuerte",R6="Moderada"),"","Débil")</f>
        <v/>
      </c>
      <c r="T6" s="370" t="str">
        <f t="shared" ref="T6:T98"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3">
        <f t="shared" ref="U6:U98" si="6">IF(C6="Preventivo",IF(L6="Fuerte",2,IF(L6="Moderado",1,"")),"")</f>
        <v>2</v>
      </c>
      <c r="V6" s="349"/>
      <c r="W6" s="400"/>
      <c r="X6" s="356" t="str">
        <f t="shared" ref="X6:X98" si="7">IF(C6="Detectivo",IF(L6="Fuerte",2,IF(L6="Moderado",1,"")),"")</f>
        <v/>
      </c>
      <c r="Y6" s="377"/>
      <c r="Z6" s="401"/>
      <c r="AA6" s="341"/>
      <c r="AB6" s="310">
        <v>2</v>
      </c>
      <c r="AC6" s="289">
        <f>'2. MAPA DE RIESGOS '!H13</f>
        <v>3</v>
      </c>
      <c r="AD6" s="289">
        <f>'2. MAPA DE RIESGOS '!I13</f>
        <v>10</v>
      </c>
      <c r="AE6" s="289">
        <f t="shared" ref="AE6:AE9" si="8">IF(AD6=1,1,IF(AD6=3,2,IF(AD6=5,3,IF(AD6=10,4,5))))</f>
        <v>4</v>
      </c>
      <c r="AF6" s="290">
        <f t="shared" ref="AF6:AF9" si="9">AC6*AD6</f>
        <v>30</v>
      </c>
      <c r="AG6" s="340" t="str">
        <f t="shared" ref="AG6:AG9" si="10">IF(OR(AC6="",AD6=""),"",IF(AF6&lt;=12,"BAJA",IF(AF6&lt;=25,"MODERADA",IF(AF6&lt;=50,"ALTA","EXTREMA"))))</f>
        <v>ALTA</v>
      </c>
      <c r="AH6" s="340">
        <f>W14</f>
        <v>2</v>
      </c>
      <c r="AI6" s="340">
        <f>Z14</f>
        <v>0</v>
      </c>
      <c r="AJ6" s="289">
        <f t="shared" ref="AJ6:AJ9" si="11">IF(AC6=1,1,IF((AC6-AH6)=0,1,AC6-AH6))</f>
        <v>1</v>
      </c>
      <c r="AK6" s="289">
        <f t="shared" ref="AK6:AK9" si="12">IF(AE6=1,1,IF((AE6-AI6)=0,1,AE6-AI6))</f>
        <v>4</v>
      </c>
      <c r="AL6" s="289">
        <f t="shared" ref="AL6:AL9" si="13">IF(AK6=1,1,IF(AK6=2,3,IF(AK6=3,5,IF(AK6=4,10,20))))</f>
        <v>10</v>
      </c>
      <c r="AM6" s="290">
        <f t="shared" ref="AM6:AM9" si="14">AJ6*AL6</f>
        <v>10</v>
      </c>
      <c r="AN6" s="340" t="str">
        <f t="shared" ref="AN6:AN9" si="15">IF(OR(AF6="",AG6=""),"",IF(AM6&lt;=12,"BAJA",IF(AM6&lt;=25,"MODERADA",IF(AM6&lt;=50,"ALTA","EXTREMA"))))</f>
        <v>BAJA</v>
      </c>
      <c r="AO6" s="340"/>
    </row>
    <row r="7" spans="1:49" ht="38.25" x14ac:dyDescent="0.2">
      <c r="A7" s="311"/>
      <c r="B7" s="313" t="s">
        <v>395</v>
      </c>
      <c r="C7" s="408" t="s">
        <v>64</v>
      </c>
      <c r="D7" s="329">
        <v>15</v>
      </c>
      <c r="E7" s="329">
        <v>15</v>
      </c>
      <c r="F7" s="329">
        <v>15</v>
      </c>
      <c r="G7" s="329">
        <v>15</v>
      </c>
      <c r="H7" s="329">
        <v>15</v>
      </c>
      <c r="I7" s="329">
        <v>15</v>
      </c>
      <c r="J7" s="329">
        <v>10</v>
      </c>
      <c r="K7" s="312">
        <f t="shared" si="0"/>
        <v>100</v>
      </c>
      <c r="L7" s="330" t="str">
        <f t="shared" si="1"/>
        <v>Fuerte</v>
      </c>
      <c r="M7" s="320"/>
      <c r="N7" s="319"/>
      <c r="O7" s="318"/>
      <c r="P7" s="331" t="s">
        <v>343</v>
      </c>
      <c r="Q7" s="369" t="str">
        <f t="shared" si="2"/>
        <v/>
      </c>
      <c r="R7" s="369" t="str">
        <f t="shared" si="3"/>
        <v>Moderada</v>
      </c>
      <c r="S7" s="369" t="str">
        <f t="shared" si="4"/>
        <v/>
      </c>
      <c r="T7" s="370" t="str">
        <f t="shared" si="5"/>
        <v>Control fuerte pero si el riesgo residual lo requiere, en cada proceso involucrado se deben emprender acciones adicionales</v>
      </c>
      <c r="U7" s="403">
        <f t="shared" si="6"/>
        <v>2</v>
      </c>
      <c r="V7" s="349"/>
      <c r="W7" s="400"/>
      <c r="X7" s="356" t="str">
        <f t="shared" si="7"/>
        <v/>
      </c>
      <c r="Y7" s="377"/>
      <c r="Z7" s="401"/>
      <c r="AA7" s="341"/>
      <c r="AB7" s="310">
        <v>3</v>
      </c>
      <c r="AC7" s="289">
        <f>'2. MAPA DE RIESGOS '!H14</f>
        <v>2</v>
      </c>
      <c r="AD7" s="289">
        <f>'2. MAPA DE RIESGOS '!I14</f>
        <v>10</v>
      </c>
      <c r="AE7" s="289">
        <f t="shared" si="8"/>
        <v>4</v>
      </c>
      <c r="AF7" s="290">
        <f t="shared" si="9"/>
        <v>20</v>
      </c>
      <c r="AG7" s="340" t="str">
        <f t="shared" si="10"/>
        <v>MODERADA</v>
      </c>
      <c r="AH7" s="340">
        <f>W22</f>
        <v>2</v>
      </c>
      <c r="AI7" s="340">
        <f>Z22</f>
        <v>2</v>
      </c>
      <c r="AJ7" s="289">
        <f t="shared" si="11"/>
        <v>1</v>
      </c>
      <c r="AK7" s="289">
        <f t="shared" si="12"/>
        <v>2</v>
      </c>
      <c r="AL7" s="289">
        <f t="shared" si="13"/>
        <v>3</v>
      </c>
      <c r="AM7" s="290">
        <f t="shared" si="14"/>
        <v>3</v>
      </c>
      <c r="AN7" s="340" t="str">
        <f t="shared" si="15"/>
        <v>BAJA</v>
      </c>
      <c r="AO7" s="340"/>
    </row>
    <row r="8" spans="1:49" ht="38.25" x14ac:dyDescent="0.2">
      <c r="A8" s="311"/>
      <c r="B8" s="313" t="s">
        <v>396</v>
      </c>
      <c r="C8" s="408" t="s">
        <v>64</v>
      </c>
      <c r="D8" s="329">
        <v>15</v>
      </c>
      <c r="E8" s="329">
        <v>15</v>
      </c>
      <c r="F8" s="329">
        <v>15</v>
      </c>
      <c r="G8" s="329">
        <v>15</v>
      </c>
      <c r="H8" s="329">
        <v>15</v>
      </c>
      <c r="I8" s="329">
        <v>15</v>
      </c>
      <c r="J8" s="329">
        <v>10</v>
      </c>
      <c r="K8" s="312">
        <f t="shared" si="0"/>
        <v>100</v>
      </c>
      <c r="L8" s="330" t="str">
        <f t="shared" si="1"/>
        <v>Fuerte</v>
      </c>
      <c r="M8" s="320"/>
      <c r="N8" s="319"/>
      <c r="O8" s="318"/>
      <c r="P8" s="331" t="s">
        <v>343</v>
      </c>
      <c r="Q8" s="369" t="str">
        <f t="shared" si="2"/>
        <v/>
      </c>
      <c r="R8" s="369" t="str">
        <f t="shared" si="3"/>
        <v>Moderada</v>
      </c>
      <c r="S8" s="369" t="str">
        <f t="shared" si="4"/>
        <v/>
      </c>
      <c r="T8" s="370" t="str">
        <f t="shared" si="5"/>
        <v>Control fuerte pero si el riesgo residual lo requiere, en cada proceso involucrado se deben emprender acciones adicionales</v>
      </c>
      <c r="U8" s="403">
        <f t="shared" si="6"/>
        <v>2</v>
      </c>
      <c r="V8" s="349"/>
      <c r="W8" s="400"/>
      <c r="X8" s="356" t="str">
        <f t="shared" si="7"/>
        <v/>
      </c>
      <c r="Y8" s="377"/>
      <c r="Z8" s="401"/>
      <c r="AA8" s="341"/>
      <c r="AB8" s="310">
        <v>4</v>
      </c>
      <c r="AC8" s="289">
        <f>'2. MAPA DE RIESGOS '!H15</f>
        <v>3</v>
      </c>
      <c r="AD8" s="289">
        <f>'2. MAPA DE RIESGOS '!I15</f>
        <v>10</v>
      </c>
      <c r="AE8" s="289">
        <f t="shared" si="8"/>
        <v>4</v>
      </c>
      <c r="AF8" s="290">
        <f t="shared" si="9"/>
        <v>30</v>
      </c>
      <c r="AG8" s="340" t="str">
        <f t="shared" si="10"/>
        <v>ALTA</v>
      </c>
      <c r="AH8" s="340">
        <f>W28</f>
        <v>2</v>
      </c>
      <c r="AI8" s="340">
        <f>Z28</f>
        <v>2</v>
      </c>
      <c r="AJ8" s="289">
        <f t="shared" si="11"/>
        <v>1</v>
      </c>
      <c r="AK8" s="289">
        <f t="shared" si="12"/>
        <v>2</v>
      </c>
      <c r="AL8" s="289">
        <f t="shared" si="13"/>
        <v>3</v>
      </c>
      <c r="AM8" s="290">
        <f t="shared" si="14"/>
        <v>3</v>
      </c>
      <c r="AN8" s="340" t="str">
        <f t="shared" si="15"/>
        <v>BAJA</v>
      </c>
      <c r="AO8" s="340"/>
    </row>
    <row r="9" spans="1:49" ht="38.25" x14ac:dyDescent="0.2">
      <c r="A9" s="311"/>
      <c r="B9" s="313" t="s">
        <v>398</v>
      </c>
      <c r="C9" s="408" t="s">
        <v>157</v>
      </c>
      <c r="D9" s="342">
        <v>15</v>
      </c>
      <c r="E9" s="342">
        <v>15</v>
      </c>
      <c r="F9" s="342">
        <v>15</v>
      </c>
      <c r="G9" s="342">
        <v>15</v>
      </c>
      <c r="H9" s="342">
        <v>15</v>
      </c>
      <c r="I9" s="342">
        <v>15</v>
      </c>
      <c r="J9" s="342">
        <v>10</v>
      </c>
      <c r="K9" s="312">
        <f t="shared" si="0"/>
        <v>100</v>
      </c>
      <c r="L9" s="330" t="str">
        <f t="shared" si="1"/>
        <v>Fuerte</v>
      </c>
      <c r="M9" s="320"/>
      <c r="N9" s="319"/>
      <c r="O9" s="335"/>
      <c r="P9" s="331" t="s">
        <v>343</v>
      </c>
      <c r="Q9" s="369" t="str">
        <f t="shared" si="2"/>
        <v/>
      </c>
      <c r="R9" s="369" t="str">
        <f t="shared" si="3"/>
        <v>Moderada</v>
      </c>
      <c r="S9" s="369" t="str">
        <f t="shared" si="4"/>
        <v/>
      </c>
      <c r="T9" s="370" t="str">
        <f t="shared" si="5"/>
        <v>Control fuerte pero si el riesgo residual lo requiere, en cada proceso involucrado se deben emprender acciones adicionales</v>
      </c>
      <c r="U9" s="403" t="str">
        <f t="shared" si="6"/>
        <v/>
      </c>
      <c r="V9" s="349"/>
      <c r="W9" s="400"/>
      <c r="X9" s="356">
        <f t="shared" si="7"/>
        <v>2</v>
      </c>
      <c r="Y9" s="377"/>
      <c r="Z9" s="401"/>
      <c r="AA9" s="341"/>
      <c r="AB9" s="310">
        <v>5</v>
      </c>
      <c r="AC9" s="289">
        <f>'2. MAPA DE RIESGOS '!H16</f>
        <v>1</v>
      </c>
      <c r="AD9" s="289">
        <f>'2. MAPA DE RIESGOS '!I16</f>
        <v>5</v>
      </c>
      <c r="AE9" s="289">
        <f t="shared" si="8"/>
        <v>3</v>
      </c>
      <c r="AF9" s="290">
        <f t="shared" si="9"/>
        <v>5</v>
      </c>
      <c r="AG9" s="340" t="str">
        <f t="shared" si="10"/>
        <v>BAJA</v>
      </c>
      <c r="AH9" s="340">
        <f>W39</f>
        <v>2</v>
      </c>
      <c r="AI9" s="340">
        <f>Z39</f>
        <v>2</v>
      </c>
      <c r="AJ9" s="289">
        <f t="shared" si="11"/>
        <v>1</v>
      </c>
      <c r="AK9" s="289">
        <f t="shared" si="12"/>
        <v>1</v>
      </c>
      <c r="AL9" s="289">
        <f t="shared" si="13"/>
        <v>1</v>
      </c>
      <c r="AM9" s="290">
        <f t="shared" si="14"/>
        <v>1</v>
      </c>
      <c r="AN9" s="340" t="str">
        <f t="shared" si="15"/>
        <v>BAJA</v>
      </c>
      <c r="AO9" s="340"/>
    </row>
    <row r="10" spans="1:49" s="341" customFormat="1" ht="15.75" x14ac:dyDescent="0.25">
      <c r="A10" s="521" t="s">
        <v>868</v>
      </c>
      <c r="B10" s="500" t="s">
        <v>872</v>
      </c>
      <c r="C10" s="408"/>
      <c r="D10" s="342"/>
      <c r="E10" s="342"/>
      <c r="F10" s="342"/>
      <c r="G10" s="342"/>
      <c r="H10" s="342"/>
      <c r="I10" s="342"/>
      <c r="J10" s="342"/>
      <c r="K10" s="312">
        <f t="shared" ref="K10:K11" si="16">SUM(D10:J10)</f>
        <v>0</v>
      </c>
      <c r="L10" s="330" t="str">
        <f t="shared" ref="L10:L11" si="17">IF(K10&gt;=96,"Fuerte",(IF(K10&lt;=85,"Débil","Moderado")))</f>
        <v>Débil</v>
      </c>
      <c r="M10" s="337" t="e">
        <f>ROUNDUP(AVERAGEIF(K10:K13,"&gt;0"),1)</f>
        <v>#DIV/0!</v>
      </c>
      <c r="N10" s="319"/>
      <c r="O10" s="318"/>
      <c r="P10" s="331"/>
      <c r="Q10" s="369"/>
      <c r="R10" s="369"/>
      <c r="S10" s="369"/>
      <c r="T10" s="370"/>
      <c r="U10" s="403" t="str">
        <f t="shared" si="6"/>
        <v/>
      </c>
      <c r="V10" s="361">
        <f>IFERROR(ROUND(AVERAGE(U10:U13),0),0)</f>
        <v>0</v>
      </c>
      <c r="W10" s="338">
        <f>IF(OR(S10="Débil",V10=0),0,IF(V10=1,1,IF(AND(Q10="Fuerte",V10=2),2,1)))</f>
        <v>0</v>
      </c>
      <c r="X10" s="356" t="str">
        <f t="shared" si="7"/>
        <v/>
      </c>
      <c r="Y10" s="361">
        <f>IFERROR(ROUND(AVERAGE(X10:X13),0),0)</f>
        <v>0</v>
      </c>
      <c r="Z10" s="338">
        <f>IF(OR(S10="Débil",Y10=0),0,IF(Y10=1,1,IF(AND(Q10="Fuerte",Y10=2),2,1)))</f>
        <v>0</v>
      </c>
      <c r="AB10" s="310">
        <v>6</v>
      </c>
      <c r="AC10" s="289">
        <f>'2. MAPA DE RIESGOS '!H17</f>
        <v>1</v>
      </c>
      <c r="AD10" s="289">
        <f>'2. MAPA DE RIESGOS '!I17</f>
        <v>10</v>
      </c>
      <c r="AE10" s="289">
        <f t="shared" ref="AE10:AE25" si="18">IF(AD10=1,1,IF(AD10=3,2,IF(AD10=5,3,IF(AD10=10,4,5))))</f>
        <v>4</v>
      </c>
      <c r="AF10" s="290">
        <f t="shared" ref="AF10:AF25" si="19">AC10*AD10</f>
        <v>10</v>
      </c>
      <c r="AG10" s="340" t="str">
        <f t="shared" ref="AG10:AG25" si="20">IF(OR(AC10="",AD10=""),"",IF(AF10&lt;=12,"BAJA",IF(AF10&lt;=25,"MODERADA",IF(AF10&lt;=50,"ALTA","EXTREMA"))))</f>
        <v>BAJA</v>
      </c>
      <c r="AH10" s="340">
        <f>W47</f>
        <v>1</v>
      </c>
      <c r="AI10" s="340">
        <f>Z47</f>
        <v>1</v>
      </c>
      <c r="AJ10" s="289">
        <f t="shared" ref="AJ10:AJ25" si="21">IF(AC10=1,1,IF((AC10-AH10)=0,1,AC10-AH10))</f>
        <v>1</v>
      </c>
      <c r="AK10" s="289">
        <f t="shared" ref="AK10:AK25" si="22">IF(AE10=1,1,IF((AE10-AI10)=0,1,AE10-AI10))</f>
        <v>3</v>
      </c>
      <c r="AL10" s="289">
        <f t="shared" ref="AL10:AL25" si="23">IF(AK10=1,1,IF(AK10=2,3,IF(AK10=3,5,IF(AK10=4,10,20))))</f>
        <v>5</v>
      </c>
      <c r="AM10" s="290">
        <f t="shared" ref="AM10:AM25" si="24">AJ10*AL10</f>
        <v>5</v>
      </c>
      <c r="AN10" s="340" t="str">
        <f t="shared" ref="AN10:AN25" si="25">IF(OR(AF10="",AG10=""),"",IF(AM10&lt;=12,"BAJA",IF(AM10&lt;=25,"MODERADA",IF(AM10&lt;=50,"ALTA","EXTREMA"))))</f>
        <v>BAJA</v>
      </c>
      <c r="AO10" s="340"/>
    </row>
    <row r="11" spans="1:49" s="341" customFormat="1" ht="15.75" x14ac:dyDescent="0.2">
      <c r="A11" s="311"/>
      <c r="B11" s="500" t="s">
        <v>869</v>
      </c>
      <c r="C11" s="408"/>
      <c r="D11" s="342"/>
      <c r="E11" s="342"/>
      <c r="F11" s="342"/>
      <c r="G11" s="342"/>
      <c r="H11" s="342"/>
      <c r="I11" s="342"/>
      <c r="J11" s="342"/>
      <c r="K11" s="312">
        <f t="shared" si="16"/>
        <v>0</v>
      </c>
      <c r="L11" s="330" t="str">
        <f t="shared" si="17"/>
        <v>Débil</v>
      </c>
      <c r="M11" s="320"/>
      <c r="N11" s="319"/>
      <c r="O11" s="318"/>
      <c r="P11" s="331"/>
      <c r="Q11" s="369"/>
      <c r="R11" s="369"/>
      <c r="S11" s="369"/>
      <c r="T11" s="370"/>
      <c r="U11" s="403" t="str">
        <f t="shared" si="6"/>
        <v/>
      </c>
      <c r="V11" s="349"/>
      <c r="W11" s="400"/>
      <c r="X11" s="356" t="str">
        <f t="shared" si="7"/>
        <v/>
      </c>
      <c r="Y11" s="377"/>
      <c r="Z11" s="401"/>
      <c r="AB11" s="339">
        <v>7</v>
      </c>
      <c r="AC11" s="289">
        <f>'2. MAPA DE RIESGOS '!H18</f>
        <v>1</v>
      </c>
      <c r="AD11" s="289">
        <f>'2. MAPA DE RIESGOS '!I18</f>
        <v>20</v>
      </c>
      <c r="AE11" s="289">
        <f t="shared" si="18"/>
        <v>5</v>
      </c>
      <c r="AF11" s="290">
        <f t="shared" si="19"/>
        <v>20</v>
      </c>
      <c r="AG11" s="340" t="str">
        <f t="shared" si="20"/>
        <v>MODERADA</v>
      </c>
      <c r="AH11" s="340">
        <f>W58</f>
        <v>1</v>
      </c>
      <c r="AI11" s="340">
        <f>Z58</f>
        <v>1</v>
      </c>
      <c r="AJ11" s="289">
        <f t="shared" si="21"/>
        <v>1</v>
      </c>
      <c r="AK11" s="289">
        <f t="shared" si="22"/>
        <v>4</v>
      </c>
      <c r="AL11" s="289">
        <f t="shared" si="23"/>
        <v>10</v>
      </c>
      <c r="AM11" s="290">
        <f t="shared" si="24"/>
        <v>10</v>
      </c>
      <c r="AN11" s="340" t="str">
        <f t="shared" si="25"/>
        <v>BAJA</v>
      </c>
      <c r="AO11" s="340"/>
    </row>
    <row r="12" spans="1:49" s="341" customFormat="1" ht="15.75" x14ac:dyDescent="0.2">
      <c r="A12" s="311"/>
      <c r="B12" s="500" t="s">
        <v>870</v>
      </c>
      <c r="C12" s="408"/>
      <c r="D12" s="342"/>
      <c r="E12" s="342"/>
      <c r="F12" s="342"/>
      <c r="G12" s="342"/>
      <c r="H12" s="342"/>
      <c r="I12" s="342"/>
      <c r="J12" s="342"/>
      <c r="K12" s="312">
        <f t="shared" ref="K12:K13" si="26">SUM(D12:J12)</f>
        <v>0</v>
      </c>
      <c r="L12" s="330" t="str">
        <f t="shared" ref="L12:L13" si="27">IF(K12&gt;=96,"Fuerte",(IF(K12&lt;=85,"Débil","Moderado")))</f>
        <v>Débil</v>
      </c>
      <c r="M12" s="320"/>
      <c r="N12" s="319"/>
      <c r="O12" s="318"/>
      <c r="P12" s="331"/>
      <c r="Q12" s="369"/>
      <c r="R12" s="369"/>
      <c r="S12" s="369"/>
      <c r="T12" s="370"/>
      <c r="U12" s="403" t="str">
        <f t="shared" si="6"/>
        <v/>
      </c>
      <c r="V12" s="349"/>
      <c r="W12" s="400"/>
      <c r="X12" s="356" t="str">
        <f t="shared" si="7"/>
        <v/>
      </c>
      <c r="Y12" s="377"/>
      <c r="Z12" s="401"/>
      <c r="AB12" s="339">
        <v>8</v>
      </c>
      <c r="AC12" s="289">
        <f>'2. MAPA DE RIESGOS '!H19</f>
        <v>2</v>
      </c>
      <c r="AD12" s="289">
        <f>'2. MAPA DE RIESGOS '!I19</f>
        <v>20</v>
      </c>
      <c r="AE12" s="289">
        <f t="shared" si="18"/>
        <v>5</v>
      </c>
      <c r="AF12" s="290">
        <f t="shared" si="19"/>
        <v>40</v>
      </c>
      <c r="AG12" s="340" t="str">
        <f t="shared" si="20"/>
        <v>ALTA</v>
      </c>
      <c r="AH12" s="340">
        <f>W72</f>
        <v>1</v>
      </c>
      <c r="AI12" s="340">
        <f>Z72</f>
        <v>1</v>
      </c>
      <c r="AJ12" s="289">
        <f t="shared" si="21"/>
        <v>1</v>
      </c>
      <c r="AK12" s="289">
        <f t="shared" si="22"/>
        <v>4</v>
      </c>
      <c r="AL12" s="289">
        <f t="shared" si="23"/>
        <v>10</v>
      </c>
      <c r="AM12" s="290">
        <f t="shared" si="24"/>
        <v>10</v>
      </c>
      <c r="AN12" s="340" t="str">
        <f t="shared" si="25"/>
        <v>BAJA</v>
      </c>
      <c r="AO12" s="340"/>
    </row>
    <row r="13" spans="1:49" s="341" customFormat="1" ht="15.75" x14ac:dyDescent="0.2">
      <c r="A13" s="311"/>
      <c r="B13" s="500" t="s">
        <v>871</v>
      </c>
      <c r="C13" s="408"/>
      <c r="D13" s="342"/>
      <c r="E13" s="342"/>
      <c r="F13" s="342"/>
      <c r="G13" s="342"/>
      <c r="H13" s="342"/>
      <c r="I13" s="342"/>
      <c r="J13" s="342"/>
      <c r="K13" s="312">
        <f t="shared" si="26"/>
        <v>0</v>
      </c>
      <c r="L13" s="330" t="str">
        <f t="shared" si="27"/>
        <v>Débil</v>
      </c>
      <c r="M13" s="320"/>
      <c r="N13" s="319"/>
      <c r="O13" s="318"/>
      <c r="P13" s="331"/>
      <c r="Q13" s="369"/>
      <c r="R13" s="369"/>
      <c r="S13" s="369"/>
      <c r="T13" s="370"/>
      <c r="U13" s="403" t="str">
        <f t="shared" si="6"/>
        <v/>
      </c>
      <c r="V13" s="349"/>
      <c r="W13" s="400"/>
      <c r="X13" s="356" t="str">
        <f t="shared" si="7"/>
        <v/>
      </c>
      <c r="Y13" s="377"/>
      <c r="Z13" s="401"/>
      <c r="AB13" s="310">
        <v>9</v>
      </c>
      <c r="AC13" s="289">
        <f>'2. MAPA DE RIESGOS '!H20</f>
        <v>2</v>
      </c>
      <c r="AD13" s="289">
        <f>'2. MAPA DE RIESGOS '!I20</f>
        <v>20</v>
      </c>
      <c r="AE13" s="289">
        <f t="shared" si="18"/>
        <v>5</v>
      </c>
      <c r="AF13" s="290">
        <f t="shared" si="19"/>
        <v>40</v>
      </c>
      <c r="AG13" s="340" t="str">
        <f t="shared" si="20"/>
        <v>ALTA</v>
      </c>
      <c r="AH13" s="340">
        <f>W83</f>
        <v>1</v>
      </c>
      <c r="AI13" s="340">
        <f>Z83</f>
        <v>1</v>
      </c>
      <c r="AJ13" s="289">
        <f t="shared" si="21"/>
        <v>1</v>
      </c>
      <c r="AK13" s="289">
        <f t="shared" si="22"/>
        <v>4</v>
      </c>
      <c r="AL13" s="289">
        <f t="shared" si="23"/>
        <v>10</v>
      </c>
      <c r="AM13" s="290">
        <f t="shared" si="24"/>
        <v>10</v>
      </c>
      <c r="AN13" s="340" t="str">
        <f t="shared" si="25"/>
        <v>BAJA</v>
      </c>
      <c r="AO13" s="340"/>
    </row>
    <row r="14" spans="1:49" s="341" customFormat="1" ht="63.75" x14ac:dyDescent="0.2">
      <c r="A14" s="379" t="str">
        <f>'[1]2. MAPA DE RIESGOS '!C14</f>
        <v>2. Formulación e implementación de acciones que no fomenten la cultura ciudadana y el respeto entre todos los usuarios de todas las formas de transporte.</v>
      </c>
      <c r="B14" s="378" t="s">
        <v>402</v>
      </c>
      <c r="C14" s="410" t="s">
        <v>64</v>
      </c>
      <c r="D14" s="411">
        <v>15</v>
      </c>
      <c r="E14" s="411">
        <v>15</v>
      </c>
      <c r="F14" s="411">
        <v>15</v>
      </c>
      <c r="G14" s="411">
        <v>15</v>
      </c>
      <c r="H14" s="411">
        <v>15</v>
      </c>
      <c r="I14" s="411">
        <v>15</v>
      </c>
      <c r="J14" s="411">
        <v>10</v>
      </c>
      <c r="K14" s="412">
        <f t="shared" ref="K14:K84" si="28">SUM(D14:J14)</f>
        <v>100</v>
      </c>
      <c r="L14" s="393" t="str">
        <f t="shared" si="1"/>
        <v>Fuerte</v>
      </c>
      <c r="M14" s="382">
        <f>ROUNDUP(AVERAGEIF(K14:K21,"&gt;0"),1)</f>
        <v>100</v>
      </c>
      <c r="N14" s="381" t="str">
        <f>IF(M14=100,"Fuerte",IF(M14&lt;50,"Débil","Moderada"))</f>
        <v>Fuerte</v>
      </c>
      <c r="O14" s="383"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95" t="s">
        <v>343</v>
      </c>
      <c r="Q14" s="371" t="str">
        <f t="shared" si="2"/>
        <v>Fuerte</v>
      </c>
      <c r="R14" s="371" t="str">
        <f t="shared" si="3"/>
        <v/>
      </c>
      <c r="S14" s="371" t="str">
        <f t="shared" si="4"/>
        <v/>
      </c>
      <c r="T14" s="372" t="str">
        <f t="shared" si="5"/>
        <v>Control fuerte pero si el riesgo residual lo requiere, en cada proceso involucrado se deben emprender acciones adicionales</v>
      </c>
      <c r="U14" s="389">
        <f t="shared" si="6"/>
        <v>2</v>
      </c>
      <c r="V14" s="358">
        <f>IFERROR(ROUND(AVERAGE(U14:U18),0),0)</f>
        <v>2</v>
      </c>
      <c r="W14" s="381">
        <f>IF(OR(S14="Débil",V14=0),0,IF(V14=1,1,IF(AND(Q14="Fuerte",V14=2),2,1)))</f>
        <v>2</v>
      </c>
      <c r="X14" s="388" t="str">
        <f t="shared" si="7"/>
        <v/>
      </c>
      <c r="Y14" s="358">
        <f>IFERROR(ROUND(AVERAGE(X14:X18),0),0)</f>
        <v>0</v>
      </c>
      <c r="Z14" s="381">
        <f>IF(OR(S14="Débil",Y14=0),0,IF(Y14=1,1,IF(AND(Q14="Fuerte",Y14=2),2,1)))</f>
        <v>0</v>
      </c>
      <c r="AB14" s="310">
        <v>10</v>
      </c>
      <c r="AC14" s="289">
        <f>'2. MAPA DE RIESGOS '!H21</f>
        <v>3</v>
      </c>
      <c r="AD14" s="289">
        <f>'2. MAPA DE RIESGOS '!I21</f>
        <v>20</v>
      </c>
      <c r="AE14" s="289">
        <f t="shared" si="18"/>
        <v>5</v>
      </c>
      <c r="AF14" s="290">
        <f t="shared" si="19"/>
        <v>60</v>
      </c>
      <c r="AG14" s="340" t="str">
        <f t="shared" si="20"/>
        <v>EXTREMA</v>
      </c>
      <c r="AH14" s="340">
        <f>W92</f>
        <v>1</v>
      </c>
      <c r="AI14" s="340">
        <f>Z92</f>
        <v>1</v>
      </c>
      <c r="AJ14" s="289">
        <f t="shared" si="21"/>
        <v>2</v>
      </c>
      <c r="AK14" s="289">
        <v>3</v>
      </c>
      <c r="AL14" s="289">
        <f t="shared" si="23"/>
        <v>5</v>
      </c>
      <c r="AM14" s="290">
        <f t="shared" si="24"/>
        <v>10</v>
      </c>
      <c r="AN14" s="340" t="str">
        <f t="shared" si="25"/>
        <v>BAJA</v>
      </c>
      <c r="AO14" s="289" t="s">
        <v>921</v>
      </c>
    </row>
    <row r="15" spans="1:49" s="341" customFormat="1" ht="38.25" x14ac:dyDescent="0.2">
      <c r="A15" s="409"/>
      <c r="B15" s="413" t="s">
        <v>399</v>
      </c>
      <c r="C15" s="410" t="s">
        <v>64</v>
      </c>
      <c r="D15" s="411">
        <v>15</v>
      </c>
      <c r="E15" s="411">
        <v>15</v>
      </c>
      <c r="F15" s="411">
        <v>15</v>
      </c>
      <c r="G15" s="411">
        <v>15</v>
      </c>
      <c r="H15" s="411">
        <v>15</v>
      </c>
      <c r="I15" s="411">
        <v>15</v>
      </c>
      <c r="J15" s="411">
        <v>10</v>
      </c>
      <c r="K15" s="412">
        <f t="shared" si="28"/>
        <v>100</v>
      </c>
      <c r="L15" s="393" t="str">
        <f t="shared" si="1"/>
        <v>Fuerte</v>
      </c>
      <c r="M15" s="397"/>
      <c r="N15" s="392"/>
      <c r="O15" s="398"/>
      <c r="P15" s="395" t="s">
        <v>343</v>
      </c>
      <c r="Q15" s="371" t="str">
        <f t="shared" si="2"/>
        <v/>
      </c>
      <c r="R15" s="371" t="str">
        <f t="shared" si="3"/>
        <v>Moderada</v>
      </c>
      <c r="S15" s="371" t="str">
        <f t="shared" si="4"/>
        <v/>
      </c>
      <c r="T15" s="372" t="str">
        <f t="shared" si="5"/>
        <v>Control fuerte pero si el riesgo residual lo requiere, en cada proceso involucrado se deben emprender acciones adicionales</v>
      </c>
      <c r="U15" s="389">
        <f t="shared" si="6"/>
        <v>2</v>
      </c>
      <c r="V15" s="350"/>
      <c r="W15" s="397"/>
      <c r="X15" s="388" t="str">
        <f t="shared" si="7"/>
        <v/>
      </c>
      <c r="Y15" s="390"/>
      <c r="Z15" s="392"/>
      <c r="AA15" s="387"/>
      <c r="AB15" s="310">
        <v>11</v>
      </c>
      <c r="AC15" s="289">
        <f>'2. MAPA DE RIESGOS '!H22</f>
        <v>5</v>
      </c>
      <c r="AD15" s="289">
        <f>'2. MAPA DE RIESGOS '!I22</f>
        <v>5</v>
      </c>
      <c r="AE15" s="289">
        <f t="shared" si="18"/>
        <v>3</v>
      </c>
      <c r="AF15" s="290">
        <f t="shared" si="19"/>
        <v>25</v>
      </c>
      <c r="AG15" s="340" t="str">
        <f t="shared" si="20"/>
        <v>MODERADA</v>
      </c>
      <c r="AH15" s="340">
        <f>W101</f>
        <v>1</v>
      </c>
      <c r="AI15" s="340">
        <f>Z101</f>
        <v>1</v>
      </c>
      <c r="AJ15" s="289">
        <f t="shared" si="21"/>
        <v>4</v>
      </c>
      <c r="AK15" s="289">
        <f t="shared" si="22"/>
        <v>2</v>
      </c>
      <c r="AL15" s="289">
        <f t="shared" si="23"/>
        <v>3</v>
      </c>
      <c r="AM15" s="290">
        <f t="shared" si="24"/>
        <v>12</v>
      </c>
      <c r="AN15" s="340" t="str">
        <f t="shared" si="25"/>
        <v>BAJA</v>
      </c>
      <c r="AO15" s="340"/>
    </row>
    <row r="16" spans="1:49" s="341" customFormat="1" ht="38.25" x14ac:dyDescent="0.2">
      <c r="A16" s="409"/>
      <c r="B16" s="406" t="s">
        <v>400</v>
      </c>
      <c r="C16" s="410" t="s">
        <v>64</v>
      </c>
      <c r="D16" s="411">
        <v>15</v>
      </c>
      <c r="E16" s="411">
        <v>15</v>
      </c>
      <c r="F16" s="411">
        <v>15</v>
      </c>
      <c r="G16" s="411">
        <v>15</v>
      </c>
      <c r="H16" s="411">
        <v>15</v>
      </c>
      <c r="I16" s="411">
        <v>15</v>
      </c>
      <c r="J16" s="411">
        <v>10</v>
      </c>
      <c r="K16" s="412">
        <f t="shared" si="28"/>
        <v>100</v>
      </c>
      <c r="L16" s="393" t="str">
        <f t="shared" si="1"/>
        <v>Fuerte</v>
      </c>
      <c r="M16" s="397"/>
      <c r="N16" s="392"/>
      <c r="O16" s="398"/>
      <c r="P16" s="395" t="s">
        <v>509</v>
      </c>
      <c r="Q16" s="371" t="str">
        <f t="shared" si="2"/>
        <v/>
      </c>
      <c r="R16" s="371" t="str">
        <f t="shared" si="3"/>
        <v>Moderada</v>
      </c>
      <c r="S16" s="371" t="str">
        <f t="shared" si="4"/>
        <v/>
      </c>
      <c r="T16" s="372" t="str">
        <f t="shared" si="5"/>
        <v>Requiere plan de acción para fortalecer los controles</v>
      </c>
      <c r="U16" s="389">
        <f t="shared" si="6"/>
        <v>2</v>
      </c>
      <c r="V16" s="350"/>
      <c r="W16" s="397"/>
      <c r="X16" s="388" t="str">
        <f t="shared" si="7"/>
        <v/>
      </c>
      <c r="Y16" s="390"/>
      <c r="Z16" s="392"/>
      <c r="AA16" s="387"/>
      <c r="AB16" s="310">
        <v>12</v>
      </c>
      <c r="AC16" s="289">
        <f>'2. MAPA DE RIESGOS '!H23</f>
        <v>1</v>
      </c>
      <c r="AD16" s="289">
        <f>'2. MAPA DE RIESGOS '!I23</f>
        <v>5</v>
      </c>
      <c r="AE16" s="289">
        <f t="shared" si="18"/>
        <v>3</v>
      </c>
      <c r="AF16" s="290">
        <f t="shared" si="19"/>
        <v>5</v>
      </c>
      <c r="AG16" s="340" t="str">
        <f t="shared" si="20"/>
        <v>BAJA</v>
      </c>
      <c r="AH16" s="340">
        <f>W110</f>
        <v>1</v>
      </c>
      <c r="AI16" s="340">
        <f>Z110</f>
        <v>1</v>
      </c>
      <c r="AJ16" s="289">
        <f t="shared" si="21"/>
        <v>1</v>
      </c>
      <c r="AK16" s="289">
        <f t="shared" si="22"/>
        <v>2</v>
      </c>
      <c r="AL16" s="289">
        <f t="shared" si="23"/>
        <v>3</v>
      </c>
      <c r="AM16" s="290">
        <f t="shared" si="24"/>
        <v>3</v>
      </c>
      <c r="AN16" s="340" t="str">
        <f t="shared" si="25"/>
        <v>BAJA</v>
      </c>
      <c r="AO16" s="340"/>
    </row>
    <row r="17" spans="1:41" s="341" customFormat="1" ht="38.25" x14ac:dyDescent="0.2">
      <c r="A17" s="409"/>
      <c r="B17" s="413" t="s">
        <v>401</v>
      </c>
      <c r="C17" s="410" t="s">
        <v>64</v>
      </c>
      <c r="D17" s="411">
        <v>15</v>
      </c>
      <c r="E17" s="411">
        <v>15</v>
      </c>
      <c r="F17" s="411">
        <v>15</v>
      </c>
      <c r="G17" s="411">
        <v>15</v>
      </c>
      <c r="H17" s="411">
        <v>15</v>
      </c>
      <c r="I17" s="411">
        <v>15</v>
      </c>
      <c r="J17" s="411">
        <v>10</v>
      </c>
      <c r="K17" s="412">
        <f t="shared" si="28"/>
        <v>100</v>
      </c>
      <c r="L17" s="393" t="str">
        <f t="shared" si="1"/>
        <v>Fuerte</v>
      </c>
      <c r="M17" s="397"/>
      <c r="N17" s="392"/>
      <c r="O17" s="398"/>
      <c r="P17" s="395" t="s">
        <v>343</v>
      </c>
      <c r="Q17" s="371" t="str">
        <f t="shared" si="2"/>
        <v/>
      </c>
      <c r="R17" s="371" t="str">
        <f t="shared" si="3"/>
        <v>Moderada</v>
      </c>
      <c r="S17" s="371" t="str">
        <f t="shared" si="4"/>
        <v/>
      </c>
      <c r="T17" s="372" t="str">
        <f t="shared" si="5"/>
        <v>Control fuerte pero si el riesgo residual lo requiere, en cada proceso involucrado se deben emprender acciones adicionales</v>
      </c>
      <c r="U17" s="389">
        <f t="shared" si="6"/>
        <v>2</v>
      </c>
      <c r="V17" s="350"/>
      <c r="W17" s="397"/>
      <c r="X17" s="388" t="str">
        <f t="shared" si="7"/>
        <v/>
      </c>
      <c r="Y17" s="390"/>
      <c r="Z17" s="392"/>
      <c r="AB17" s="339">
        <v>13</v>
      </c>
      <c r="AC17" s="289">
        <f>'2. MAPA DE RIESGOS '!H24</f>
        <v>3</v>
      </c>
      <c r="AD17" s="289">
        <f>'2. MAPA DE RIESGOS '!I24</f>
        <v>10</v>
      </c>
      <c r="AE17" s="289">
        <f t="shared" si="18"/>
        <v>4</v>
      </c>
      <c r="AF17" s="290">
        <f t="shared" si="19"/>
        <v>30</v>
      </c>
      <c r="AG17" s="340" t="str">
        <f t="shared" si="20"/>
        <v>ALTA</v>
      </c>
      <c r="AH17" s="340">
        <f>W117</f>
        <v>1</v>
      </c>
      <c r="AI17" s="340">
        <f>Z117</f>
        <v>1</v>
      </c>
      <c r="AJ17" s="289">
        <f t="shared" si="21"/>
        <v>2</v>
      </c>
      <c r="AK17" s="289">
        <f t="shared" si="22"/>
        <v>3</v>
      </c>
      <c r="AL17" s="289">
        <f t="shared" si="23"/>
        <v>5</v>
      </c>
      <c r="AM17" s="290">
        <f t="shared" si="24"/>
        <v>10</v>
      </c>
      <c r="AN17" s="340" t="str">
        <f t="shared" si="25"/>
        <v>BAJA</v>
      </c>
      <c r="AO17" s="340"/>
    </row>
    <row r="18" spans="1:41" ht="66.75" customHeight="1" x14ac:dyDescent="0.2">
      <c r="A18" s="409"/>
      <c r="B18" s="406" t="s">
        <v>403</v>
      </c>
      <c r="C18" s="410" t="s">
        <v>64</v>
      </c>
      <c r="D18" s="411">
        <v>15</v>
      </c>
      <c r="E18" s="411">
        <v>15</v>
      </c>
      <c r="F18" s="411">
        <v>15</v>
      </c>
      <c r="G18" s="411">
        <v>15</v>
      </c>
      <c r="H18" s="411">
        <v>15</v>
      </c>
      <c r="I18" s="411">
        <v>15</v>
      </c>
      <c r="J18" s="411">
        <v>10</v>
      </c>
      <c r="K18" s="412">
        <f t="shared" si="28"/>
        <v>100</v>
      </c>
      <c r="L18" s="393" t="str">
        <f t="shared" si="1"/>
        <v>Fuerte</v>
      </c>
      <c r="M18" s="397"/>
      <c r="N18" s="392"/>
      <c r="O18" s="398"/>
      <c r="P18" s="395" t="s">
        <v>343</v>
      </c>
      <c r="Q18" s="371" t="str">
        <f t="shared" si="2"/>
        <v/>
      </c>
      <c r="R18" s="371" t="str">
        <f t="shared" si="3"/>
        <v>Moderada</v>
      </c>
      <c r="S18" s="371" t="str">
        <f t="shared" si="4"/>
        <v/>
      </c>
      <c r="T18" s="372" t="str">
        <f t="shared" si="5"/>
        <v>Control fuerte pero si el riesgo residual lo requiere, en cada proceso involucrado se deben emprender acciones adicionales</v>
      </c>
      <c r="U18" s="389">
        <f t="shared" si="6"/>
        <v>2</v>
      </c>
      <c r="V18" s="391"/>
      <c r="W18" s="359"/>
      <c r="X18" s="388" t="str">
        <f t="shared" si="7"/>
        <v/>
      </c>
      <c r="Y18" s="388"/>
      <c r="Z18" s="360"/>
      <c r="AA18" s="341"/>
      <c r="AB18" s="310">
        <v>14</v>
      </c>
      <c r="AC18" s="289">
        <f>'2. MAPA DE RIESGOS '!H25</f>
        <v>2</v>
      </c>
      <c r="AD18" s="289">
        <f>'2. MAPA DE RIESGOS '!I25</f>
        <v>10</v>
      </c>
      <c r="AE18" s="289">
        <f t="shared" si="18"/>
        <v>4</v>
      </c>
      <c r="AF18" s="290">
        <f t="shared" si="19"/>
        <v>20</v>
      </c>
      <c r="AG18" s="340" t="str">
        <f t="shared" si="20"/>
        <v>MODERADA</v>
      </c>
      <c r="AH18" s="340">
        <f>W125</f>
        <v>1</v>
      </c>
      <c r="AI18" s="340">
        <f>Z125</f>
        <v>1</v>
      </c>
      <c r="AJ18" s="289">
        <f t="shared" si="21"/>
        <v>1</v>
      </c>
      <c r="AK18" s="289">
        <f t="shared" si="22"/>
        <v>3</v>
      </c>
      <c r="AL18" s="289">
        <f t="shared" si="23"/>
        <v>5</v>
      </c>
      <c r="AM18" s="290">
        <f t="shared" si="24"/>
        <v>5</v>
      </c>
      <c r="AN18" s="340" t="str">
        <f t="shared" si="25"/>
        <v>BAJA</v>
      </c>
      <c r="AO18" s="340"/>
    </row>
    <row r="19" spans="1:41" s="506" customFormat="1" ht="15.75" x14ac:dyDescent="0.25">
      <c r="A19" s="521" t="s">
        <v>868</v>
      </c>
      <c r="B19" s="505"/>
      <c r="C19" s="410"/>
      <c r="D19" s="411"/>
      <c r="E19" s="411"/>
      <c r="F19" s="411"/>
      <c r="G19" s="411"/>
      <c r="H19" s="411"/>
      <c r="I19" s="411"/>
      <c r="J19" s="411"/>
      <c r="K19" s="412">
        <f t="shared" ref="K19:K21" si="29">SUM(D19:J19)</f>
        <v>0</v>
      </c>
      <c r="L19" s="393" t="str">
        <f t="shared" ref="L19:L21" si="30">IF(K19&gt;=96,"Fuerte",(IF(K19&lt;=85,"Débil","Moderado")))</f>
        <v>Débil</v>
      </c>
      <c r="M19" s="397"/>
      <c r="N19" s="392"/>
      <c r="O19" s="398"/>
      <c r="P19" s="395"/>
      <c r="Q19" s="371"/>
      <c r="R19" s="371"/>
      <c r="S19" s="371"/>
      <c r="T19" s="372"/>
      <c r="U19" s="389" t="str">
        <f t="shared" si="6"/>
        <v/>
      </c>
      <c r="V19" s="361">
        <f>IFERROR(ROUND(AVERAGE(U19:U22),0),0)</f>
        <v>2</v>
      </c>
      <c r="W19" s="338">
        <f>IF(OR(S19="Débil",V19=0),0,IF(V19=1,1,IF(AND(Q19="Fuerte",V19=2),2,1)))</f>
        <v>1</v>
      </c>
      <c r="X19" s="388" t="str">
        <f t="shared" si="7"/>
        <v/>
      </c>
      <c r="Y19" s="361">
        <f>IFERROR(ROUND(AVERAGE(X19:X22),0),0)</f>
        <v>0</v>
      </c>
      <c r="Z19" s="338">
        <f>IF(OR(S19="Débil",Y19=0),0,IF(Y19=1,1,IF(AND(Q19="Fuerte",Y19=2),2,1)))</f>
        <v>0</v>
      </c>
      <c r="AB19" s="310">
        <v>15</v>
      </c>
      <c r="AC19" s="289">
        <f>'2. MAPA DE RIESGOS '!H26</f>
        <v>5</v>
      </c>
      <c r="AD19" s="289">
        <f>'2. MAPA DE RIESGOS '!I26</f>
        <v>10</v>
      </c>
      <c r="AE19" s="289">
        <f t="shared" si="18"/>
        <v>4</v>
      </c>
      <c r="AF19" s="290">
        <f t="shared" si="19"/>
        <v>50</v>
      </c>
      <c r="AG19" s="340" t="str">
        <f t="shared" si="20"/>
        <v>ALTA</v>
      </c>
      <c r="AH19" s="340">
        <f>W140</f>
        <v>2</v>
      </c>
      <c r="AI19" s="340">
        <f>Z140</f>
        <v>0</v>
      </c>
      <c r="AJ19" s="289">
        <f t="shared" si="21"/>
        <v>3</v>
      </c>
      <c r="AK19" s="289">
        <f t="shared" si="22"/>
        <v>4</v>
      </c>
      <c r="AL19" s="289">
        <f t="shared" si="23"/>
        <v>10</v>
      </c>
      <c r="AM19" s="290">
        <f t="shared" si="24"/>
        <v>30</v>
      </c>
      <c r="AN19" s="340" t="str">
        <f t="shared" si="25"/>
        <v>ALTA</v>
      </c>
      <c r="AO19" s="340"/>
    </row>
    <row r="20" spans="1:41" s="506" customFormat="1" ht="15.75" x14ac:dyDescent="0.2">
      <c r="A20" s="409"/>
      <c r="B20" s="505"/>
      <c r="C20" s="410"/>
      <c r="D20" s="411"/>
      <c r="E20" s="411"/>
      <c r="F20" s="411"/>
      <c r="G20" s="411"/>
      <c r="H20" s="411"/>
      <c r="I20" s="411"/>
      <c r="J20" s="411"/>
      <c r="K20" s="412">
        <f t="shared" si="29"/>
        <v>0</v>
      </c>
      <c r="L20" s="393" t="str">
        <f t="shared" si="30"/>
        <v>Débil</v>
      </c>
      <c r="M20" s="397"/>
      <c r="N20" s="392"/>
      <c r="O20" s="398"/>
      <c r="P20" s="395"/>
      <c r="Q20" s="371"/>
      <c r="R20" s="371"/>
      <c r="S20" s="371"/>
      <c r="T20" s="372"/>
      <c r="U20" s="389" t="str">
        <f t="shared" si="6"/>
        <v/>
      </c>
      <c r="V20" s="350"/>
      <c r="W20" s="397"/>
      <c r="X20" s="388" t="str">
        <f t="shared" si="7"/>
        <v/>
      </c>
      <c r="Y20" s="390"/>
      <c r="Z20" s="392"/>
      <c r="AB20" s="339">
        <v>16</v>
      </c>
      <c r="AC20" s="289">
        <f>'2. MAPA DE RIESGOS '!H27</f>
        <v>4</v>
      </c>
      <c r="AD20" s="289">
        <f>'2. MAPA DE RIESGOS '!I27</f>
        <v>10</v>
      </c>
      <c r="AE20" s="289">
        <f t="shared" si="18"/>
        <v>4</v>
      </c>
      <c r="AF20" s="290">
        <f t="shared" si="19"/>
        <v>40</v>
      </c>
      <c r="AG20" s="340" t="str">
        <f t="shared" si="20"/>
        <v>ALTA</v>
      </c>
      <c r="AH20" s="340">
        <f>W149</f>
        <v>2</v>
      </c>
      <c r="AI20" s="340">
        <f>Z149</f>
        <v>2</v>
      </c>
      <c r="AJ20" s="289">
        <f t="shared" si="21"/>
        <v>2</v>
      </c>
      <c r="AK20" s="289">
        <f t="shared" si="22"/>
        <v>2</v>
      </c>
      <c r="AL20" s="289">
        <f t="shared" si="23"/>
        <v>3</v>
      </c>
      <c r="AM20" s="290">
        <f t="shared" si="24"/>
        <v>6</v>
      </c>
      <c r="AN20" s="340" t="str">
        <f t="shared" si="25"/>
        <v>BAJA</v>
      </c>
      <c r="AO20" s="340"/>
    </row>
    <row r="21" spans="1:41" s="506" customFormat="1" ht="15.75" x14ac:dyDescent="0.2">
      <c r="A21" s="409"/>
      <c r="B21" s="505"/>
      <c r="C21" s="410"/>
      <c r="D21" s="411"/>
      <c r="E21" s="411"/>
      <c r="F21" s="411"/>
      <c r="G21" s="411"/>
      <c r="H21" s="411"/>
      <c r="I21" s="411"/>
      <c r="J21" s="411"/>
      <c r="K21" s="412">
        <f t="shared" si="29"/>
        <v>0</v>
      </c>
      <c r="L21" s="393" t="str">
        <f t="shared" si="30"/>
        <v>Débil</v>
      </c>
      <c r="M21" s="397"/>
      <c r="N21" s="392"/>
      <c r="O21" s="398"/>
      <c r="P21" s="395"/>
      <c r="Q21" s="371"/>
      <c r="R21" s="371"/>
      <c r="S21" s="371"/>
      <c r="T21" s="372"/>
      <c r="U21" s="389" t="str">
        <f t="shared" si="6"/>
        <v/>
      </c>
      <c r="V21" s="350"/>
      <c r="W21" s="397"/>
      <c r="X21" s="388" t="str">
        <f t="shared" si="7"/>
        <v/>
      </c>
      <c r="Y21" s="390"/>
      <c r="Z21" s="392"/>
      <c r="AB21" s="339">
        <v>17</v>
      </c>
      <c r="AC21" s="289">
        <f>'2. MAPA DE RIESGOS '!H28</f>
        <v>2</v>
      </c>
      <c r="AD21" s="289">
        <f>'2. MAPA DE RIESGOS '!I28</f>
        <v>10</v>
      </c>
      <c r="AE21" s="289">
        <f t="shared" si="18"/>
        <v>4</v>
      </c>
      <c r="AF21" s="290">
        <f t="shared" si="19"/>
        <v>20</v>
      </c>
      <c r="AG21" s="340" t="str">
        <f t="shared" si="20"/>
        <v>MODERADA</v>
      </c>
      <c r="AH21" s="340">
        <f>W157</f>
        <v>2</v>
      </c>
      <c r="AI21" s="340">
        <f>Z157</f>
        <v>2</v>
      </c>
      <c r="AJ21" s="289">
        <f t="shared" si="21"/>
        <v>1</v>
      </c>
      <c r="AK21" s="289">
        <f t="shared" si="22"/>
        <v>2</v>
      </c>
      <c r="AL21" s="289">
        <f t="shared" si="23"/>
        <v>3</v>
      </c>
      <c r="AM21" s="290">
        <f t="shared" si="24"/>
        <v>3</v>
      </c>
      <c r="AN21" s="340" t="str">
        <f t="shared" si="25"/>
        <v>BAJA</v>
      </c>
      <c r="AO21" s="340"/>
    </row>
    <row r="22" spans="1:41" s="317" customFormat="1" ht="51" x14ac:dyDescent="0.2">
      <c r="A22" s="344" t="str">
        <f>'[1]2. MAPA DE RIESGOS '!C15</f>
        <v>3. Formulación e implementación de acciones que no conduzcan a la protección de los actores vulnerables y los modos activos del transporte.</v>
      </c>
      <c r="B22" s="287" t="s">
        <v>405</v>
      </c>
      <c r="C22" s="408" t="s">
        <v>64</v>
      </c>
      <c r="D22" s="329">
        <v>15</v>
      </c>
      <c r="E22" s="329">
        <v>15</v>
      </c>
      <c r="F22" s="329">
        <v>15</v>
      </c>
      <c r="G22" s="329">
        <v>15</v>
      </c>
      <c r="H22" s="329">
        <v>15</v>
      </c>
      <c r="I22" s="329">
        <v>15</v>
      </c>
      <c r="J22" s="329">
        <v>10</v>
      </c>
      <c r="K22" s="312">
        <f t="shared" si="28"/>
        <v>100</v>
      </c>
      <c r="L22" s="330" t="str">
        <f t="shared" si="1"/>
        <v>Fuerte</v>
      </c>
      <c r="M22" s="334">
        <f>ROUNDUP(AVERAGEIF(K22:K27,"&gt;0"),1)</f>
        <v>100</v>
      </c>
      <c r="N22" s="338" t="str">
        <f>IF(M22=100,"Fuerte",IF(M22&lt;50,"Débil","Moderada"))</f>
        <v>Fuerte</v>
      </c>
      <c r="O22" s="336"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31" t="s">
        <v>343</v>
      </c>
      <c r="Q22" s="369" t="str">
        <f t="shared" si="2"/>
        <v>Fuerte</v>
      </c>
      <c r="R22" s="369" t="str">
        <f t="shared" si="3"/>
        <v/>
      </c>
      <c r="S22" s="369" t="str">
        <f t="shared" si="4"/>
        <v/>
      </c>
      <c r="T22" s="370" t="str">
        <f t="shared" si="5"/>
        <v>Control fuerte pero si el riesgo residual lo requiere, en cada proceso involucrado se deben emprender acciones adicionales</v>
      </c>
      <c r="U22" s="403">
        <f t="shared" si="6"/>
        <v>2</v>
      </c>
      <c r="V22" s="361">
        <f>IFERROR(ROUND(AVERAGE(U22:U24),0),0)</f>
        <v>2</v>
      </c>
      <c r="W22" s="338">
        <f>IF(OR(S22="Débil",V22=0),0,IF(V22=1,1,IF(AND(Q22="Fuerte",V22=2),2,1)))</f>
        <v>2</v>
      </c>
      <c r="X22" s="356" t="str">
        <f t="shared" si="7"/>
        <v/>
      </c>
      <c r="Y22" s="361">
        <f>IFERROR(ROUND(AVERAGE(X22:X24),0),0)</f>
        <v>2</v>
      </c>
      <c r="Z22" s="338">
        <f>IF(OR(S22="Débil",Y22=0),0,IF(Y22=1,1,IF(AND(Q22="Fuerte",Y22=2),2,1)))</f>
        <v>2</v>
      </c>
      <c r="AA22" s="341"/>
      <c r="AB22" s="310">
        <v>18</v>
      </c>
      <c r="AC22" s="289">
        <f>'2. MAPA DE RIESGOS '!H29</f>
        <v>5</v>
      </c>
      <c r="AD22" s="289">
        <f>'2. MAPA DE RIESGOS '!I29</f>
        <v>10</v>
      </c>
      <c r="AE22" s="289">
        <f t="shared" si="18"/>
        <v>4</v>
      </c>
      <c r="AF22" s="290">
        <f t="shared" si="19"/>
        <v>50</v>
      </c>
      <c r="AG22" s="340" t="str">
        <f t="shared" si="20"/>
        <v>ALTA</v>
      </c>
      <c r="AH22" s="340">
        <f>W168</f>
        <v>2</v>
      </c>
      <c r="AI22" s="340">
        <f>Z168</f>
        <v>0</v>
      </c>
      <c r="AJ22" s="289">
        <f t="shared" si="21"/>
        <v>3</v>
      </c>
      <c r="AK22" s="289">
        <f t="shared" si="22"/>
        <v>4</v>
      </c>
      <c r="AL22" s="289">
        <f t="shared" si="23"/>
        <v>10</v>
      </c>
      <c r="AM22" s="290">
        <f t="shared" si="24"/>
        <v>30</v>
      </c>
      <c r="AN22" s="340" t="str">
        <f t="shared" si="25"/>
        <v>ALTA</v>
      </c>
      <c r="AO22" s="340"/>
    </row>
    <row r="23" spans="1:41" s="317" customFormat="1" ht="38.25" x14ac:dyDescent="0.2">
      <c r="A23" s="407"/>
      <c r="B23" s="313" t="s">
        <v>404</v>
      </c>
      <c r="C23" s="408" t="s">
        <v>64</v>
      </c>
      <c r="D23" s="342">
        <v>15</v>
      </c>
      <c r="E23" s="342">
        <v>15</v>
      </c>
      <c r="F23" s="342">
        <v>15</v>
      </c>
      <c r="G23" s="342">
        <v>15</v>
      </c>
      <c r="H23" s="342">
        <v>15</v>
      </c>
      <c r="I23" s="342">
        <v>15</v>
      </c>
      <c r="J23" s="342">
        <v>10</v>
      </c>
      <c r="K23" s="312">
        <f t="shared" si="28"/>
        <v>100</v>
      </c>
      <c r="L23" s="330" t="str">
        <f t="shared" si="1"/>
        <v>Fuerte</v>
      </c>
      <c r="M23" s="320"/>
      <c r="N23" s="319"/>
      <c r="O23" s="318"/>
      <c r="P23" s="331" t="s">
        <v>343</v>
      </c>
      <c r="Q23" s="369" t="str">
        <f t="shared" si="2"/>
        <v/>
      </c>
      <c r="R23" s="369" t="str">
        <f t="shared" si="3"/>
        <v>Moderada</v>
      </c>
      <c r="S23" s="369" t="str">
        <f t="shared" si="4"/>
        <v/>
      </c>
      <c r="T23" s="370" t="str">
        <f t="shared" si="5"/>
        <v>Control fuerte pero si el riesgo residual lo requiere, en cada proceso involucrado se deben emprender acciones adicionales</v>
      </c>
      <c r="U23" s="403">
        <f t="shared" si="6"/>
        <v>2</v>
      </c>
      <c r="V23" s="349"/>
      <c r="W23" s="400"/>
      <c r="X23" s="356" t="str">
        <f t="shared" si="7"/>
        <v/>
      </c>
      <c r="Y23" s="377"/>
      <c r="Z23" s="401"/>
      <c r="AA23" s="341"/>
      <c r="AB23" s="310">
        <v>19</v>
      </c>
      <c r="AC23" s="289">
        <f>'2. MAPA DE RIESGOS '!H30</f>
        <v>5</v>
      </c>
      <c r="AD23" s="289">
        <f>'2. MAPA DE RIESGOS '!I30</f>
        <v>10</v>
      </c>
      <c r="AE23" s="289">
        <f t="shared" si="18"/>
        <v>4</v>
      </c>
      <c r="AF23" s="290">
        <f t="shared" si="19"/>
        <v>50</v>
      </c>
      <c r="AG23" s="340" t="str">
        <f t="shared" si="20"/>
        <v>ALTA</v>
      </c>
      <c r="AH23" s="340">
        <f>W172</f>
        <v>2</v>
      </c>
      <c r="AI23" s="340">
        <f>Z172</f>
        <v>0</v>
      </c>
      <c r="AJ23" s="289">
        <f t="shared" si="21"/>
        <v>3</v>
      </c>
      <c r="AK23" s="289">
        <f t="shared" si="22"/>
        <v>4</v>
      </c>
      <c r="AL23" s="289">
        <f t="shared" si="23"/>
        <v>10</v>
      </c>
      <c r="AM23" s="290">
        <f t="shared" si="24"/>
        <v>30</v>
      </c>
      <c r="AN23" s="340" t="str">
        <f t="shared" si="25"/>
        <v>ALTA</v>
      </c>
      <c r="AO23" s="340"/>
    </row>
    <row r="24" spans="1:41" ht="38.25" x14ac:dyDescent="0.2">
      <c r="A24" s="407"/>
      <c r="B24" s="313" t="s">
        <v>406</v>
      </c>
      <c r="C24" s="408" t="s">
        <v>157</v>
      </c>
      <c r="D24" s="342">
        <v>15</v>
      </c>
      <c r="E24" s="342">
        <v>15</v>
      </c>
      <c r="F24" s="342">
        <v>15</v>
      </c>
      <c r="G24" s="342">
        <v>15</v>
      </c>
      <c r="H24" s="342">
        <v>15</v>
      </c>
      <c r="I24" s="342">
        <v>15</v>
      </c>
      <c r="J24" s="342">
        <v>10</v>
      </c>
      <c r="K24" s="312">
        <f t="shared" si="28"/>
        <v>100</v>
      </c>
      <c r="L24" s="330" t="str">
        <f t="shared" si="1"/>
        <v>Fuerte</v>
      </c>
      <c r="M24" s="320"/>
      <c r="N24" s="319"/>
      <c r="O24" s="318"/>
      <c r="P24" s="331" t="s">
        <v>343</v>
      </c>
      <c r="Q24" s="369" t="str">
        <f t="shared" si="2"/>
        <v/>
      </c>
      <c r="R24" s="369" t="str">
        <f t="shared" si="3"/>
        <v>Moderada</v>
      </c>
      <c r="S24" s="369" t="str">
        <f t="shared" si="4"/>
        <v/>
      </c>
      <c r="T24" s="370" t="str">
        <f t="shared" si="5"/>
        <v>Control fuerte pero si el riesgo residual lo requiere, en cada proceso involucrado se deben emprender acciones adicionales</v>
      </c>
      <c r="U24" s="403" t="str">
        <f t="shared" si="6"/>
        <v/>
      </c>
      <c r="V24" s="362"/>
      <c r="W24" s="363"/>
      <c r="X24" s="356">
        <f t="shared" si="7"/>
        <v>2</v>
      </c>
      <c r="Y24" s="356"/>
      <c r="Z24" s="357"/>
      <c r="AA24" s="341"/>
      <c r="AB24" s="339">
        <v>20</v>
      </c>
      <c r="AC24" s="289">
        <f>'2. MAPA DE RIESGOS '!H31</f>
        <v>2</v>
      </c>
      <c r="AD24" s="289">
        <f>'2. MAPA DE RIESGOS '!I31</f>
        <v>20</v>
      </c>
      <c r="AE24" s="289">
        <f t="shared" si="18"/>
        <v>5</v>
      </c>
      <c r="AF24" s="290">
        <f t="shared" si="19"/>
        <v>40</v>
      </c>
      <c r="AG24" s="340" t="str">
        <f t="shared" si="20"/>
        <v>ALTA</v>
      </c>
      <c r="AH24" s="340">
        <f>W179</f>
        <v>1</v>
      </c>
      <c r="AI24" s="340">
        <f>Z179</f>
        <v>1</v>
      </c>
      <c r="AJ24" s="289">
        <f t="shared" si="21"/>
        <v>1</v>
      </c>
      <c r="AK24" s="289">
        <f t="shared" si="22"/>
        <v>4</v>
      </c>
      <c r="AL24" s="289">
        <f t="shared" si="23"/>
        <v>10</v>
      </c>
      <c r="AM24" s="290">
        <f t="shared" si="24"/>
        <v>10</v>
      </c>
      <c r="AN24" s="340" t="str">
        <f t="shared" si="25"/>
        <v>BAJA</v>
      </c>
      <c r="AO24" s="340"/>
    </row>
    <row r="25" spans="1:41" s="341" customFormat="1" ht="15.75" x14ac:dyDescent="0.25">
      <c r="A25" s="521" t="s">
        <v>868</v>
      </c>
      <c r="B25" s="500"/>
      <c r="C25" s="408"/>
      <c r="D25" s="342"/>
      <c r="E25" s="342"/>
      <c r="F25" s="342"/>
      <c r="G25" s="342"/>
      <c r="H25" s="342"/>
      <c r="I25" s="342"/>
      <c r="J25" s="342"/>
      <c r="K25" s="312">
        <f t="shared" ref="K25:K27" si="31">SUM(D25:J25)</f>
        <v>0</v>
      </c>
      <c r="L25" s="330" t="str">
        <f t="shared" ref="L25:L27" si="32">IF(K25&gt;=96,"Fuerte",(IF(K25&lt;=85,"Débil","Moderado")))</f>
        <v>Débil</v>
      </c>
      <c r="M25" s="320"/>
      <c r="N25" s="319"/>
      <c r="O25" s="318"/>
      <c r="P25" s="331"/>
      <c r="Q25" s="369"/>
      <c r="R25" s="369"/>
      <c r="S25" s="369"/>
      <c r="T25" s="370"/>
      <c r="U25" s="403" t="str">
        <f t="shared" si="6"/>
        <v/>
      </c>
      <c r="V25" s="361">
        <f>IFERROR(ROUND(AVERAGE(U25:U28),0),0)</f>
        <v>2</v>
      </c>
      <c r="W25" s="338">
        <f>IF(OR(S25="Débil",V25=0),0,IF(V25=1,1,IF(AND(Q25="Fuerte",V25=2),2,1)))</f>
        <v>1</v>
      </c>
      <c r="X25" s="356" t="str">
        <f t="shared" si="7"/>
        <v/>
      </c>
      <c r="Y25" s="361">
        <f>IFERROR(ROUND(AVERAGE(X25:X28),0),0)</f>
        <v>0</v>
      </c>
      <c r="Z25" s="338">
        <f>IF(OR(S25="Débil",Y25=0),0,IF(Y25=1,1,IF(AND(Q25="Fuerte",Y25=2),2,1)))</f>
        <v>0</v>
      </c>
      <c r="AB25" s="310">
        <v>21</v>
      </c>
      <c r="AC25" s="289">
        <f>'2. MAPA DE RIESGOS '!H32</f>
        <v>4</v>
      </c>
      <c r="AD25" s="289">
        <f>'2. MAPA DE RIESGOS '!I32</f>
        <v>10</v>
      </c>
      <c r="AE25" s="289">
        <f t="shared" si="18"/>
        <v>4</v>
      </c>
      <c r="AF25" s="290">
        <f t="shared" si="19"/>
        <v>40</v>
      </c>
      <c r="AG25" s="340" t="str">
        <f t="shared" si="20"/>
        <v>ALTA</v>
      </c>
      <c r="AH25" s="340">
        <f>W187</f>
        <v>1</v>
      </c>
      <c r="AI25" s="340">
        <f>Z187</f>
        <v>1</v>
      </c>
      <c r="AJ25" s="289">
        <f t="shared" si="21"/>
        <v>3</v>
      </c>
      <c r="AK25" s="289">
        <f t="shared" si="22"/>
        <v>3</v>
      </c>
      <c r="AL25" s="289">
        <f t="shared" si="23"/>
        <v>5</v>
      </c>
      <c r="AM25" s="290">
        <f t="shared" si="24"/>
        <v>15</v>
      </c>
      <c r="AN25" s="340" t="str">
        <f t="shared" si="25"/>
        <v>MODERADA</v>
      </c>
      <c r="AO25" s="340"/>
    </row>
    <row r="26" spans="1:41" s="341" customFormat="1" x14ac:dyDescent="0.2">
      <c r="A26" s="311"/>
      <c r="B26" s="500"/>
      <c r="C26" s="408"/>
      <c r="D26" s="342"/>
      <c r="E26" s="342"/>
      <c r="F26" s="342"/>
      <c r="G26" s="342"/>
      <c r="H26" s="342"/>
      <c r="I26" s="342"/>
      <c r="J26" s="342"/>
      <c r="K26" s="312">
        <f t="shared" si="31"/>
        <v>0</v>
      </c>
      <c r="L26" s="330" t="str">
        <f t="shared" si="32"/>
        <v>Débil</v>
      </c>
      <c r="M26" s="320"/>
      <c r="N26" s="319"/>
      <c r="O26" s="318"/>
      <c r="P26" s="331"/>
      <c r="Q26" s="369"/>
      <c r="R26" s="369"/>
      <c r="S26" s="369"/>
      <c r="T26" s="370"/>
      <c r="U26" s="403" t="str">
        <f t="shared" si="6"/>
        <v/>
      </c>
      <c r="V26" s="349"/>
      <c r="W26" s="400"/>
      <c r="X26" s="356" t="str">
        <f t="shared" si="7"/>
        <v/>
      </c>
      <c r="Y26" s="377"/>
      <c r="Z26" s="401"/>
    </row>
    <row r="27" spans="1:41" s="341" customFormat="1" ht="15.75" x14ac:dyDescent="0.2">
      <c r="A27" s="311"/>
      <c r="B27" s="500"/>
      <c r="C27" s="408"/>
      <c r="D27" s="342"/>
      <c r="E27" s="342"/>
      <c r="F27" s="342"/>
      <c r="G27" s="342"/>
      <c r="H27" s="342"/>
      <c r="I27" s="342"/>
      <c r="J27" s="342"/>
      <c r="K27" s="312">
        <f t="shared" si="31"/>
        <v>0</v>
      </c>
      <c r="L27" s="330" t="str">
        <f t="shared" si="32"/>
        <v>Débil</v>
      </c>
      <c r="M27" s="320"/>
      <c r="N27" s="319"/>
      <c r="O27" s="318"/>
      <c r="P27" s="331"/>
      <c r="Q27" s="369"/>
      <c r="R27" s="369"/>
      <c r="S27" s="369"/>
      <c r="T27" s="370"/>
      <c r="U27" s="403" t="str">
        <f t="shared" si="6"/>
        <v/>
      </c>
      <c r="V27" s="349"/>
      <c r="W27" s="400"/>
      <c r="X27" s="356" t="str">
        <f t="shared" si="7"/>
        <v/>
      </c>
      <c r="Y27" s="377"/>
      <c r="Z27" s="401"/>
      <c r="AB27" s="310"/>
      <c r="AC27" s="289"/>
      <c r="AD27" s="289"/>
      <c r="AE27" s="289"/>
      <c r="AF27" s="290"/>
      <c r="AG27" s="340"/>
      <c r="AH27" s="340"/>
      <c r="AI27" s="340"/>
      <c r="AJ27" s="289"/>
      <c r="AK27" s="289"/>
      <c r="AL27" s="289"/>
      <c r="AM27" s="290"/>
      <c r="AN27" s="340"/>
      <c r="AO27" s="524"/>
    </row>
    <row r="28" spans="1:41" ht="102" x14ac:dyDescent="0.2">
      <c r="A28" s="379" t="str">
        <f>'[1]2. MAPA DE RIESGOS '!C16</f>
        <v>4. Formulación de planes, programas o proyectos que no estén encaminados a la sostenibilidad ambiental, económica y social de la movilidad de la ciudad.</v>
      </c>
      <c r="B28" s="378" t="s">
        <v>409</v>
      </c>
      <c r="C28" s="410" t="s">
        <v>64</v>
      </c>
      <c r="D28" s="411">
        <v>15</v>
      </c>
      <c r="E28" s="411">
        <v>15</v>
      </c>
      <c r="F28" s="411">
        <v>15</v>
      </c>
      <c r="G28" s="411">
        <v>15</v>
      </c>
      <c r="H28" s="411">
        <v>15</v>
      </c>
      <c r="I28" s="411">
        <v>15</v>
      </c>
      <c r="J28" s="411">
        <v>10</v>
      </c>
      <c r="K28" s="412">
        <f t="shared" si="28"/>
        <v>100</v>
      </c>
      <c r="L28" s="393" t="str">
        <f t="shared" si="1"/>
        <v>Fuerte</v>
      </c>
      <c r="M28" s="382">
        <f>ROUNDUP(AVERAGEIF(K28:K38,"&gt;0"),1)</f>
        <v>100</v>
      </c>
      <c r="N28" s="381" t="str">
        <f>IF(M28=100,"Fuerte",IF(M28&lt;50,"Débil","Moderada"))</f>
        <v>Fuerte</v>
      </c>
      <c r="O28" s="383"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95" t="s">
        <v>343</v>
      </c>
      <c r="Q28" s="371" t="str">
        <f t="shared" si="2"/>
        <v>Fuerte</v>
      </c>
      <c r="R28" s="371" t="str">
        <f t="shared" si="3"/>
        <v/>
      </c>
      <c r="S28" s="371" t="str">
        <f t="shared" si="4"/>
        <v/>
      </c>
      <c r="T28" s="372" t="str">
        <f t="shared" si="5"/>
        <v>Control fuerte pero si el riesgo residual lo requiere, en cada proceso involucrado se deben emprender acciones adicionales</v>
      </c>
      <c r="U28" s="389">
        <f t="shared" si="6"/>
        <v>2</v>
      </c>
      <c r="V28" s="358">
        <f>IFERROR(ROUND(AVERAGE(U28:U35),0),0)</f>
        <v>2</v>
      </c>
      <c r="W28" s="381">
        <f>IF(OR(S28="Débil",V28=0),0,IF(V28=1,1,IF(AND(Q28="Fuerte",V28=2),2,1)))</f>
        <v>2</v>
      </c>
      <c r="X28" s="356" t="str">
        <f t="shared" si="7"/>
        <v/>
      </c>
      <c r="Y28" s="358">
        <f>IFERROR(ROUND(AVERAGE(X28:X35),0),0)</f>
        <v>2</v>
      </c>
      <c r="Z28" s="381">
        <f>IF(OR(S28="Débil",Y28=0),0,IF(Y28=1,1,IF(AND(Q28="Fuerte",Y28=2),2,1)))</f>
        <v>2</v>
      </c>
      <c r="AA28" s="341"/>
    </row>
    <row r="29" spans="1:41" s="341" customFormat="1" ht="38.25" x14ac:dyDescent="0.2">
      <c r="A29" s="409"/>
      <c r="B29" s="413" t="s">
        <v>407</v>
      </c>
      <c r="C29" s="410" t="s">
        <v>64</v>
      </c>
      <c r="D29" s="411">
        <v>15</v>
      </c>
      <c r="E29" s="411">
        <v>15</v>
      </c>
      <c r="F29" s="411">
        <v>15</v>
      </c>
      <c r="G29" s="411">
        <v>15</v>
      </c>
      <c r="H29" s="411">
        <v>15</v>
      </c>
      <c r="I29" s="411">
        <v>15</v>
      </c>
      <c r="J29" s="411">
        <v>10</v>
      </c>
      <c r="K29" s="412">
        <f t="shared" si="28"/>
        <v>100</v>
      </c>
      <c r="L29" s="393" t="str">
        <f t="shared" si="1"/>
        <v>Fuerte</v>
      </c>
      <c r="M29" s="397"/>
      <c r="N29" s="392"/>
      <c r="O29" s="398"/>
      <c r="P29" s="395" t="s">
        <v>343</v>
      </c>
      <c r="Q29" s="371" t="str">
        <f t="shared" si="2"/>
        <v/>
      </c>
      <c r="R29" s="371" t="str">
        <f t="shared" si="3"/>
        <v>Moderada</v>
      </c>
      <c r="S29" s="371" t="str">
        <f t="shared" si="4"/>
        <v/>
      </c>
      <c r="T29" s="372" t="str">
        <f t="shared" si="5"/>
        <v>Control fuerte pero si el riesgo residual lo requiere, en cada proceso involucrado se deben emprender acciones adicionales</v>
      </c>
      <c r="U29" s="389">
        <f t="shared" si="6"/>
        <v>2</v>
      </c>
      <c r="V29" s="350"/>
      <c r="W29" s="397"/>
      <c r="X29" s="356" t="str">
        <f t="shared" si="7"/>
        <v/>
      </c>
      <c r="Y29" s="390"/>
      <c r="Z29" s="392"/>
    </row>
    <row r="30" spans="1:41" s="341" customFormat="1" ht="51" x14ac:dyDescent="0.2">
      <c r="A30" s="409"/>
      <c r="B30" s="413" t="s">
        <v>408</v>
      </c>
      <c r="C30" s="410" t="s">
        <v>64</v>
      </c>
      <c r="D30" s="411">
        <v>15</v>
      </c>
      <c r="E30" s="411">
        <v>15</v>
      </c>
      <c r="F30" s="411">
        <v>15</v>
      </c>
      <c r="G30" s="411">
        <v>15</v>
      </c>
      <c r="H30" s="411">
        <v>15</v>
      </c>
      <c r="I30" s="411">
        <v>15</v>
      </c>
      <c r="J30" s="411">
        <v>10</v>
      </c>
      <c r="K30" s="412">
        <f t="shared" si="28"/>
        <v>100</v>
      </c>
      <c r="L30" s="393" t="str">
        <f t="shared" si="1"/>
        <v>Fuerte</v>
      </c>
      <c r="M30" s="397"/>
      <c r="N30" s="392"/>
      <c r="O30" s="398"/>
      <c r="P30" s="395" t="s">
        <v>509</v>
      </c>
      <c r="Q30" s="371" t="str">
        <f t="shared" si="2"/>
        <v/>
      </c>
      <c r="R30" s="371" t="str">
        <f t="shared" si="3"/>
        <v>Moderada</v>
      </c>
      <c r="S30" s="371" t="str">
        <f t="shared" si="4"/>
        <v/>
      </c>
      <c r="T30" s="372" t="str">
        <f t="shared" si="5"/>
        <v>Requiere plan de acción para fortalecer los controles</v>
      </c>
      <c r="U30" s="389">
        <f t="shared" si="6"/>
        <v>2</v>
      </c>
      <c r="V30" s="350"/>
      <c r="W30" s="397"/>
      <c r="X30" s="356" t="str">
        <f t="shared" si="7"/>
        <v/>
      </c>
      <c r="Y30" s="390"/>
      <c r="Z30" s="392"/>
      <c r="AA30" s="387"/>
    </row>
    <row r="31" spans="1:41" s="341" customFormat="1" ht="38.25" x14ac:dyDescent="0.2">
      <c r="A31" s="409"/>
      <c r="B31" s="413" t="s">
        <v>519</v>
      </c>
      <c r="C31" s="410" t="s">
        <v>157</v>
      </c>
      <c r="D31" s="414">
        <v>15</v>
      </c>
      <c r="E31" s="414">
        <v>15</v>
      </c>
      <c r="F31" s="414">
        <v>15</v>
      </c>
      <c r="G31" s="414">
        <v>15</v>
      </c>
      <c r="H31" s="414">
        <v>15</v>
      </c>
      <c r="I31" s="414">
        <v>15</v>
      </c>
      <c r="J31" s="414">
        <v>10</v>
      </c>
      <c r="K31" s="412">
        <f t="shared" si="28"/>
        <v>100</v>
      </c>
      <c r="L31" s="393" t="str">
        <f t="shared" si="1"/>
        <v>Fuerte</v>
      </c>
      <c r="M31" s="397"/>
      <c r="N31" s="392"/>
      <c r="O31" s="398"/>
      <c r="P31" s="395" t="s">
        <v>343</v>
      </c>
      <c r="Q31" s="371" t="str">
        <f t="shared" si="2"/>
        <v/>
      </c>
      <c r="R31" s="371" t="str">
        <f t="shared" si="3"/>
        <v>Moderada</v>
      </c>
      <c r="S31" s="371" t="str">
        <f t="shared" si="4"/>
        <v/>
      </c>
      <c r="T31" s="372" t="str">
        <f t="shared" si="5"/>
        <v>Control fuerte pero si el riesgo residual lo requiere, en cada proceso involucrado se deben emprender acciones adicionales</v>
      </c>
      <c r="U31" s="389" t="str">
        <f t="shared" si="6"/>
        <v/>
      </c>
      <c r="V31" s="350"/>
      <c r="W31" s="397"/>
      <c r="X31" s="356">
        <f t="shared" si="7"/>
        <v>2</v>
      </c>
      <c r="Y31" s="390"/>
      <c r="Z31" s="392"/>
      <c r="AA31" s="387"/>
    </row>
    <row r="32" spans="1:41" s="341" customFormat="1" ht="38.25" x14ac:dyDescent="0.2">
      <c r="A32" s="409"/>
      <c r="B32" s="413" t="s">
        <v>398</v>
      </c>
      <c r="C32" s="410" t="s">
        <v>157</v>
      </c>
      <c r="D32" s="411">
        <v>15</v>
      </c>
      <c r="E32" s="411">
        <v>15</v>
      </c>
      <c r="F32" s="411">
        <v>15</v>
      </c>
      <c r="G32" s="411">
        <v>15</v>
      </c>
      <c r="H32" s="411">
        <v>15</v>
      </c>
      <c r="I32" s="411">
        <v>15</v>
      </c>
      <c r="J32" s="411">
        <v>10</v>
      </c>
      <c r="K32" s="412">
        <f t="shared" si="28"/>
        <v>100</v>
      </c>
      <c r="L32" s="393" t="str">
        <f t="shared" si="1"/>
        <v>Fuerte</v>
      </c>
      <c r="M32" s="397"/>
      <c r="N32" s="392"/>
      <c r="O32" s="398"/>
      <c r="P32" s="395" t="s">
        <v>343</v>
      </c>
      <c r="Q32" s="371" t="str">
        <f t="shared" si="2"/>
        <v/>
      </c>
      <c r="R32" s="371" t="str">
        <f t="shared" si="3"/>
        <v>Moderada</v>
      </c>
      <c r="S32" s="371" t="str">
        <f t="shared" si="4"/>
        <v/>
      </c>
      <c r="T32" s="372" t="str">
        <f t="shared" si="5"/>
        <v>Control fuerte pero si el riesgo residual lo requiere, en cada proceso involucrado se deben emprender acciones adicionales</v>
      </c>
      <c r="U32" s="389" t="str">
        <f t="shared" si="6"/>
        <v/>
      </c>
      <c r="V32" s="350"/>
      <c r="W32" s="397"/>
      <c r="X32" s="356">
        <f t="shared" si="7"/>
        <v>2</v>
      </c>
      <c r="Y32" s="390"/>
      <c r="Z32" s="392"/>
    </row>
    <row r="33" spans="1:41" ht="51" x14ac:dyDescent="0.2">
      <c r="A33" s="409"/>
      <c r="B33" s="406" t="s">
        <v>410</v>
      </c>
      <c r="C33" s="410" t="s">
        <v>157</v>
      </c>
      <c r="D33" s="411">
        <v>15</v>
      </c>
      <c r="E33" s="411">
        <v>15</v>
      </c>
      <c r="F33" s="411">
        <v>15</v>
      </c>
      <c r="G33" s="411">
        <v>15</v>
      </c>
      <c r="H33" s="411">
        <v>15</v>
      </c>
      <c r="I33" s="411">
        <v>15</v>
      </c>
      <c r="J33" s="411">
        <v>10</v>
      </c>
      <c r="K33" s="412">
        <f t="shared" si="28"/>
        <v>100</v>
      </c>
      <c r="L33" s="393" t="str">
        <f t="shared" si="1"/>
        <v>Fuerte</v>
      </c>
      <c r="M33" s="397"/>
      <c r="N33" s="392"/>
      <c r="O33" s="398"/>
      <c r="P33" s="395" t="s">
        <v>343</v>
      </c>
      <c r="Q33" s="371" t="str">
        <f t="shared" si="2"/>
        <v/>
      </c>
      <c r="R33" s="371" t="str">
        <f t="shared" si="3"/>
        <v>Moderada</v>
      </c>
      <c r="S33" s="371" t="str">
        <f t="shared" si="4"/>
        <v/>
      </c>
      <c r="T33" s="372" t="str">
        <f t="shared" si="5"/>
        <v>Control fuerte pero si el riesgo residual lo requiere, en cada proceso involucrado se deben emprender acciones adicionales</v>
      </c>
      <c r="U33" s="389" t="str">
        <f t="shared" si="6"/>
        <v/>
      </c>
      <c r="V33" s="350"/>
      <c r="W33" s="397"/>
      <c r="X33" s="356">
        <f t="shared" si="7"/>
        <v>2</v>
      </c>
      <c r="Y33" s="390"/>
      <c r="Z33" s="392"/>
      <c r="AA33" s="341"/>
    </row>
    <row r="34" spans="1:41" ht="38.25" x14ac:dyDescent="0.2">
      <c r="A34" s="409"/>
      <c r="B34" s="406" t="s">
        <v>411</v>
      </c>
      <c r="C34" s="410" t="s">
        <v>157</v>
      </c>
      <c r="D34" s="411">
        <v>15</v>
      </c>
      <c r="E34" s="411">
        <v>15</v>
      </c>
      <c r="F34" s="411">
        <v>15</v>
      </c>
      <c r="G34" s="411">
        <v>15</v>
      </c>
      <c r="H34" s="411">
        <v>15</v>
      </c>
      <c r="I34" s="411">
        <v>15</v>
      </c>
      <c r="J34" s="411">
        <v>10</v>
      </c>
      <c r="K34" s="412">
        <f t="shared" si="28"/>
        <v>100</v>
      </c>
      <c r="L34" s="393" t="str">
        <f t="shared" si="1"/>
        <v>Fuerte</v>
      </c>
      <c r="M34" s="397"/>
      <c r="N34" s="392"/>
      <c r="O34" s="398"/>
      <c r="P34" s="395" t="s">
        <v>343</v>
      </c>
      <c r="Q34" s="371" t="str">
        <f t="shared" si="2"/>
        <v/>
      </c>
      <c r="R34" s="371" t="str">
        <f t="shared" si="3"/>
        <v>Moderada</v>
      </c>
      <c r="S34" s="371" t="str">
        <f t="shared" si="4"/>
        <v/>
      </c>
      <c r="T34" s="372" t="str">
        <f t="shared" si="5"/>
        <v>Control fuerte pero si el riesgo residual lo requiere, en cada proceso involucrado se deben emprender acciones adicionales</v>
      </c>
      <c r="U34" s="389" t="str">
        <f t="shared" si="6"/>
        <v/>
      </c>
      <c r="V34" s="350"/>
      <c r="W34" s="397"/>
      <c r="X34" s="356">
        <f t="shared" si="7"/>
        <v>2</v>
      </c>
      <c r="Y34" s="390"/>
      <c r="Z34" s="392"/>
      <c r="AA34" s="341"/>
    </row>
    <row r="35" spans="1:41" ht="38.25" x14ac:dyDescent="0.2">
      <c r="A35" s="409"/>
      <c r="B35" s="406" t="s">
        <v>481</v>
      </c>
      <c r="C35" s="410" t="s">
        <v>64</v>
      </c>
      <c r="D35" s="411">
        <v>15</v>
      </c>
      <c r="E35" s="411">
        <v>15</v>
      </c>
      <c r="F35" s="411">
        <v>15</v>
      </c>
      <c r="G35" s="411">
        <v>15</v>
      </c>
      <c r="H35" s="411">
        <v>15</v>
      </c>
      <c r="I35" s="411">
        <v>15</v>
      </c>
      <c r="J35" s="411">
        <v>10</v>
      </c>
      <c r="K35" s="412">
        <f t="shared" si="28"/>
        <v>100</v>
      </c>
      <c r="L35" s="393" t="str">
        <f t="shared" si="1"/>
        <v>Fuerte</v>
      </c>
      <c r="M35" s="397"/>
      <c r="N35" s="392"/>
      <c r="O35" s="399"/>
      <c r="P35" s="395" t="s">
        <v>343</v>
      </c>
      <c r="Q35" s="371" t="str">
        <f t="shared" si="2"/>
        <v/>
      </c>
      <c r="R35" s="371" t="str">
        <f t="shared" si="3"/>
        <v>Moderada</v>
      </c>
      <c r="S35" s="371" t="str">
        <f t="shared" si="4"/>
        <v/>
      </c>
      <c r="T35" s="372" t="str">
        <f t="shared" si="5"/>
        <v>Control fuerte pero si el riesgo residual lo requiere, en cada proceso involucrado se deben emprender acciones adicionales</v>
      </c>
      <c r="U35" s="389">
        <f t="shared" si="6"/>
        <v>2</v>
      </c>
      <c r="V35" s="391"/>
      <c r="W35" s="359"/>
      <c r="X35" s="356" t="str">
        <f t="shared" si="7"/>
        <v/>
      </c>
      <c r="Y35" s="388"/>
      <c r="Z35" s="360"/>
      <c r="AA35" s="341"/>
    </row>
    <row r="36" spans="1:41" s="506" customFormat="1" ht="15.75" x14ac:dyDescent="0.25">
      <c r="A36" s="521" t="s">
        <v>868</v>
      </c>
      <c r="B36" s="505"/>
      <c r="C36" s="410"/>
      <c r="D36" s="411"/>
      <c r="E36" s="411"/>
      <c r="F36" s="411"/>
      <c r="G36" s="411"/>
      <c r="H36" s="411"/>
      <c r="I36" s="411"/>
      <c r="J36" s="411"/>
      <c r="K36" s="412">
        <f t="shared" ref="K36:K38" si="33">SUM(D36:J36)</f>
        <v>0</v>
      </c>
      <c r="L36" s="393" t="str">
        <f t="shared" ref="L36:L38" si="34">IF(K36&gt;=96,"Fuerte",(IF(K36&lt;=85,"Débil","Moderado")))</f>
        <v>Débil</v>
      </c>
      <c r="M36" s="397"/>
      <c r="N36" s="392"/>
      <c r="O36" s="398"/>
      <c r="P36" s="395"/>
      <c r="Q36" s="371"/>
      <c r="R36" s="371"/>
      <c r="S36" s="371"/>
      <c r="T36" s="372"/>
      <c r="U36" s="389" t="str">
        <f t="shared" si="6"/>
        <v/>
      </c>
      <c r="V36" s="361">
        <f>IFERROR(ROUND(AVERAGE(U36:U39),0),0)</f>
        <v>2</v>
      </c>
      <c r="W36" s="338">
        <f>IF(OR(S36="Débil",V36=0),0,IF(V36=1,1,IF(AND(Q36="Fuerte",V36=2),2,1)))</f>
        <v>1</v>
      </c>
      <c r="X36" s="356" t="str">
        <f t="shared" si="7"/>
        <v/>
      </c>
      <c r="Y36" s="361">
        <f>IFERROR(ROUND(AVERAGE(X36:X39),0),0)</f>
        <v>0</v>
      </c>
      <c r="Z36" s="338">
        <f>IF(OR(S36="Débil",Y36=0),0,IF(Y36=1,1,IF(AND(Q36="Fuerte",Y36=2),2,1)))</f>
        <v>0</v>
      </c>
      <c r="AB36" s="507"/>
      <c r="AC36" s="508"/>
      <c r="AD36" s="508"/>
      <c r="AE36" s="508"/>
      <c r="AF36" s="509"/>
      <c r="AG36" s="456"/>
      <c r="AH36" s="456"/>
      <c r="AI36" s="456"/>
      <c r="AJ36" s="508"/>
      <c r="AK36" s="508"/>
      <c r="AL36" s="508"/>
      <c r="AM36" s="509"/>
      <c r="AN36" s="456"/>
      <c r="AO36" s="525"/>
    </row>
    <row r="37" spans="1:41" s="506" customFormat="1" ht="15.75" x14ac:dyDescent="0.2">
      <c r="A37" s="409"/>
      <c r="B37" s="505"/>
      <c r="C37" s="410"/>
      <c r="D37" s="411"/>
      <c r="E37" s="411"/>
      <c r="F37" s="411"/>
      <c r="G37" s="411"/>
      <c r="H37" s="411"/>
      <c r="I37" s="411"/>
      <c r="J37" s="411"/>
      <c r="K37" s="412">
        <f t="shared" si="33"/>
        <v>0</v>
      </c>
      <c r="L37" s="393" t="str">
        <f t="shared" si="34"/>
        <v>Débil</v>
      </c>
      <c r="M37" s="397"/>
      <c r="N37" s="392"/>
      <c r="O37" s="398"/>
      <c r="P37" s="395"/>
      <c r="Q37" s="371"/>
      <c r="R37" s="371"/>
      <c r="S37" s="371"/>
      <c r="T37" s="372"/>
      <c r="U37" s="389" t="str">
        <f t="shared" si="6"/>
        <v/>
      </c>
      <c r="V37" s="350"/>
      <c r="W37" s="397"/>
      <c r="X37" s="356" t="str">
        <f t="shared" si="7"/>
        <v/>
      </c>
      <c r="Y37" s="390"/>
      <c r="Z37" s="392"/>
      <c r="AB37" s="507"/>
      <c r="AC37" s="508"/>
      <c r="AD37" s="508"/>
      <c r="AE37" s="508"/>
      <c r="AF37" s="509"/>
      <c r="AG37" s="456"/>
      <c r="AH37" s="456"/>
      <c r="AI37" s="456"/>
      <c r="AJ37" s="508"/>
      <c r="AK37" s="508"/>
      <c r="AL37" s="508"/>
      <c r="AM37" s="509"/>
      <c r="AN37" s="456"/>
      <c r="AO37" s="525"/>
    </row>
    <row r="38" spans="1:41" s="506" customFormat="1" ht="15.75" x14ac:dyDescent="0.2">
      <c r="A38" s="409"/>
      <c r="B38" s="505"/>
      <c r="C38" s="410"/>
      <c r="D38" s="411"/>
      <c r="E38" s="411"/>
      <c r="F38" s="411"/>
      <c r="G38" s="411"/>
      <c r="H38" s="411"/>
      <c r="I38" s="411"/>
      <c r="J38" s="411"/>
      <c r="K38" s="412">
        <f t="shared" si="33"/>
        <v>0</v>
      </c>
      <c r="L38" s="393" t="str">
        <f t="shared" si="34"/>
        <v>Débil</v>
      </c>
      <c r="M38" s="397"/>
      <c r="N38" s="392"/>
      <c r="O38" s="398"/>
      <c r="P38" s="395"/>
      <c r="Q38" s="371"/>
      <c r="R38" s="371"/>
      <c r="S38" s="371"/>
      <c r="T38" s="372"/>
      <c r="U38" s="389" t="str">
        <f t="shared" si="6"/>
        <v/>
      </c>
      <c r="V38" s="350"/>
      <c r="W38" s="397"/>
      <c r="X38" s="356" t="str">
        <f t="shared" si="7"/>
        <v/>
      </c>
      <c r="Y38" s="390"/>
      <c r="Z38" s="392"/>
      <c r="AB38" s="507"/>
      <c r="AC38" s="508"/>
      <c r="AD38" s="508"/>
      <c r="AE38" s="508"/>
      <c r="AF38" s="509"/>
      <c r="AG38" s="456"/>
      <c r="AH38" s="456"/>
      <c r="AI38" s="456"/>
      <c r="AJ38" s="508"/>
      <c r="AK38" s="508"/>
      <c r="AL38" s="508"/>
      <c r="AM38" s="509"/>
      <c r="AN38" s="456"/>
      <c r="AO38" s="525"/>
    </row>
    <row r="39" spans="1:41" s="341" customFormat="1" ht="63.75" x14ac:dyDescent="0.2">
      <c r="A39" s="344" t="str">
        <f>'[1]2. MAPA DE RIESGOS '!C17</f>
        <v>5. Rendición de cuentas que no involucre a la ciudadanía y todos los grupos de interés.</v>
      </c>
      <c r="B39" s="287" t="s">
        <v>414</v>
      </c>
      <c r="C39" s="408" t="s">
        <v>64</v>
      </c>
      <c r="D39" s="342">
        <v>15</v>
      </c>
      <c r="E39" s="342">
        <v>15</v>
      </c>
      <c r="F39" s="342">
        <v>15</v>
      </c>
      <c r="G39" s="342">
        <v>15</v>
      </c>
      <c r="H39" s="342">
        <v>15</v>
      </c>
      <c r="I39" s="342">
        <v>15</v>
      </c>
      <c r="J39" s="342">
        <v>10</v>
      </c>
      <c r="K39" s="312">
        <f t="shared" si="28"/>
        <v>100</v>
      </c>
      <c r="L39" s="330" t="str">
        <f t="shared" si="1"/>
        <v>Fuerte</v>
      </c>
      <c r="M39" s="334">
        <f>ROUNDUP(AVERAGEIF(K39:K46,"&gt;0"),1)</f>
        <v>100</v>
      </c>
      <c r="N39" s="338" t="str">
        <f>IF(M39=100,"Fuerte",IF(M39&lt;50,"Débil","Moderada"))</f>
        <v>Fuerte</v>
      </c>
      <c r="O39" s="336"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31" t="s">
        <v>343</v>
      </c>
      <c r="Q39" s="369" t="str">
        <f t="shared" si="2"/>
        <v>Fuerte</v>
      </c>
      <c r="R39" s="369" t="str">
        <f t="shared" si="3"/>
        <v/>
      </c>
      <c r="S39" s="369" t="str">
        <f t="shared" si="4"/>
        <v/>
      </c>
      <c r="T39" s="370" t="str">
        <f t="shared" si="5"/>
        <v>Control fuerte pero si el riesgo residual lo requiere, en cada proceso involucrado se deben emprender acciones adicionales</v>
      </c>
      <c r="U39" s="403">
        <f t="shared" si="6"/>
        <v>2</v>
      </c>
      <c r="V39" s="361">
        <f>IFERROR(ROUND(AVERAGE(U39:U43),0),0)</f>
        <v>2</v>
      </c>
      <c r="W39" s="338">
        <f>IF(OR(S39="Débil",V39=0),0,IF(V39=1,1,IF(AND(Q39="Fuerte",V39=2),2,1)))</f>
        <v>2</v>
      </c>
      <c r="X39" s="356" t="str">
        <f t="shared" si="7"/>
        <v/>
      </c>
      <c r="Y39" s="361">
        <f>IFERROR(ROUND(AVERAGE(X39:X43),0),0)</f>
        <v>2</v>
      </c>
      <c r="Z39" s="338">
        <f>IF(OR(S39="Débil",Y39=0),0,IF(Y39=1,1,IF(AND(Q39="Fuerte",Y39=2),2,1)))</f>
        <v>2</v>
      </c>
    </row>
    <row r="40" spans="1:41" s="341" customFormat="1" ht="38.25" x14ac:dyDescent="0.2">
      <c r="A40" s="407"/>
      <c r="B40" s="313" t="s">
        <v>412</v>
      </c>
      <c r="C40" s="408" t="s">
        <v>64</v>
      </c>
      <c r="D40" s="342">
        <v>15</v>
      </c>
      <c r="E40" s="342">
        <v>15</v>
      </c>
      <c r="F40" s="342">
        <v>15</v>
      </c>
      <c r="G40" s="342">
        <v>15</v>
      </c>
      <c r="H40" s="342">
        <v>15</v>
      </c>
      <c r="I40" s="342">
        <v>15</v>
      </c>
      <c r="J40" s="342">
        <v>10</v>
      </c>
      <c r="K40" s="312">
        <f t="shared" si="28"/>
        <v>100</v>
      </c>
      <c r="L40" s="330" t="str">
        <f t="shared" si="1"/>
        <v>Fuerte</v>
      </c>
      <c r="M40" s="320"/>
      <c r="N40" s="319"/>
      <c r="O40" s="318"/>
      <c r="P40" s="331" t="s">
        <v>343</v>
      </c>
      <c r="Q40" s="369" t="str">
        <f t="shared" si="2"/>
        <v/>
      </c>
      <c r="R40" s="369" t="str">
        <f t="shared" si="3"/>
        <v>Moderada</v>
      </c>
      <c r="S40" s="369" t="str">
        <f t="shared" si="4"/>
        <v/>
      </c>
      <c r="T40" s="370" t="str">
        <f t="shared" si="5"/>
        <v>Control fuerte pero si el riesgo residual lo requiere, en cada proceso involucrado se deben emprender acciones adicionales</v>
      </c>
      <c r="U40" s="403">
        <f t="shared" si="6"/>
        <v>2</v>
      </c>
      <c r="V40" s="349"/>
      <c r="W40" s="400"/>
      <c r="X40" s="356" t="str">
        <f t="shared" si="7"/>
        <v/>
      </c>
      <c r="Y40" s="377"/>
      <c r="Z40" s="401"/>
    </row>
    <row r="41" spans="1:41" s="341" customFormat="1" ht="38.25" x14ac:dyDescent="0.2">
      <c r="A41" s="407"/>
      <c r="B41" s="313" t="s">
        <v>413</v>
      </c>
      <c r="C41" s="408" t="s">
        <v>64</v>
      </c>
      <c r="D41" s="342">
        <v>15</v>
      </c>
      <c r="E41" s="342">
        <v>15</v>
      </c>
      <c r="F41" s="342">
        <v>15</v>
      </c>
      <c r="G41" s="342">
        <v>15</v>
      </c>
      <c r="H41" s="342">
        <v>15</v>
      </c>
      <c r="I41" s="342">
        <v>15</v>
      </c>
      <c r="J41" s="342">
        <v>10</v>
      </c>
      <c r="K41" s="312">
        <f t="shared" si="28"/>
        <v>100</v>
      </c>
      <c r="L41" s="330" t="str">
        <f t="shared" si="1"/>
        <v>Fuerte</v>
      </c>
      <c r="M41" s="320"/>
      <c r="N41" s="319"/>
      <c r="O41" s="318"/>
      <c r="P41" s="331" t="s">
        <v>343</v>
      </c>
      <c r="Q41" s="369" t="str">
        <f t="shared" si="2"/>
        <v/>
      </c>
      <c r="R41" s="369" t="str">
        <f t="shared" si="3"/>
        <v>Moderada</v>
      </c>
      <c r="S41" s="369" t="str">
        <f t="shared" si="4"/>
        <v/>
      </c>
      <c r="T41" s="370" t="str">
        <f t="shared" si="5"/>
        <v>Control fuerte pero si el riesgo residual lo requiere, en cada proceso involucrado se deben emprender acciones adicionales</v>
      </c>
      <c r="U41" s="403">
        <f t="shared" si="6"/>
        <v>2</v>
      </c>
      <c r="V41" s="349"/>
      <c r="W41" s="400"/>
      <c r="X41" s="356" t="str">
        <f t="shared" si="7"/>
        <v/>
      </c>
      <c r="Y41" s="377"/>
      <c r="Z41" s="401"/>
    </row>
    <row r="42" spans="1:41" s="341" customFormat="1" ht="38.25" x14ac:dyDescent="0.2">
      <c r="A42" s="407"/>
      <c r="B42" s="314" t="s">
        <v>415</v>
      </c>
      <c r="C42" s="408" t="s">
        <v>157</v>
      </c>
      <c r="D42" s="342">
        <v>15</v>
      </c>
      <c r="E42" s="342">
        <v>15</v>
      </c>
      <c r="F42" s="342">
        <v>15</v>
      </c>
      <c r="G42" s="342">
        <v>15</v>
      </c>
      <c r="H42" s="342">
        <v>15</v>
      </c>
      <c r="I42" s="342">
        <v>15</v>
      </c>
      <c r="J42" s="342">
        <v>10</v>
      </c>
      <c r="K42" s="312">
        <f t="shared" si="28"/>
        <v>100</v>
      </c>
      <c r="L42" s="330" t="str">
        <f t="shared" si="1"/>
        <v>Fuerte</v>
      </c>
      <c r="M42" s="320"/>
      <c r="N42" s="319"/>
      <c r="O42" s="318"/>
      <c r="P42" s="331" t="s">
        <v>343</v>
      </c>
      <c r="Q42" s="369" t="str">
        <f t="shared" si="2"/>
        <v/>
      </c>
      <c r="R42" s="369" t="str">
        <f t="shared" si="3"/>
        <v>Moderada</v>
      </c>
      <c r="S42" s="369" t="str">
        <f t="shared" si="4"/>
        <v/>
      </c>
      <c r="T42" s="370" t="str">
        <f t="shared" si="5"/>
        <v>Control fuerte pero si el riesgo residual lo requiere, en cada proceso involucrado se deben emprender acciones adicionales</v>
      </c>
      <c r="U42" s="403" t="str">
        <f t="shared" si="6"/>
        <v/>
      </c>
      <c r="V42" s="349"/>
      <c r="W42" s="400"/>
      <c r="X42" s="356">
        <f t="shared" si="7"/>
        <v>2</v>
      </c>
      <c r="Y42" s="377"/>
      <c r="Z42" s="401"/>
    </row>
    <row r="43" spans="1:41" ht="38.25" x14ac:dyDescent="0.2">
      <c r="A43" s="407"/>
      <c r="B43" s="313" t="s">
        <v>398</v>
      </c>
      <c r="C43" s="408" t="s">
        <v>157</v>
      </c>
      <c r="D43" s="342">
        <v>15</v>
      </c>
      <c r="E43" s="342">
        <v>15</v>
      </c>
      <c r="F43" s="342">
        <v>15</v>
      </c>
      <c r="G43" s="342">
        <v>15</v>
      </c>
      <c r="H43" s="342">
        <v>15</v>
      </c>
      <c r="I43" s="342">
        <v>15</v>
      </c>
      <c r="J43" s="342">
        <v>10</v>
      </c>
      <c r="K43" s="312">
        <f t="shared" si="28"/>
        <v>100</v>
      </c>
      <c r="L43" s="330" t="str">
        <f t="shared" si="1"/>
        <v>Fuerte</v>
      </c>
      <c r="M43" s="320"/>
      <c r="N43" s="319"/>
      <c r="O43" s="335"/>
      <c r="P43" s="331" t="s">
        <v>343</v>
      </c>
      <c r="Q43" s="369" t="str">
        <f t="shared" si="2"/>
        <v/>
      </c>
      <c r="R43" s="369" t="str">
        <f t="shared" si="3"/>
        <v>Moderada</v>
      </c>
      <c r="S43" s="369" t="str">
        <f t="shared" si="4"/>
        <v/>
      </c>
      <c r="T43" s="370" t="str">
        <f t="shared" si="5"/>
        <v>Control fuerte pero si el riesgo residual lo requiere, en cada proceso involucrado se deben emprender acciones adicionales</v>
      </c>
      <c r="U43" s="403" t="str">
        <f t="shared" si="6"/>
        <v/>
      </c>
      <c r="V43" s="362"/>
      <c r="W43" s="363"/>
      <c r="X43" s="356">
        <f t="shared" si="7"/>
        <v>2</v>
      </c>
      <c r="Y43" s="356"/>
      <c r="Z43" s="357"/>
      <c r="AA43" s="341"/>
      <c r="AB43" s="341"/>
      <c r="AC43" s="341"/>
      <c r="AD43" s="341"/>
      <c r="AE43" s="341"/>
      <c r="AF43" s="341"/>
      <c r="AG43" s="341"/>
      <c r="AJ43" s="341"/>
      <c r="AK43" s="341"/>
      <c r="AL43" s="341"/>
      <c r="AM43" s="341"/>
      <c r="AN43" s="341"/>
    </row>
    <row r="44" spans="1:41" s="341" customFormat="1" ht="15.75" x14ac:dyDescent="0.25">
      <c r="A44" s="521" t="s">
        <v>868</v>
      </c>
      <c r="B44" s="500"/>
      <c r="C44" s="408"/>
      <c r="D44" s="342"/>
      <c r="E44" s="342"/>
      <c r="F44" s="342"/>
      <c r="G44" s="342"/>
      <c r="H44" s="342"/>
      <c r="I44" s="342"/>
      <c r="J44" s="342"/>
      <c r="K44" s="312">
        <f t="shared" ref="K44:K46" si="35">SUM(D44:J44)</f>
        <v>0</v>
      </c>
      <c r="L44" s="330" t="str">
        <f t="shared" ref="L44:L46" si="36">IF(K44&gt;=96,"Fuerte",(IF(K44&lt;=85,"Débil","Moderado")))</f>
        <v>Débil</v>
      </c>
      <c r="M44" s="320"/>
      <c r="N44" s="319"/>
      <c r="O44" s="318"/>
      <c r="P44" s="331"/>
      <c r="Q44" s="369"/>
      <c r="R44" s="369"/>
      <c r="S44" s="369"/>
      <c r="T44" s="370"/>
      <c r="U44" s="403" t="str">
        <f t="shared" si="6"/>
        <v/>
      </c>
      <c r="V44" s="361">
        <f>IFERROR(ROUND(AVERAGE(U44:U47),0),0)</f>
        <v>2</v>
      </c>
      <c r="W44" s="338">
        <f>IF(OR(S44="Débil",V44=0),0,IF(V44=1,1,IF(AND(Q44="Fuerte",V44=2),2,1)))</f>
        <v>1</v>
      </c>
      <c r="X44" s="356" t="str">
        <f t="shared" si="7"/>
        <v/>
      </c>
      <c r="Y44" s="361">
        <f>IFERROR(ROUND(AVERAGE(X44:X47),0),0)</f>
        <v>0</v>
      </c>
      <c r="Z44" s="338">
        <f>IF(OR(S44="Débil",Y44=0),0,IF(Y44=1,1,IF(AND(Q44="Fuerte",Y44=2),2,1)))</f>
        <v>0</v>
      </c>
      <c r="AB44" s="310"/>
      <c r="AC44" s="289"/>
      <c r="AD44" s="289"/>
      <c r="AE44" s="289"/>
      <c r="AF44" s="290"/>
      <c r="AG44" s="340"/>
      <c r="AH44" s="340"/>
      <c r="AI44" s="340"/>
      <c r="AJ44" s="289"/>
      <c r="AK44" s="289"/>
      <c r="AL44" s="289"/>
      <c r="AM44" s="290"/>
      <c r="AN44" s="340"/>
      <c r="AO44" s="524"/>
    </row>
    <row r="45" spans="1:41" s="341" customFormat="1" ht="15.75" x14ac:dyDescent="0.2">
      <c r="A45" s="311"/>
      <c r="B45" s="500"/>
      <c r="C45" s="408"/>
      <c r="D45" s="342"/>
      <c r="E45" s="342"/>
      <c r="F45" s="342"/>
      <c r="G45" s="342"/>
      <c r="H45" s="342"/>
      <c r="I45" s="342"/>
      <c r="J45" s="342"/>
      <c r="K45" s="312">
        <f t="shared" si="35"/>
        <v>0</v>
      </c>
      <c r="L45" s="330" t="str">
        <f t="shared" si="36"/>
        <v>Débil</v>
      </c>
      <c r="M45" s="320"/>
      <c r="N45" s="319"/>
      <c r="O45" s="318"/>
      <c r="P45" s="331"/>
      <c r="Q45" s="369"/>
      <c r="R45" s="369"/>
      <c r="S45" s="369"/>
      <c r="T45" s="370"/>
      <c r="U45" s="403" t="str">
        <f t="shared" si="6"/>
        <v/>
      </c>
      <c r="V45" s="349"/>
      <c r="W45" s="400"/>
      <c r="X45" s="356" t="str">
        <f t="shared" si="7"/>
        <v/>
      </c>
      <c r="Y45" s="377"/>
      <c r="Z45" s="401"/>
      <c r="AB45" s="310"/>
      <c r="AC45" s="289"/>
      <c r="AD45" s="289"/>
      <c r="AE45" s="289"/>
      <c r="AF45" s="290"/>
      <c r="AG45" s="340"/>
      <c r="AH45" s="340"/>
      <c r="AI45" s="340"/>
      <c r="AJ45" s="289"/>
      <c r="AK45" s="289"/>
      <c r="AL45" s="289"/>
      <c r="AM45" s="290"/>
      <c r="AN45" s="340"/>
      <c r="AO45" s="524"/>
    </row>
    <row r="46" spans="1:41" s="341" customFormat="1" ht="15.75" x14ac:dyDescent="0.2">
      <c r="A46" s="311"/>
      <c r="B46" s="500"/>
      <c r="C46" s="408"/>
      <c r="D46" s="342"/>
      <c r="E46" s="342"/>
      <c r="F46" s="342"/>
      <c r="G46" s="342"/>
      <c r="H46" s="342"/>
      <c r="I46" s="342"/>
      <c r="J46" s="342"/>
      <c r="K46" s="312">
        <f t="shared" si="35"/>
        <v>0</v>
      </c>
      <c r="L46" s="330" t="str">
        <f t="shared" si="36"/>
        <v>Débil</v>
      </c>
      <c r="M46" s="320"/>
      <c r="N46" s="319"/>
      <c r="O46" s="318"/>
      <c r="P46" s="331"/>
      <c r="Q46" s="369"/>
      <c r="R46" s="369"/>
      <c r="S46" s="369"/>
      <c r="T46" s="370"/>
      <c r="U46" s="403" t="str">
        <f t="shared" si="6"/>
        <v/>
      </c>
      <c r="V46" s="349"/>
      <c r="W46" s="400"/>
      <c r="X46" s="356" t="str">
        <f t="shared" si="7"/>
        <v/>
      </c>
      <c r="Y46" s="377"/>
      <c r="Z46" s="401"/>
      <c r="AB46" s="310"/>
      <c r="AC46" s="289"/>
      <c r="AD46" s="289"/>
      <c r="AE46" s="289"/>
      <c r="AF46" s="290"/>
      <c r="AG46" s="340"/>
      <c r="AH46" s="340"/>
      <c r="AI46" s="340"/>
      <c r="AJ46" s="289"/>
      <c r="AK46" s="289"/>
      <c r="AL46" s="289"/>
      <c r="AM46" s="290"/>
      <c r="AN46" s="340"/>
      <c r="AO46" s="524"/>
    </row>
    <row r="47" spans="1:41" ht="63.75" x14ac:dyDescent="0.2">
      <c r="A47" s="379" t="str">
        <f>'[1]2. MAPA DE RIESGOS '!C18</f>
        <v>6. Rendición de cuentas sin contar con la información pertinente y veraz.</v>
      </c>
      <c r="B47" s="378" t="s">
        <v>416</v>
      </c>
      <c r="C47" s="410" t="s">
        <v>64</v>
      </c>
      <c r="D47" s="411">
        <v>15</v>
      </c>
      <c r="E47" s="411">
        <v>15</v>
      </c>
      <c r="F47" s="411">
        <v>15</v>
      </c>
      <c r="G47" s="411">
        <v>15</v>
      </c>
      <c r="H47" s="411">
        <v>15</v>
      </c>
      <c r="I47" s="411">
        <v>15</v>
      </c>
      <c r="J47" s="411">
        <v>10</v>
      </c>
      <c r="K47" s="412">
        <f t="shared" si="28"/>
        <v>100</v>
      </c>
      <c r="L47" s="393" t="str">
        <f t="shared" si="1"/>
        <v>Fuerte</v>
      </c>
      <c r="M47" s="382">
        <f>ROUNDUP(AVERAGEIF(K47:K57,"&gt;0"),1)</f>
        <v>97.5</v>
      </c>
      <c r="N47" s="381" t="str">
        <f>IF(M47=100,"Fuerte",IF(M47&lt;50,"Débil","Moderada"))</f>
        <v>Moderada</v>
      </c>
      <c r="O47" s="383" t="str">
        <f>IF(M47&lt;96,"Se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7" s="395" t="s">
        <v>343</v>
      </c>
      <c r="Q47" s="371" t="str">
        <f t="shared" si="2"/>
        <v/>
      </c>
      <c r="R47" s="371" t="str">
        <f t="shared" si="3"/>
        <v>Moderada</v>
      </c>
      <c r="S47" s="371" t="str">
        <f t="shared" si="4"/>
        <v/>
      </c>
      <c r="T47" s="372" t="str">
        <f t="shared" si="5"/>
        <v>Control fuerte pero si el riesgo residual lo requiere, en cada proceso involucrado se deben emprender acciones adicionales</v>
      </c>
      <c r="U47" s="389">
        <f t="shared" si="6"/>
        <v>2</v>
      </c>
      <c r="V47" s="358">
        <f>IFERROR(ROUND(AVERAGE(U47:U54),0),0)</f>
        <v>1</v>
      </c>
      <c r="W47" s="381">
        <f>IF(OR(S47="Débil",V47=0),0,IF(V47=1,1,IF(AND(Q47="Fuerte",V47=2),2,1)))</f>
        <v>1</v>
      </c>
      <c r="X47" s="356" t="str">
        <f t="shared" si="7"/>
        <v/>
      </c>
      <c r="Y47" s="358">
        <f>IFERROR(ROUND(AVERAGE(X47:X54),0),0)</f>
        <v>2</v>
      </c>
      <c r="Z47" s="381">
        <f>IF(OR(S47="Débil",Y47=0),0,IF(Y47=1,1,IF(AND(Q47="Fuerte",Y47=2),2,1)))</f>
        <v>1</v>
      </c>
      <c r="AA47" s="341"/>
      <c r="AB47" s="341"/>
      <c r="AC47" s="341"/>
      <c r="AD47" s="341"/>
      <c r="AE47" s="341"/>
      <c r="AF47" s="341"/>
      <c r="AG47" s="341"/>
      <c r="AJ47" s="341"/>
      <c r="AK47" s="341"/>
      <c r="AL47" s="341"/>
      <c r="AM47" s="341"/>
      <c r="AN47" s="341"/>
    </row>
    <row r="48" spans="1:41" s="317" customFormat="1" ht="51" x14ac:dyDescent="0.2">
      <c r="A48" s="409"/>
      <c r="B48" s="406" t="s">
        <v>482</v>
      </c>
      <c r="C48" s="410" t="s">
        <v>64</v>
      </c>
      <c r="D48" s="411">
        <v>15</v>
      </c>
      <c r="E48" s="411">
        <v>15</v>
      </c>
      <c r="F48" s="411">
        <v>15</v>
      </c>
      <c r="G48" s="411">
        <v>15</v>
      </c>
      <c r="H48" s="411">
        <v>15</v>
      </c>
      <c r="I48" s="411">
        <v>15</v>
      </c>
      <c r="J48" s="411">
        <v>5</v>
      </c>
      <c r="K48" s="412">
        <f t="shared" si="28"/>
        <v>95</v>
      </c>
      <c r="L48" s="393" t="str">
        <f t="shared" si="1"/>
        <v>Moderado</v>
      </c>
      <c r="M48" s="397"/>
      <c r="N48" s="392"/>
      <c r="O48" s="398"/>
      <c r="P48" s="395" t="s">
        <v>343</v>
      </c>
      <c r="Q48" s="371" t="str">
        <f t="shared" si="2"/>
        <v/>
      </c>
      <c r="R48" s="371" t="str">
        <f t="shared" si="3"/>
        <v>Moderada</v>
      </c>
      <c r="S48" s="371" t="str">
        <f t="shared" si="4"/>
        <v/>
      </c>
      <c r="T48" s="372" t="str">
        <f t="shared" si="5"/>
        <v>Requiere plan de acción para fortalecer los controles</v>
      </c>
      <c r="U48" s="389">
        <f t="shared" si="6"/>
        <v>1</v>
      </c>
      <c r="V48" s="350"/>
      <c r="W48" s="397"/>
      <c r="X48" s="356" t="str">
        <f t="shared" si="7"/>
        <v/>
      </c>
      <c r="Y48" s="390"/>
      <c r="Z48" s="392"/>
      <c r="AA48" s="387"/>
      <c r="AB48" s="387"/>
      <c r="AC48" s="387"/>
      <c r="AD48" s="387"/>
      <c r="AE48" s="387"/>
      <c r="AF48" s="387"/>
      <c r="AG48" s="387"/>
      <c r="AH48" s="387"/>
      <c r="AI48" s="387"/>
      <c r="AJ48" s="387"/>
      <c r="AK48" s="387"/>
      <c r="AL48" s="387"/>
      <c r="AM48" s="387"/>
      <c r="AN48" s="387"/>
      <c r="AO48" s="387"/>
    </row>
    <row r="49" spans="1:41" s="387" customFormat="1" ht="63.75" x14ac:dyDescent="0.2">
      <c r="A49" s="409"/>
      <c r="B49" s="406" t="s">
        <v>484</v>
      </c>
      <c r="C49" s="410" t="s">
        <v>64</v>
      </c>
      <c r="D49" s="411">
        <v>15</v>
      </c>
      <c r="E49" s="411">
        <v>15</v>
      </c>
      <c r="F49" s="411">
        <v>15</v>
      </c>
      <c r="G49" s="411">
        <v>15</v>
      </c>
      <c r="H49" s="411">
        <v>15</v>
      </c>
      <c r="I49" s="411">
        <v>15</v>
      </c>
      <c r="J49" s="346">
        <v>5</v>
      </c>
      <c r="K49" s="412">
        <f t="shared" si="28"/>
        <v>95</v>
      </c>
      <c r="L49" s="393" t="str">
        <f t="shared" si="1"/>
        <v>Moderado</v>
      </c>
      <c r="M49" s="397"/>
      <c r="N49" s="392"/>
      <c r="O49" s="398"/>
      <c r="P49" s="395" t="s">
        <v>343</v>
      </c>
      <c r="Q49" s="371" t="str">
        <f t="shared" si="2"/>
        <v/>
      </c>
      <c r="R49" s="371" t="str">
        <f t="shared" si="3"/>
        <v>Moderada</v>
      </c>
      <c r="S49" s="371" t="str">
        <f t="shared" si="4"/>
        <v/>
      </c>
      <c r="T49" s="372" t="str">
        <f t="shared" si="5"/>
        <v>Requiere plan de acción para fortalecer los controles</v>
      </c>
      <c r="U49" s="389">
        <f t="shared" si="6"/>
        <v>1</v>
      </c>
      <c r="V49" s="350"/>
      <c r="W49" s="397"/>
      <c r="X49" s="356" t="str">
        <f t="shared" si="7"/>
        <v/>
      </c>
      <c r="Y49" s="390"/>
      <c r="Z49" s="392"/>
    </row>
    <row r="50" spans="1:41" ht="51" x14ac:dyDescent="0.2">
      <c r="A50" s="409"/>
      <c r="B50" s="406" t="s">
        <v>417</v>
      </c>
      <c r="C50" s="410" t="s">
        <v>64</v>
      </c>
      <c r="D50" s="411">
        <v>15</v>
      </c>
      <c r="E50" s="411">
        <v>15</v>
      </c>
      <c r="F50" s="411">
        <v>15</v>
      </c>
      <c r="G50" s="411">
        <v>15</v>
      </c>
      <c r="H50" s="411">
        <v>15</v>
      </c>
      <c r="I50" s="411">
        <v>15</v>
      </c>
      <c r="J50" s="411">
        <v>5</v>
      </c>
      <c r="K50" s="412">
        <f t="shared" si="28"/>
        <v>95</v>
      </c>
      <c r="L50" s="393" t="str">
        <f t="shared" si="1"/>
        <v>Moderado</v>
      </c>
      <c r="M50" s="397"/>
      <c r="N50" s="392"/>
      <c r="O50" s="398"/>
      <c r="P50" s="395" t="s">
        <v>343</v>
      </c>
      <c r="Q50" s="371" t="str">
        <f t="shared" si="2"/>
        <v/>
      </c>
      <c r="R50" s="371" t="str">
        <f t="shared" si="3"/>
        <v>Moderada</v>
      </c>
      <c r="S50" s="371" t="str">
        <f t="shared" si="4"/>
        <v/>
      </c>
      <c r="T50" s="372" t="str">
        <f t="shared" si="5"/>
        <v>Requiere plan de acción para fortalecer los controles</v>
      </c>
      <c r="U50" s="389">
        <f t="shared" si="6"/>
        <v>1</v>
      </c>
      <c r="V50" s="350"/>
      <c r="W50" s="397"/>
      <c r="X50" s="356" t="str">
        <f t="shared" si="7"/>
        <v/>
      </c>
      <c r="Y50" s="390"/>
      <c r="Z50" s="392"/>
      <c r="AA50" s="387"/>
      <c r="AB50" s="387"/>
      <c r="AC50" s="387"/>
      <c r="AD50" s="387"/>
      <c r="AE50" s="387"/>
      <c r="AF50" s="387"/>
      <c r="AG50" s="387"/>
      <c r="AH50" s="387"/>
      <c r="AI50" s="387"/>
      <c r="AJ50" s="387"/>
      <c r="AK50" s="387"/>
      <c r="AL50" s="387"/>
      <c r="AM50" s="387"/>
      <c r="AN50" s="387"/>
      <c r="AO50" s="387"/>
    </row>
    <row r="51" spans="1:41" ht="38.25" x14ac:dyDescent="0.2">
      <c r="A51" s="409"/>
      <c r="B51" s="406" t="s">
        <v>418</v>
      </c>
      <c r="C51" s="410" t="s">
        <v>64</v>
      </c>
      <c r="D51" s="411">
        <v>15</v>
      </c>
      <c r="E51" s="411">
        <v>15</v>
      </c>
      <c r="F51" s="411">
        <v>15</v>
      </c>
      <c r="G51" s="411">
        <v>15</v>
      </c>
      <c r="H51" s="411">
        <v>15</v>
      </c>
      <c r="I51" s="411">
        <v>15</v>
      </c>
      <c r="J51" s="411">
        <v>10</v>
      </c>
      <c r="K51" s="412">
        <f t="shared" ref="K51:K54" si="37">SUM(D51:J51)</f>
        <v>100</v>
      </c>
      <c r="L51" s="393" t="str">
        <f t="shared" si="1"/>
        <v>Fuerte</v>
      </c>
      <c r="M51" s="397"/>
      <c r="N51" s="392"/>
      <c r="O51" s="398"/>
      <c r="P51" s="395" t="s">
        <v>343</v>
      </c>
      <c r="Q51" s="371" t="str">
        <f t="shared" si="2"/>
        <v/>
      </c>
      <c r="R51" s="371" t="str">
        <f t="shared" si="3"/>
        <v>Moderada</v>
      </c>
      <c r="S51" s="371" t="str">
        <f t="shared" si="4"/>
        <v/>
      </c>
      <c r="T51" s="372" t="str">
        <f t="shared" si="5"/>
        <v>Control fuerte pero si el riesgo residual lo requiere, en cada proceso involucrado se deben emprender acciones adicionales</v>
      </c>
      <c r="U51" s="389">
        <f t="shared" si="6"/>
        <v>2</v>
      </c>
      <c r="V51" s="350"/>
      <c r="W51" s="397"/>
      <c r="X51" s="356" t="str">
        <f t="shared" si="7"/>
        <v/>
      </c>
      <c r="Y51" s="390"/>
      <c r="Z51" s="392"/>
      <c r="AA51" s="387"/>
      <c r="AB51" s="387"/>
      <c r="AC51" s="387"/>
      <c r="AD51" s="387"/>
      <c r="AE51" s="387"/>
      <c r="AF51" s="387"/>
      <c r="AG51" s="387"/>
      <c r="AH51" s="387"/>
      <c r="AI51" s="387"/>
      <c r="AJ51" s="387"/>
      <c r="AK51" s="387"/>
      <c r="AL51" s="387"/>
      <c r="AM51" s="387"/>
      <c r="AN51" s="387"/>
      <c r="AO51" s="387"/>
    </row>
    <row r="52" spans="1:41" s="341" customFormat="1" ht="38.25" x14ac:dyDescent="0.2">
      <c r="A52" s="409"/>
      <c r="B52" s="406" t="s">
        <v>419</v>
      </c>
      <c r="C52" s="410" t="s">
        <v>157</v>
      </c>
      <c r="D52" s="411">
        <v>15</v>
      </c>
      <c r="E52" s="411">
        <v>15</v>
      </c>
      <c r="F52" s="411">
        <v>15</v>
      </c>
      <c r="G52" s="411">
        <v>15</v>
      </c>
      <c r="H52" s="411">
        <v>15</v>
      </c>
      <c r="I52" s="411">
        <v>15</v>
      </c>
      <c r="J52" s="411">
        <v>10</v>
      </c>
      <c r="K52" s="412">
        <f t="shared" si="37"/>
        <v>100</v>
      </c>
      <c r="L52" s="393" t="str">
        <f t="shared" si="1"/>
        <v>Fuerte</v>
      </c>
      <c r="M52" s="397"/>
      <c r="N52" s="392"/>
      <c r="O52" s="398"/>
      <c r="P52" s="395" t="s">
        <v>343</v>
      </c>
      <c r="Q52" s="371" t="str">
        <f t="shared" si="2"/>
        <v/>
      </c>
      <c r="R52" s="371" t="str">
        <f t="shared" si="3"/>
        <v>Moderada</v>
      </c>
      <c r="S52" s="371" t="str">
        <f t="shared" si="4"/>
        <v/>
      </c>
      <c r="T52" s="372" t="str">
        <f t="shared" si="5"/>
        <v>Control fuerte pero si el riesgo residual lo requiere, en cada proceso involucrado se deben emprender acciones adicionales</v>
      </c>
      <c r="U52" s="389" t="str">
        <f t="shared" si="6"/>
        <v/>
      </c>
      <c r="V52" s="350"/>
      <c r="W52" s="397"/>
      <c r="X52" s="356">
        <f t="shared" si="7"/>
        <v>2</v>
      </c>
      <c r="Y52" s="390"/>
      <c r="Z52" s="392"/>
    </row>
    <row r="53" spans="1:41" ht="38.25" x14ac:dyDescent="0.2">
      <c r="A53" s="409"/>
      <c r="B53" s="406" t="s">
        <v>420</v>
      </c>
      <c r="C53" s="410" t="s">
        <v>64</v>
      </c>
      <c r="D53" s="411">
        <v>15</v>
      </c>
      <c r="E53" s="411">
        <v>15</v>
      </c>
      <c r="F53" s="411">
        <v>15</v>
      </c>
      <c r="G53" s="411">
        <v>10</v>
      </c>
      <c r="H53" s="411">
        <v>15</v>
      </c>
      <c r="I53" s="411">
        <v>15</v>
      </c>
      <c r="J53" s="411">
        <v>10</v>
      </c>
      <c r="K53" s="412">
        <f t="shared" si="37"/>
        <v>95</v>
      </c>
      <c r="L53" s="393" t="str">
        <f t="shared" si="1"/>
        <v>Moderado</v>
      </c>
      <c r="M53" s="397"/>
      <c r="N53" s="392"/>
      <c r="O53" s="398"/>
      <c r="P53" s="395" t="s">
        <v>509</v>
      </c>
      <c r="Q53" s="371" t="str">
        <f t="shared" si="2"/>
        <v/>
      </c>
      <c r="R53" s="371" t="str">
        <f t="shared" si="3"/>
        <v>Moderada</v>
      </c>
      <c r="S53" s="371" t="str">
        <f t="shared" si="4"/>
        <v/>
      </c>
      <c r="T53" s="372" t="str">
        <f t="shared" si="5"/>
        <v>Requiere plan de acción para fortalecer los controles</v>
      </c>
      <c r="U53" s="389">
        <f t="shared" si="6"/>
        <v>1</v>
      </c>
      <c r="V53" s="350"/>
      <c r="W53" s="397"/>
      <c r="X53" s="356" t="str">
        <f t="shared" si="7"/>
        <v/>
      </c>
      <c r="Y53" s="390"/>
      <c r="Z53" s="392"/>
      <c r="AA53" s="341"/>
      <c r="AB53" s="341"/>
      <c r="AC53" s="341"/>
      <c r="AD53" s="341"/>
      <c r="AE53" s="341"/>
      <c r="AF53" s="341"/>
      <c r="AG53" s="341"/>
      <c r="AJ53" s="341"/>
      <c r="AK53" s="341"/>
      <c r="AL53" s="341"/>
      <c r="AM53" s="341"/>
      <c r="AN53" s="341"/>
    </row>
    <row r="54" spans="1:41" s="341" customFormat="1" ht="25.5" x14ac:dyDescent="0.2">
      <c r="A54" s="409"/>
      <c r="B54" s="406" t="s">
        <v>421</v>
      </c>
      <c r="C54" s="410" t="s">
        <v>157</v>
      </c>
      <c r="D54" s="411">
        <v>15</v>
      </c>
      <c r="E54" s="411">
        <v>15</v>
      </c>
      <c r="F54" s="411">
        <v>15</v>
      </c>
      <c r="G54" s="411">
        <v>15</v>
      </c>
      <c r="H54" s="411">
        <v>15</v>
      </c>
      <c r="I54" s="411">
        <v>15</v>
      </c>
      <c r="J54" s="411">
        <v>10</v>
      </c>
      <c r="K54" s="412">
        <f t="shared" si="37"/>
        <v>100</v>
      </c>
      <c r="L54" s="393" t="str">
        <f t="shared" si="1"/>
        <v>Fuerte</v>
      </c>
      <c r="M54" s="397"/>
      <c r="N54" s="392"/>
      <c r="O54" s="399"/>
      <c r="P54" s="395"/>
      <c r="Q54" s="371" t="str">
        <f t="shared" si="2"/>
        <v/>
      </c>
      <c r="R54" s="371" t="str">
        <f t="shared" si="3"/>
        <v>Moderada</v>
      </c>
      <c r="S54" s="371" t="str">
        <f t="shared" si="4"/>
        <v/>
      </c>
      <c r="T54" s="372" t="str">
        <f t="shared" si="5"/>
        <v>Requiere plan de acción para fortalecer los controles</v>
      </c>
      <c r="U54" s="389" t="str">
        <f t="shared" si="6"/>
        <v/>
      </c>
      <c r="V54" s="391"/>
      <c r="W54" s="359"/>
      <c r="X54" s="356">
        <f t="shared" si="7"/>
        <v>2</v>
      </c>
      <c r="Y54" s="388"/>
      <c r="Z54" s="360"/>
    </row>
    <row r="55" spans="1:41" s="506" customFormat="1" ht="15.75" x14ac:dyDescent="0.25">
      <c r="A55" s="521" t="s">
        <v>868</v>
      </c>
      <c r="B55" s="505"/>
      <c r="C55" s="410"/>
      <c r="D55" s="411"/>
      <c r="E55" s="411"/>
      <c r="F55" s="411"/>
      <c r="G55" s="411"/>
      <c r="H55" s="411"/>
      <c r="I55" s="411"/>
      <c r="J55" s="411"/>
      <c r="K55" s="412">
        <f t="shared" ref="K55:K57" si="38">SUM(D55:J55)</f>
        <v>0</v>
      </c>
      <c r="L55" s="393" t="str">
        <f t="shared" ref="L55:L57" si="39">IF(K55&gt;=96,"Fuerte",(IF(K55&lt;=85,"Débil","Moderado")))</f>
        <v>Débil</v>
      </c>
      <c r="M55" s="397"/>
      <c r="N55" s="392"/>
      <c r="O55" s="398"/>
      <c r="P55" s="395"/>
      <c r="Q55" s="371"/>
      <c r="R55" s="371"/>
      <c r="S55" s="371"/>
      <c r="T55" s="372"/>
      <c r="U55" s="389" t="str">
        <f t="shared" si="6"/>
        <v/>
      </c>
      <c r="V55" s="361">
        <f>IFERROR(ROUND(AVERAGE(U55:U58),0),0)</f>
        <v>2</v>
      </c>
      <c r="W55" s="338">
        <f>IF(OR(S55="Débil",V55=0),0,IF(V55=1,1,IF(AND(Q55="Fuerte",V55=2),2,1)))</f>
        <v>1</v>
      </c>
      <c r="X55" s="356" t="str">
        <f t="shared" si="7"/>
        <v/>
      </c>
      <c r="Y55" s="361">
        <f>IFERROR(ROUND(AVERAGE(X55:X58),0),0)</f>
        <v>0</v>
      </c>
      <c r="Z55" s="338">
        <f>IF(OR(S55="Débil",Y55=0),0,IF(Y55=1,1,IF(AND(Q55="Fuerte",Y55=2),2,1)))</f>
        <v>0</v>
      </c>
      <c r="AB55" s="507"/>
      <c r="AC55" s="508"/>
      <c r="AD55" s="508"/>
      <c r="AE55" s="508"/>
      <c r="AF55" s="509"/>
      <c r="AG55" s="456"/>
      <c r="AH55" s="456"/>
      <c r="AI55" s="456"/>
      <c r="AJ55" s="508"/>
      <c r="AK55" s="508"/>
      <c r="AL55" s="508"/>
      <c r="AM55" s="509"/>
      <c r="AN55" s="456"/>
      <c r="AO55" s="525"/>
    </row>
    <row r="56" spans="1:41" s="506" customFormat="1" ht="15.75" x14ac:dyDescent="0.2">
      <c r="A56" s="409"/>
      <c r="B56" s="505"/>
      <c r="C56" s="410"/>
      <c r="D56" s="411"/>
      <c r="E56" s="411"/>
      <c r="F56" s="411"/>
      <c r="G56" s="411"/>
      <c r="H56" s="411"/>
      <c r="I56" s="411"/>
      <c r="J56" s="411"/>
      <c r="K56" s="412">
        <f t="shared" si="38"/>
        <v>0</v>
      </c>
      <c r="L56" s="393" t="str">
        <f t="shared" si="39"/>
        <v>Débil</v>
      </c>
      <c r="M56" s="397"/>
      <c r="N56" s="392"/>
      <c r="O56" s="398"/>
      <c r="P56" s="395"/>
      <c r="Q56" s="371"/>
      <c r="R56" s="371"/>
      <c r="S56" s="371"/>
      <c r="T56" s="372"/>
      <c r="U56" s="389" t="str">
        <f t="shared" si="6"/>
        <v/>
      </c>
      <c r="V56" s="350"/>
      <c r="W56" s="397"/>
      <c r="X56" s="356" t="str">
        <f t="shared" si="7"/>
        <v/>
      </c>
      <c r="Y56" s="390"/>
      <c r="Z56" s="392"/>
      <c r="AB56" s="507"/>
      <c r="AC56" s="508"/>
      <c r="AD56" s="508"/>
      <c r="AE56" s="508"/>
      <c r="AF56" s="509"/>
      <c r="AG56" s="456"/>
      <c r="AH56" s="456"/>
      <c r="AI56" s="456"/>
      <c r="AJ56" s="508"/>
      <c r="AK56" s="508"/>
      <c r="AL56" s="508"/>
      <c r="AM56" s="509"/>
      <c r="AN56" s="456"/>
      <c r="AO56" s="525"/>
    </row>
    <row r="57" spans="1:41" s="506" customFormat="1" ht="15.75" x14ac:dyDescent="0.2">
      <c r="A57" s="409"/>
      <c r="B57" s="505"/>
      <c r="C57" s="410"/>
      <c r="D57" s="411"/>
      <c r="E57" s="411"/>
      <c r="F57" s="411"/>
      <c r="G57" s="411"/>
      <c r="H57" s="411"/>
      <c r="I57" s="411"/>
      <c r="J57" s="411"/>
      <c r="K57" s="412">
        <f t="shared" si="38"/>
        <v>0</v>
      </c>
      <c r="L57" s="393" t="str">
        <f t="shared" si="39"/>
        <v>Débil</v>
      </c>
      <c r="M57" s="397"/>
      <c r="N57" s="392"/>
      <c r="O57" s="398"/>
      <c r="P57" s="395"/>
      <c r="Q57" s="371"/>
      <c r="R57" s="371"/>
      <c r="S57" s="371"/>
      <c r="T57" s="372"/>
      <c r="U57" s="389" t="str">
        <f t="shared" si="6"/>
        <v/>
      </c>
      <c r="V57" s="350"/>
      <c r="W57" s="397"/>
      <c r="X57" s="356" t="str">
        <f t="shared" si="7"/>
        <v/>
      </c>
      <c r="Y57" s="390"/>
      <c r="Z57" s="392"/>
      <c r="AB57" s="507"/>
      <c r="AC57" s="508"/>
      <c r="AD57" s="508"/>
      <c r="AE57" s="508"/>
      <c r="AF57" s="509"/>
      <c r="AG57" s="456"/>
      <c r="AH57" s="456"/>
      <c r="AI57" s="456"/>
      <c r="AJ57" s="508"/>
      <c r="AK57" s="508"/>
      <c r="AL57" s="508"/>
      <c r="AM57" s="509"/>
      <c r="AN57" s="456"/>
      <c r="AO57" s="525"/>
    </row>
    <row r="58" spans="1:41" s="341" customFormat="1" ht="51" x14ac:dyDescent="0.2">
      <c r="A58" s="294" t="str">
        <f>'[1]2. MAPA DE RIESGOS '!C19</f>
        <v>7: Desvío en el uso de los bienes y servicios de la Entidad</v>
      </c>
      <c r="B58" s="287" t="s">
        <v>422</v>
      </c>
      <c r="C58" s="408" t="s">
        <v>64</v>
      </c>
      <c r="D58" s="342">
        <v>15</v>
      </c>
      <c r="E58" s="342">
        <v>15</v>
      </c>
      <c r="F58" s="342">
        <v>15</v>
      </c>
      <c r="G58" s="342">
        <v>15</v>
      </c>
      <c r="H58" s="342">
        <v>15</v>
      </c>
      <c r="I58" s="342">
        <v>15</v>
      </c>
      <c r="J58" s="342">
        <v>10</v>
      </c>
      <c r="K58" s="312">
        <f t="shared" si="28"/>
        <v>100</v>
      </c>
      <c r="L58" s="330" t="str">
        <f t="shared" si="1"/>
        <v>Fuerte</v>
      </c>
      <c r="M58" s="334">
        <f>ROUNDUP(AVERAGEIF(K58:K71,"&gt;0"),1)</f>
        <v>98.699999999999989</v>
      </c>
      <c r="N58" s="338" t="str">
        <f>IF(M58=100,"Fuerte",IF(M58&lt;50,"Débil","Moderada"))</f>
        <v>Moderada</v>
      </c>
      <c r="O58" s="336" t="str">
        <f>IF(M58&lt;96,"Se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8" s="331" t="s">
        <v>343</v>
      </c>
      <c r="Q58" s="369" t="str">
        <f t="shared" si="2"/>
        <v/>
      </c>
      <c r="R58" s="369" t="str">
        <f t="shared" si="3"/>
        <v>Moderada</v>
      </c>
      <c r="S58" s="369" t="str">
        <f t="shared" si="4"/>
        <v/>
      </c>
      <c r="T58" s="370" t="str">
        <f t="shared" si="5"/>
        <v>Control fuerte pero si el riesgo residual lo requiere, en cada proceso involucrado se deben emprender acciones adicionales</v>
      </c>
      <c r="U58" s="403">
        <f t="shared" si="6"/>
        <v>2</v>
      </c>
      <c r="V58" s="361">
        <f>IFERROR(ROUND(AVERAGE(U58:U68),0),0)</f>
        <v>2</v>
      </c>
      <c r="W58" s="338">
        <f>IF(OR(S58="Débil",V58=0),0,IF(V58=1,1,IF(AND(Q58="Fuerte",V58=2),2,1)))</f>
        <v>1</v>
      </c>
      <c r="X58" s="356" t="str">
        <f t="shared" si="7"/>
        <v/>
      </c>
      <c r="Y58" s="361">
        <f>IFERROR(ROUND(AVERAGE(X58:X68),0),0)</f>
        <v>2</v>
      </c>
      <c r="Z58" s="338">
        <f>IF(OR(S58="Débil",Y58=0),0,IF(Y58=1,1,IF(AND(Q58="Fuerte",Y58=2),2,1)))</f>
        <v>1</v>
      </c>
    </row>
    <row r="59" spans="1:41" s="341" customFormat="1" ht="38.25" x14ac:dyDescent="0.2">
      <c r="A59" s="298"/>
      <c r="B59" s="316" t="s">
        <v>423</v>
      </c>
      <c r="C59" s="408" t="s">
        <v>64</v>
      </c>
      <c r="D59" s="385">
        <v>15</v>
      </c>
      <c r="E59" s="385">
        <v>15</v>
      </c>
      <c r="F59" s="385">
        <v>15</v>
      </c>
      <c r="G59" s="385">
        <v>15</v>
      </c>
      <c r="H59" s="385">
        <v>15</v>
      </c>
      <c r="I59" s="385">
        <v>15</v>
      </c>
      <c r="J59" s="385">
        <v>10</v>
      </c>
      <c r="K59" s="386">
        <f t="shared" ref="K59:K66" si="40">SUM(D59:J59)</f>
        <v>100</v>
      </c>
      <c r="L59" s="394" t="str">
        <f t="shared" si="1"/>
        <v>Fuerte</v>
      </c>
      <c r="M59" s="400"/>
      <c r="N59" s="401"/>
      <c r="O59" s="402"/>
      <c r="P59" s="396" t="s">
        <v>343</v>
      </c>
      <c r="Q59" s="369" t="str">
        <f t="shared" si="2"/>
        <v/>
      </c>
      <c r="R59" s="369" t="str">
        <f t="shared" si="3"/>
        <v>Moderada</v>
      </c>
      <c r="S59" s="369" t="str">
        <f t="shared" si="4"/>
        <v/>
      </c>
      <c r="T59" s="370" t="str">
        <f t="shared" si="5"/>
        <v>Control fuerte pero si el riesgo residual lo requiere, en cada proceso involucrado se deben emprender acciones adicionales</v>
      </c>
      <c r="U59" s="403">
        <f t="shared" si="6"/>
        <v>2</v>
      </c>
      <c r="V59" s="349"/>
      <c r="W59" s="400"/>
      <c r="X59" s="356" t="str">
        <f t="shared" si="7"/>
        <v/>
      </c>
      <c r="Y59" s="377"/>
      <c r="Z59" s="401"/>
      <c r="AA59" s="387"/>
      <c r="AB59" s="387"/>
      <c r="AC59" s="387"/>
      <c r="AD59" s="387"/>
      <c r="AE59" s="387"/>
      <c r="AF59" s="387"/>
      <c r="AG59" s="387"/>
      <c r="AH59" s="387"/>
      <c r="AI59" s="387"/>
      <c r="AJ59" s="387"/>
      <c r="AK59" s="387"/>
      <c r="AL59" s="387"/>
      <c r="AM59" s="387"/>
      <c r="AN59" s="387"/>
      <c r="AO59" s="387"/>
    </row>
    <row r="60" spans="1:41" s="341" customFormat="1" ht="38.25" x14ac:dyDescent="0.2">
      <c r="A60" s="298"/>
      <c r="B60" s="316" t="s">
        <v>424</v>
      </c>
      <c r="C60" s="408" t="s">
        <v>64</v>
      </c>
      <c r="D60" s="385">
        <v>15</v>
      </c>
      <c r="E60" s="385">
        <v>15</v>
      </c>
      <c r="F60" s="385">
        <v>15</v>
      </c>
      <c r="G60" s="385">
        <v>15</v>
      </c>
      <c r="H60" s="385">
        <v>15</v>
      </c>
      <c r="I60" s="385">
        <v>15</v>
      </c>
      <c r="J60" s="385">
        <v>10</v>
      </c>
      <c r="K60" s="386">
        <f t="shared" si="40"/>
        <v>100</v>
      </c>
      <c r="L60" s="394" t="str">
        <f t="shared" si="1"/>
        <v>Fuerte</v>
      </c>
      <c r="M60" s="400"/>
      <c r="N60" s="401"/>
      <c r="O60" s="402"/>
      <c r="P60" s="396" t="s">
        <v>343</v>
      </c>
      <c r="Q60" s="369" t="str">
        <f t="shared" si="2"/>
        <v/>
      </c>
      <c r="R60" s="369" t="str">
        <f t="shared" si="3"/>
        <v>Moderada</v>
      </c>
      <c r="S60" s="369" t="str">
        <f t="shared" si="4"/>
        <v/>
      </c>
      <c r="T60" s="370" t="str">
        <f t="shared" si="5"/>
        <v>Control fuerte pero si el riesgo residual lo requiere, en cada proceso involucrado se deben emprender acciones adicionales</v>
      </c>
      <c r="U60" s="403">
        <f t="shared" si="6"/>
        <v>2</v>
      </c>
      <c r="V60" s="349"/>
      <c r="W60" s="400"/>
      <c r="X60" s="356" t="str">
        <f t="shared" si="7"/>
        <v/>
      </c>
      <c r="Y60" s="377"/>
      <c r="Z60" s="401"/>
      <c r="AA60" s="387"/>
      <c r="AB60" s="387"/>
      <c r="AC60" s="387"/>
      <c r="AD60" s="387"/>
      <c r="AE60" s="387"/>
      <c r="AF60" s="387"/>
      <c r="AG60" s="387"/>
      <c r="AH60" s="387"/>
      <c r="AI60" s="387"/>
      <c r="AJ60" s="387"/>
      <c r="AK60" s="387"/>
      <c r="AL60" s="387"/>
      <c r="AM60" s="387"/>
      <c r="AN60" s="387"/>
      <c r="AO60" s="387"/>
    </row>
    <row r="61" spans="1:41" ht="48" customHeight="1" x14ac:dyDescent="0.2">
      <c r="A61" s="296"/>
      <c r="B61" s="287" t="s">
        <v>425</v>
      </c>
      <c r="C61" s="408" t="s">
        <v>64</v>
      </c>
      <c r="D61" s="342">
        <v>15</v>
      </c>
      <c r="E61" s="342">
        <v>15</v>
      </c>
      <c r="F61" s="342">
        <v>15</v>
      </c>
      <c r="G61" s="342">
        <v>10</v>
      </c>
      <c r="H61" s="342">
        <v>15</v>
      </c>
      <c r="I61" s="342">
        <v>15</v>
      </c>
      <c r="J61" s="342">
        <v>10</v>
      </c>
      <c r="K61" s="312">
        <f t="shared" si="40"/>
        <v>95</v>
      </c>
      <c r="L61" s="330" t="str">
        <f t="shared" si="1"/>
        <v>Moderado</v>
      </c>
      <c r="M61" s="320"/>
      <c r="N61" s="319"/>
      <c r="O61" s="318"/>
      <c r="P61" s="331" t="s">
        <v>509</v>
      </c>
      <c r="Q61" s="369" t="str">
        <f t="shared" si="2"/>
        <v/>
      </c>
      <c r="R61" s="369" t="str">
        <f t="shared" si="3"/>
        <v>Moderada</v>
      </c>
      <c r="S61" s="369" t="str">
        <f t="shared" si="4"/>
        <v/>
      </c>
      <c r="T61" s="370" t="str">
        <f t="shared" si="5"/>
        <v>Requiere plan de acción para fortalecer los controles</v>
      </c>
      <c r="U61" s="403">
        <f t="shared" si="6"/>
        <v>1</v>
      </c>
      <c r="V61" s="349"/>
      <c r="W61" s="400"/>
      <c r="X61" s="356" t="str">
        <f t="shared" si="7"/>
        <v/>
      </c>
      <c r="Y61" s="377"/>
      <c r="Z61" s="401"/>
      <c r="AA61" s="341"/>
      <c r="AB61" s="341"/>
      <c r="AC61" s="341"/>
      <c r="AD61" s="341"/>
      <c r="AE61" s="341"/>
      <c r="AF61" s="341"/>
      <c r="AG61" s="341"/>
      <c r="AJ61" s="341"/>
      <c r="AK61" s="341"/>
      <c r="AL61" s="341"/>
      <c r="AM61" s="341"/>
      <c r="AN61" s="341"/>
    </row>
    <row r="62" spans="1:41" ht="63.75" x14ac:dyDescent="0.2">
      <c r="A62" s="298"/>
      <c r="B62" s="347" t="s">
        <v>462</v>
      </c>
      <c r="C62" s="408" t="s">
        <v>64</v>
      </c>
      <c r="D62" s="385">
        <v>15</v>
      </c>
      <c r="E62" s="385">
        <v>15</v>
      </c>
      <c r="F62" s="385">
        <v>15</v>
      </c>
      <c r="G62" s="385">
        <v>10</v>
      </c>
      <c r="H62" s="385">
        <v>15</v>
      </c>
      <c r="I62" s="385">
        <v>15</v>
      </c>
      <c r="J62" s="385">
        <v>10</v>
      </c>
      <c r="K62" s="386">
        <f t="shared" si="40"/>
        <v>95</v>
      </c>
      <c r="L62" s="394" t="str">
        <f t="shared" si="1"/>
        <v>Moderado</v>
      </c>
      <c r="M62" s="400"/>
      <c r="N62" s="401"/>
      <c r="O62" s="402"/>
      <c r="P62" s="396" t="s">
        <v>343</v>
      </c>
      <c r="Q62" s="369" t="str">
        <f t="shared" si="2"/>
        <v/>
      </c>
      <c r="R62" s="369" t="str">
        <f t="shared" si="3"/>
        <v>Moderada</v>
      </c>
      <c r="S62" s="369" t="str">
        <f t="shared" si="4"/>
        <v/>
      </c>
      <c r="T62" s="370" t="str">
        <f t="shared" si="5"/>
        <v>Requiere plan de acción para fortalecer los controles</v>
      </c>
      <c r="U62" s="403">
        <f t="shared" si="6"/>
        <v>1</v>
      </c>
      <c r="V62" s="349"/>
      <c r="W62" s="400"/>
      <c r="X62" s="356" t="str">
        <f t="shared" si="7"/>
        <v/>
      </c>
      <c r="Y62" s="377"/>
      <c r="Z62" s="401"/>
      <c r="AA62" s="387"/>
      <c r="AB62" s="387"/>
      <c r="AC62" s="387"/>
      <c r="AD62" s="387"/>
      <c r="AE62" s="387"/>
      <c r="AF62" s="387"/>
      <c r="AG62" s="387"/>
      <c r="AH62" s="387"/>
      <c r="AI62" s="387"/>
      <c r="AJ62" s="387"/>
      <c r="AK62" s="387"/>
      <c r="AL62" s="387"/>
      <c r="AM62" s="387"/>
      <c r="AN62" s="387"/>
      <c r="AO62" s="387"/>
    </row>
    <row r="63" spans="1:41" ht="38.25" x14ac:dyDescent="0.2">
      <c r="A63" s="298"/>
      <c r="B63" s="347" t="s">
        <v>463</v>
      </c>
      <c r="C63" s="408" t="s">
        <v>64</v>
      </c>
      <c r="D63" s="385">
        <v>15</v>
      </c>
      <c r="E63" s="385">
        <v>15</v>
      </c>
      <c r="F63" s="385">
        <v>15</v>
      </c>
      <c r="G63" s="385">
        <v>15</v>
      </c>
      <c r="H63" s="385">
        <v>15</v>
      </c>
      <c r="I63" s="385">
        <v>15</v>
      </c>
      <c r="J63" s="385">
        <v>10</v>
      </c>
      <c r="K63" s="386">
        <f t="shared" ref="K63" si="41">SUM(D63:J63)</f>
        <v>100</v>
      </c>
      <c r="L63" s="394" t="str">
        <f t="shared" ref="L63" si="42">IF(K63&gt;=96,"Fuerte",(IF(K63&lt;=85,"Débil","Moderado")))</f>
        <v>Fuerte</v>
      </c>
      <c r="M63" s="400"/>
      <c r="N63" s="401"/>
      <c r="O63" s="402"/>
      <c r="P63" s="396" t="s">
        <v>343</v>
      </c>
      <c r="Q63" s="369" t="str">
        <f t="shared" si="2"/>
        <v/>
      </c>
      <c r="R63" s="369" t="str">
        <f t="shared" si="3"/>
        <v>Moderada</v>
      </c>
      <c r="S63" s="369" t="str">
        <f t="shared" si="4"/>
        <v/>
      </c>
      <c r="T63" s="370" t="str">
        <f t="shared" si="5"/>
        <v>Control fuerte pero si el riesgo residual lo requiere, en cada proceso involucrado se deben emprender acciones adicionales</v>
      </c>
      <c r="U63" s="403">
        <f t="shared" si="6"/>
        <v>2</v>
      </c>
      <c r="V63" s="349"/>
      <c r="W63" s="400"/>
      <c r="X63" s="356" t="str">
        <f t="shared" si="7"/>
        <v/>
      </c>
      <c r="Y63" s="377"/>
      <c r="Z63" s="401"/>
      <c r="AA63" s="387"/>
      <c r="AB63" s="387"/>
      <c r="AC63" s="387"/>
      <c r="AD63" s="387"/>
      <c r="AE63" s="387"/>
      <c r="AF63" s="387"/>
      <c r="AG63" s="387"/>
      <c r="AH63" s="387"/>
      <c r="AI63" s="387"/>
      <c r="AJ63" s="387"/>
      <c r="AK63" s="387"/>
      <c r="AL63" s="387"/>
      <c r="AM63" s="387"/>
      <c r="AN63" s="387"/>
      <c r="AO63" s="387"/>
    </row>
    <row r="64" spans="1:41" ht="38.25" x14ac:dyDescent="0.2">
      <c r="A64" s="407"/>
      <c r="B64" s="348" t="s">
        <v>461</v>
      </c>
      <c r="C64" s="408" t="s">
        <v>64</v>
      </c>
      <c r="D64" s="385">
        <v>15</v>
      </c>
      <c r="E64" s="385">
        <v>15</v>
      </c>
      <c r="F64" s="385">
        <v>15</v>
      </c>
      <c r="G64" s="385">
        <v>15</v>
      </c>
      <c r="H64" s="385">
        <v>15</v>
      </c>
      <c r="I64" s="385">
        <v>15</v>
      </c>
      <c r="J64" s="385">
        <v>10</v>
      </c>
      <c r="K64" s="386">
        <f t="shared" si="40"/>
        <v>100</v>
      </c>
      <c r="L64" s="394" t="str">
        <f t="shared" si="1"/>
        <v>Fuerte</v>
      </c>
      <c r="M64" s="400"/>
      <c r="N64" s="401"/>
      <c r="O64" s="402"/>
      <c r="P64" s="396" t="s">
        <v>343</v>
      </c>
      <c r="Q64" s="369" t="str">
        <f t="shared" si="2"/>
        <v/>
      </c>
      <c r="R64" s="369" t="str">
        <f t="shared" si="3"/>
        <v>Moderada</v>
      </c>
      <c r="S64" s="369" t="str">
        <f t="shared" si="4"/>
        <v/>
      </c>
      <c r="T64" s="370" t="str">
        <f t="shared" si="5"/>
        <v>Control fuerte pero si el riesgo residual lo requiere, en cada proceso involucrado se deben emprender acciones adicionales</v>
      </c>
      <c r="U64" s="403">
        <f t="shared" si="6"/>
        <v>2</v>
      </c>
      <c r="V64" s="349"/>
      <c r="W64" s="400"/>
      <c r="X64" s="356" t="str">
        <f t="shared" si="7"/>
        <v/>
      </c>
      <c r="Y64" s="377"/>
      <c r="Z64" s="401"/>
      <c r="AA64" s="387"/>
      <c r="AB64" s="387"/>
      <c r="AC64" s="387"/>
      <c r="AD64" s="387"/>
      <c r="AE64" s="387"/>
      <c r="AF64" s="387"/>
      <c r="AG64" s="387"/>
      <c r="AH64" s="387"/>
      <c r="AI64" s="387"/>
      <c r="AJ64" s="387"/>
      <c r="AK64" s="387"/>
      <c r="AL64" s="387"/>
      <c r="AM64" s="387"/>
      <c r="AN64" s="387"/>
      <c r="AO64" s="387"/>
    </row>
    <row r="65" spans="1:41" ht="38.25" x14ac:dyDescent="0.2">
      <c r="A65" s="311"/>
      <c r="B65" s="314" t="s">
        <v>460</v>
      </c>
      <c r="C65" s="408" t="s">
        <v>64</v>
      </c>
      <c r="D65" s="342">
        <v>15</v>
      </c>
      <c r="E65" s="342">
        <v>15</v>
      </c>
      <c r="F65" s="342">
        <v>15</v>
      </c>
      <c r="G65" s="342">
        <v>15</v>
      </c>
      <c r="H65" s="342">
        <v>15</v>
      </c>
      <c r="I65" s="342">
        <v>15</v>
      </c>
      <c r="J65" s="342">
        <v>10</v>
      </c>
      <c r="K65" s="312">
        <f t="shared" si="40"/>
        <v>100</v>
      </c>
      <c r="L65" s="330" t="str">
        <f t="shared" si="1"/>
        <v>Fuerte</v>
      </c>
      <c r="M65" s="320"/>
      <c r="N65" s="319"/>
      <c r="O65" s="318"/>
      <c r="P65" s="331" t="s">
        <v>343</v>
      </c>
      <c r="Q65" s="369" t="str">
        <f t="shared" si="2"/>
        <v/>
      </c>
      <c r="R65" s="369" t="str">
        <f t="shared" si="3"/>
        <v>Moderada</v>
      </c>
      <c r="S65" s="369" t="str">
        <f t="shared" si="4"/>
        <v/>
      </c>
      <c r="T65" s="370" t="str">
        <f t="shared" si="5"/>
        <v>Control fuerte pero si el riesgo residual lo requiere, en cada proceso involucrado se deben emprender acciones adicionales</v>
      </c>
      <c r="U65" s="403">
        <f t="shared" si="6"/>
        <v>2</v>
      </c>
      <c r="V65" s="349"/>
      <c r="W65" s="400"/>
      <c r="X65" s="356" t="str">
        <f t="shared" si="7"/>
        <v/>
      </c>
      <c r="Y65" s="377"/>
      <c r="Z65" s="401"/>
      <c r="AA65" s="341"/>
      <c r="AB65" s="341"/>
      <c r="AC65" s="341"/>
      <c r="AD65" s="341"/>
      <c r="AE65" s="341"/>
      <c r="AF65" s="341"/>
      <c r="AG65" s="341"/>
      <c r="AJ65" s="341"/>
      <c r="AK65" s="341"/>
      <c r="AL65" s="341"/>
      <c r="AM65" s="341"/>
      <c r="AN65" s="341"/>
    </row>
    <row r="66" spans="1:41" s="341" customFormat="1" ht="51" x14ac:dyDescent="0.2">
      <c r="A66" s="311"/>
      <c r="B66" s="314" t="s">
        <v>459</v>
      </c>
      <c r="C66" s="408" t="s">
        <v>157</v>
      </c>
      <c r="D66" s="342">
        <v>15</v>
      </c>
      <c r="E66" s="342">
        <v>15</v>
      </c>
      <c r="F66" s="342">
        <v>15</v>
      </c>
      <c r="G66" s="342">
        <v>15</v>
      </c>
      <c r="H66" s="342">
        <v>15</v>
      </c>
      <c r="I66" s="342">
        <v>15</v>
      </c>
      <c r="J66" s="342">
        <v>10</v>
      </c>
      <c r="K66" s="312">
        <f t="shared" si="40"/>
        <v>100</v>
      </c>
      <c r="L66" s="330" t="str">
        <f t="shared" si="1"/>
        <v>Fuerte</v>
      </c>
      <c r="M66" s="320"/>
      <c r="N66" s="319"/>
      <c r="O66" s="318"/>
      <c r="P66" s="331" t="s">
        <v>343</v>
      </c>
      <c r="Q66" s="369" t="str">
        <f t="shared" si="2"/>
        <v/>
      </c>
      <c r="R66" s="369" t="str">
        <f t="shared" si="3"/>
        <v>Moderada</v>
      </c>
      <c r="S66" s="369" t="str">
        <f t="shared" si="4"/>
        <v/>
      </c>
      <c r="T66" s="370" t="str">
        <f t="shared" si="5"/>
        <v>Control fuerte pero si el riesgo residual lo requiere, en cada proceso involucrado se deben emprender acciones adicionales</v>
      </c>
      <c r="U66" s="403" t="str">
        <f t="shared" si="6"/>
        <v/>
      </c>
      <c r="V66" s="349"/>
      <c r="W66" s="400"/>
      <c r="X66" s="356">
        <f t="shared" si="7"/>
        <v>2</v>
      </c>
      <c r="Y66" s="377"/>
      <c r="Z66" s="401"/>
    </row>
    <row r="67" spans="1:41" s="341" customFormat="1" ht="38.25" x14ac:dyDescent="0.2">
      <c r="A67" s="311"/>
      <c r="B67" s="314" t="s">
        <v>458</v>
      </c>
      <c r="C67" s="408" t="s">
        <v>64</v>
      </c>
      <c r="D67" s="342">
        <v>15</v>
      </c>
      <c r="E67" s="342">
        <v>15</v>
      </c>
      <c r="F67" s="342">
        <v>15</v>
      </c>
      <c r="G67" s="342">
        <v>15</v>
      </c>
      <c r="H67" s="342">
        <v>15</v>
      </c>
      <c r="I67" s="342">
        <v>15</v>
      </c>
      <c r="J67" s="342">
        <v>10</v>
      </c>
      <c r="K67" s="312">
        <f t="shared" ref="K67:K71" si="43">SUM(D67:J67)</f>
        <v>100</v>
      </c>
      <c r="L67" s="330" t="str">
        <f t="shared" ref="L67:L71" si="44">IF(K67&gt;=96,"Fuerte",(IF(K67&lt;=85,"Débil","Moderado")))</f>
        <v>Fuerte</v>
      </c>
      <c r="M67" s="320"/>
      <c r="N67" s="319"/>
      <c r="O67" s="318"/>
      <c r="P67" s="331" t="s">
        <v>343</v>
      </c>
      <c r="Q67" s="369" t="str">
        <f t="shared" si="2"/>
        <v/>
      </c>
      <c r="R67" s="369" t="str">
        <f t="shared" si="3"/>
        <v>Moderada</v>
      </c>
      <c r="S67" s="369" t="str">
        <f t="shared" si="4"/>
        <v/>
      </c>
      <c r="T67" s="370" t="str">
        <f t="shared" si="5"/>
        <v>Control fuerte pero si el riesgo residual lo requiere, en cada proceso involucrado se deben emprender acciones adicionales</v>
      </c>
      <c r="U67" s="403">
        <f t="shared" si="6"/>
        <v>2</v>
      </c>
      <c r="V67" s="349"/>
      <c r="W67" s="400"/>
      <c r="X67" s="356" t="str">
        <f t="shared" si="7"/>
        <v/>
      </c>
      <c r="Y67" s="377"/>
      <c r="Z67" s="401"/>
    </row>
    <row r="68" spans="1:41" s="341" customFormat="1" ht="25.5" x14ac:dyDescent="0.2">
      <c r="A68" s="311"/>
      <c r="B68" s="314" t="s">
        <v>480</v>
      </c>
      <c r="C68" s="408" t="s">
        <v>157</v>
      </c>
      <c r="D68" s="342">
        <v>15</v>
      </c>
      <c r="E68" s="342">
        <v>15</v>
      </c>
      <c r="F68" s="342">
        <v>15</v>
      </c>
      <c r="G68" s="342">
        <v>10</v>
      </c>
      <c r="H68" s="342">
        <v>15</v>
      </c>
      <c r="I68" s="342">
        <v>15</v>
      </c>
      <c r="J68" s="342">
        <v>10</v>
      </c>
      <c r="K68" s="312">
        <f t="shared" si="43"/>
        <v>95</v>
      </c>
      <c r="L68" s="330" t="str">
        <f t="shared" si="44"/>
        <v>Moderado</v>
      </c>
      <c r="M68" s="320"/>
      <c r="N68" s="319"/>
      <c r="O68" s="335"/>
      <c r="P68" s="331" t="s">
        <v>509</v>
      </c>
      <c r="Q68" s="369" t="str">
        <f t="shared" si="2"/>
        <v/>
      </c>
      <c r="R68" s="369" t="str">
        <f t="shared" si="3"/>
        <v>Moderada</v>
      </c>
      <c r="S68" s="369" t="str">
        <f t="shared" si="4"/>
        <v/>
      </c>
      <c r="T68" s="370" t="str">
        <f t="shared" si="5"/>
        <v>Requiere plan de acción para fortalecer los controles</v>
      </c>
      <c r="U68" s="403" t="str">
        <f t="shared" si="6"/>
        <v/>
      </c>
      <c r="V68" s="362"/>
      <c r="W68" s="363"/>
      <c r="X68" s="356">
        <f t="shared" si="7"/>
        <v>1</v>
      </c>
      <c r="Y68" s="356"/>
      <c r="Z68" s="357"/>
    </row>
    <row r="69" spans="1:41" s="341" customFormat="1" ht="15.75" x14ac:dyDescent="0.25">
      <c r="A69" s="521" t="s">
        <v>868</v>
      </c>
      <c r="B69" s="500"/>
      <c r="C69" s="408"/>
      <c r="D69" s="342"/>
      <c r="E69" s="342"/>
      <c r="F69" s="342"/>
      <c r="G69" s="342"/>
      <c r="H69" s="342"/>
      <c r="I69" s="342"/>
      <c r="J69" s="342"/>
      <c r="K69" s="312">
        <f t="shared" si="43"/>
        <v>0</v>
      </c>
      <c r="L69" s="330" t="str">
        <f t="shared" si="44"/>
        <v>Débil</v>
      </c>
      <c r="M69" s="320"/>
      <c r="N69" s="319"/>
      <c r="O69" s="318"/>
      <c r="P69" s="331"/>
      <c r="Q69" s="369"/>
      <c r="R69" s="369"/>
      <c r="S69" s="369"/>
      <c r="T69" s="370"/>
      <c r="U69" s="403" t="str">
        <f t="shared" si="6"/>
        <v/>
      </c>
      <c r="V69" s="361">
        <f>IFERROR(ROUND(AVERAGE(U69:U72),0),0)</f>
        <v>2</v>
      </c>
      <c r="W69" s="338">
        <f>IF(OR(S69="Débil",V69=0),0,IF(V69=1,1,IF(AND(Q69="Fuerte",V69=2),2,1)))</f>
        <v>1</v>
      </c>
      <c r="X69" s="356" t="str">
        <f t="shared" si="7"/>
        <v/>
      </c>
      <c r="Y69" s="361">
        <f>IFERROR(ROUND(AVERAGE(X69:X72),0),0)</f>
        <v>0</v>
      </c>
      <c r="Z69" s="338">
        <f>IF(OR(S69="Débil",Y69=0),0,IF(Y69=1,1,IF(AND(Q69="Fuerte",Y69=2),2,1)))</f>
        <v>0</v>
      </c>
      <c r="AB69" s="310"/>
      <c r="AC69" s="289"/>
      <c r="AD69" s="289"/>
      <c r="AE69" s="289"/>
      <c r="AF69" s="290"/>
      <c r="AG69" s="340"/>
      <c r="AH69" s="340"/>
      <c r="AI69" s="340"/>
      <c r="AJ69" s="289"/>
      <c r="AK69" s="289"/>
      <c r="AL69" s="289"/>
      <c r="AM69" s="290"/>
      <c r="AN69" s="340"/>
      <c r="AO69" s="524"/>
    </row>
    <row r="70" spans="1:41" s="341" customFormat="1" ht="15.75" x14ac:dyDescent="0.2">
      <c r="A70" s="311"/>
      <c r="B70" s="500"/>
      <c r="C70" s="408"/>
      <c r="D70" s="342"/>
      <c r="E70" s="342"/>
      <c r="F70" s="342"/>
      <c r="G70" s="342"/>
      <c r="H70" s="342"/>
      <c r="I70" s="342"/>
      <c r="J70" s="342"/>
      <c r="K70" s="312">
        <f t="shared" si="43"/>
        <v>0</v>
      </c>
      <c r="L70" s="330" t="str">
        <f t="shared" si="44"/>
        <v>Débil</v>
      </c>
      <c r="M70" s="320"/>
      <c r="N70" s="319"/>
      <c r="O70" s="318"/>
      <c r="P70" s="331"/>
      <c r="Q70" s="369"/>
      <c r="R70" s="369"/>
      <c r="S70" s="369"/>
      <c r="T70" s="370"/>
      <c r="U70" s="403" t="str">
        <f t="shared" si="6"/>
        <v/>
      </c>
      <c r="V70" s="349"/>
      <c r="W70" s="400"/>
      <c r="X70" s="356" t="str">
        <f t="shared" si="7"/>
        <v/>
      </c>
      <c r="Y70" s="377"/>
      <c r="Z70" s="401"/>
      <c r="AB70" s="310"/>
      <c r="AC70" s="289"/>
      <c r="AD70" s="289"/>
      <c r="AE70" s="289"/>
      <c r="AF70" s="290"/>
      <c r="AG70" s="340"/>
      <c r="AH70" s="340"/>
      <c r="AI70" s="340"/>
      <c r="AJ70" s="289"/>
      <c r="AK70" s="289"/>
      <c r="AL70" s="289"/>
      <c r="AM70" s="290"/>
      <c r="AN70" s="340"/>
      <c r="AO70" s="524"/>
    </row>
    <row r="71" spans="1:41" s="341" customFormat="1" ht="15.75" x14ac:dyDescent="0.2">
      <c r="A71" s="311"/>
      <c r="B71" s="500"/>
      <c r="C71" s="408"/>
      <c r="D71" s="342"/>
      <c r="E71" s="342"/>
      <c r="F71" s="342"/>
      <c r="G71" s="342"/>
      <c r="H71" s="342"/>
      <c r="I71" s="342"/>
      <c r="J71" s="342"/>
      <c r="K71" s="312">
        <f t="shared" si="43"/>
        <v>0</v>
      </c>
      <c r="L71" s="330" t="str">
        <f t="shared" si="44"/>
        <v>Débil</v>
      </c>
      <c r="M71" s="320"/>
      <c r="N71" s="319"/>
      <c r="O71" s="318"/>
      <c r="P71" s="331"/>
      <c r="Q71" s="369"/>
      <c r="R71" s="369"/>
      <c r="S71" s="369"/>
      <c r="T71" s="370"/>
      <c r="U71" s="403" t="str">
        <f t="shared" si="6"/>
        <v/>
      </c>
      <c r="V71" s="349"/>
      <c r="W71" s="400"/>
      <c r="X71" s="356" t="str">
        <f t="shared" si="7"/>
        <v/>
      </c>
      <c r="Y71" s="377"/>
      <c r="Z71" s="401"/>
      <c r="AB71" s="310"/>
      <c r="AC71" s="289"/>
      <c r="AD71" s="289"/>
      <c r="AE71" s="289"/>
      <c r="AF71" s="290"/>
      <c r="AG71" s="340"/>
      <c r="AH71" s="340"/>
      <c r="AI71" s="340"/>
      <c r="AJ71" s="289"/>
      <c r="AK71" s="289"/>
      <c r="AL71" s="289"/>
      <c r="AM71" s="290"/>
      <c r="AN71" s="340"/>
      <c r="AO71" s="524"/>
    </row>
    <row r="72" spans="1:41" s="341" customFormat="1" ht="89.25" x14ac:dyDescent="0.2">
      <c r="A72" s="379" t="str">
        <f>'[1]2. MAPA DE RIESGOS '!C20</f>
        <v>8: Pérdida de información pública que favorezca el beneficio propio o de terceros</v>
      </c>
      <c r="B72" s="378" t="s">
        <v>426</v>
      </c>
      <c r="C72" s="410" t="s">
        <v>64</v>
      </c>
      <c r="D72" s="411">
        <v>15</v>
      </c>
      <c r="E72" s="411">
        <v>15</v>
      </c>
      <c r="F72" s="411">
        <v>15</v>
      </c>
      <c r="G72" s="411">
        <v>15</v>
      </c>
      <c r="H72" s="411">
        <v>15</v>
      </c>
      <c r="I72" s="411">
        <v>15</v>
      </c>
      <c r="J72" s="411">
        <v>10</v>
      </c>
      <c r="K72" s="412">
        <f t="shared" si="28"/>
        <v>100</v>
      </c>
      <c r="L72" s="393" t="str">
        <f t="shared" si="1"/>
        <v>Fuerte</v>
      </c>
      <c r="M72" s="382">
        <f>ROUNDUP(AVERAGEIF(K72:K82,"&gt;0"),1)</f>
        <v>97.5</v>
      </c>
      <c r="N72" s="381" t="str">
        <f>IF(M72=100,"Fuerte",IF(M72&lt;50,"Débil","Moderada"))</f>
        <v>Moderada</v>
      </c>
      <c r="O72" s="383" t="str">
        <f>IF(M72&lt;96,"Se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2" s="395" t="s">
        <v>343</v>
      </c>
      <c r="Q72" s="371" t="str">
        <f t="shared" si="2"/>
        <v/>
      </c>
      <c r="R72" s="371" t="str">
        <f t="shared" si="3"/>
        <v>Moderada</v>
      </c>
      <c r="S72" s="371" t="str">
        <f t="shared" si="4"/>
        <v/>
      </c>
      <c r="T72" s="372" t="str">
        <f t="shared" si="5"/>
        <v>Control fuerte pero si el riesgo residual lo requiere, en cada proceso involucrado se deben emprender acciones adicionales</v>
      </c>
      <c r="U72" s="389">
        <f t="shared" si="6"/>
        <v>2</v>
      </c>
      <c r="V72" s="358">
        <f>IFERROR(ROUND(AVERAGE(U72:U79),0),0)</f>
        <v>2</v>
      </c>
      <c r="W72" s="381">
        <f>IF(OR(S72="Débil",V72=0),0,IF(V72=1,1,IF(AND(Q72="Fuerte",V72=2),2,1)))</f>
        <v>1</v>
      </c>
      <c r="X72" s="356" t="str">
        <f t="shared" si="7"/>
        <v/>
      </c>
      <c r="Y72" s="358">
        <f>IFERROR(ROUND(AVERAGE(X72:X79),0),0)</f>
        <v>2</v>
      </c>
      <c r="Z72" s="381">
        <f>IF(OR(S72="Débil",Y72=0),0,IF(Y72=1,1,IF(AND(Q72="Fuerte",Y72=2),2,1)))</f>
        <v>1</v>
      </c>
      <c r="AA72" s="387"/>
      <c r="AB72" s="387"/>
      <c r="AC72" s="387"/>
      <c r="AD72" s="387"/>
      <c r="AE72" s="387"/>
      <c r="AF72" s="387"/>
      <c r="AG72" s="387"/>
      <c r="AH72" s="387"/>
      <c r="AI72" s="387"/>
      <c r="AJ72" s="387"/>
      <c r="AK72" s="387"/>
      <c r="AL72" s="387"/>
      <c r="AM72" s="387"/>
      <c r="AN72" s="387"/>
      <c r="AO72" s="387"/>
    </row>
    <row r="73" spans="1:41" ht="38.25" x14ac:dyDescent="0.2">
      <c r="A73" s="409"/>
      <c r="B73" s="413" t="s">
        <v>494</v>
      </c>
      <c r="C73" s="410" t="s">
        <v>64</v>
      </c>
      <c r="D73" s="411">
        <v>15</v>
      </c>
      <c r="E73" s="411">
        <v>15</v>
      </c>
      <c r="F73" s="411">
        <v>15</v>
      </c>
      <c r="G73" s="411">
        <v>15</v>
      </c>
      <c r="H73" s="411">
        <v>15</v>
      </c>
      <c r="I73" s="411">
        <v>15</v>
      </c>
      <c r="J73" s="411">
        <v>10</v>
      </c>
      <c r="K73" s="412">
        <f t="shared" ref="K73:K82" si="45">SUM(D73:J73)</f>
        <v>100</v>
      </c>
      <c r="L73" s="393" t="str">
        <f t="shared" ref="L73:L82" si="46">IF(K73&gt;=96,"Fuerte",(IF(K73&lt;=85,"Débil","Moderado")))</f>
        <v>Fuerte</v>
      </c>
      <c r="M73" s="397"/>
      <c r="N73" s="392"/>
      <c r="O73" s="398"/>
      <c r="P73" s="395" t="s">
        <v>343</v>
      </c>
      <c r="Q73" s="371" t="str">
        <f t="shared" si="2"/>
        <v/>
      </c>
      <c r="R73" s="371" t="str">
        <f t="shared" si="3"/>
        <v>Moderada</v>
      </c>
      <c r="S73" s="371" t="str">
        <f t="shared" si="4"/>
        <v/>
      </c>
      <c r="T73" s="372" t="str">
        <f t="shared" si="5"/>
        <v>Control fuerte pero si el riesgo residual lo requiere, en cada proceso involucrado se deben emprender acciones adicionales</v>
      </c>
      <c r="U73" s="389">
        <f t="shared" si="6"/>
        <v>2</v>
      </c>
      <c r="V73" s="350"/>
      <c r="W73" s="397"/>
      <c r="X73" s="356" t="str">
        <f t="shared" si="7"/>
        <v/>
      </c>
      <c r="Y73" s="390"/>
      <c r="Z73" s="392"/>
      <c r="AA73" s="387"/>
      <c r="AB73" s="387"/>
      <c r="AC73" s="387"/>
      <c r="AD73" s="387"/>
      <c r="AE73" s="387"/>
      <c r="AF73" s="387"/>
      <c r="AG73" s="387"/>
      <c r="AH73" s="387"/>
      <c r="AI73" s="387"/>
      <c r="AJ73" s="387"/>
      <c r="AK73" s="387"/>
      <c r="AL73" s="387"/>
      <c r="AM73" s="387"/>
      <c r="AN73" s="387"/>
      <c r="AO73" s="387"/>
    </row>
    <row r="74" spans="1:41" s="317" customFormat="1" ht="38.25" x14ac:dyDescent="0.2">
      <c r="A74" s="409"/>
      <c r="B74" s="413" t="s">
        <v>495</v>
      </c>
      <c r="C74" s="410" t="s">
        <v>64</v>
      </c>
      <c r="D74" s="411">
        <v>15</v>
      </c>
      <c r="E74" s="411">
        <v>15</v>
      </c>
      <c r="F74" s="411">
        <v>15</v>
      </c>
      <c r="G74" s="411">
        <v>15</v>
      </c>
      <c r="H74" s="411">
        <v>15</v>
      </c>
      <c r="I74" s="411">
        <v>15</v>
      </c>
      <c r="J74" s="411">
        <v>10</v>
      </c>
      <c r="K74" s="412">
        <f t="shared" si="45"/>
        <v>100</v>
      </c>
      <c r="L74" s="393" t="str">
        <f t="shared" si="46"/>
        <v>Fuerte</v>
      </c>
      <c r="M74" s="397"/>
      <c r="N74" s="392"/>
      <c r="O74" s="398"/>
      <c r="P74" s="395" t="s">
        <v>343</v>
      </c>
      <c r="Q74" s="371" t="str">
        <f t="shared" si="2"/>
        <v/>
      </c>
      <c r="R74" s="371" t="str">
        <f t="shared" si="3"/>
        <v>Moderada</v>
      </c>
      <c r="S74" s="371" t="str">
        <f t="shared" si="4"/>
        <v/>
      </c>
      <c r="T74" s="372" t="str">
        <f t="shared" si="5"/>
        <v>Control fuerte pero si el riesgo residual lo requiere, en cada proceso involucrado se deben emprender acciones adicionales</v>
      </c>
      <c r="U74" s="389">
        <f t="shared" si="6"/>
        <v>2</v>
      </c>
      <c r="V74" s="350"/>
      <c r="W74" s="397"/>
      <c r="X74" s="356" t="str">
        <f t="shared" si="7"/>
        <v/>
      </c>
      <c r="Y74" s="390"/>
      <c r="Z74" s="392"/>
      <c r="AA74" s="341"/>
      <c r="AB74" s="341"/>
      <c r="AC74" s="341"/>
      <c r="AD74" s="341"/>
      <c r="AE74" s="341"/>
      <c r="AF74" s="341"/>
      <c r="AG74" s="341"/>
      <c r="AH74" s="341"/>
      <c r="AI74" s="341"/>
      <c r="AJ74" s="341"/>
      <c r="AK74" s="341"/>
      <c r="AL74" s="341"/>
      <c r="AM74" s="341"/>
      <c r="AN74" s="341"/>
      <c r="AO74" s="341"/>
    </row>
    <row r="75" spans="1:41" s="317" customFormat="1" ht="38.25" x14ac:dyDescent="0.2">
      <c r="A75" s="409"/>
      <c r="B75" s="413" t="s">
        <v>496</v>
      </c>
      <c r="C75" s="410" t="s">
        <v>64</v>
      </c>
      <c r="D75" s="411">
        <v>15</v>
      </c>
      <c r="E75" s="411">
        <v>15</v>
      </c>
      <c r="F75" s="411">
        <v>15</v>
      </c>
      <c r="G75" s="411">
        <v>15</v>
      </c>
      <c r="H75" s="411">
        <v>15</v>
      </c>
      <c r="I75" s="411">
        <v>15</v>
      </c>
      <c r="J75" s="411">
        <v>10</v>
      </c>
      <c r="K75" s="412">
        <f t="shared" si="45"/>
        <v>100</v>
      </c>
      <c r="L75" s="393" t="str">
        <f t="shared" si="46"/>
        <v>Fuerte</v>
      </c>
      <c r="M75" s="397"/>
      <c r="N75" s="392"/>
      <c r="O75" s="398"/>
      <c r="P75" s="395" t="s">
        <v>343</v>
      </c>
      <c r="Q75" s="371" t="str">
        <f t="shared" si="2"/>
        <v/>
      </c>
      <c r="R75" s="371" t="str">
        <f t="shared" si="3"/>
        <v>Moderada</v>
      </c>
      <c r="S75" s="371" t="str">
        <f t="shared" si="4"/>
        <v/>
      </c>
      <c r="T75" s="372" t="str">
        <f t="shared" si="5"/>
        <v>Control fuerte pero si el riesgo residual lo requiere, en cada proceso involucrado se deben emprender acciones adicionales</v>
      </c>
      <c r="U75" s="389">
        <f t="shared" si="6"/>
        <v>2</v>
      </c>
      <c r="V75" s="350"/>
      <c r="W75" s="397"/>
      <c r="X75" s="356" t="str">
        <f t="shared" si="7"/>
        <v/>
      </c>
      <c r="Y75" s="390"/>
      <c r="Z75" s="392"/>
      <c r="AA75" s="387"/>
      <c r="AB75" s="387"/>
      <c r="AC75" s="387"/>
      <c r="AD75" s="387"/>
      <c r="AE75" s="387"/>
      <c r="AF75" s="387"/>
      <c r="AG75" s="387"/>
      <c r="AH75" s="387"/>
      <c r="AI75" s="387"/>
      <c r="AJ75" s="387"/>
      <c r="AK75" s="387"/>
      <c r="AL75" s="387"/>
      <c r="AM75" s="387"/>
      <c r="AN75" s="387"/>
      <c r="AO75" s="387"/>
    </row>
    <row r="76" spans="1:41" s="317" customFormat="1" ht="38.25" x14ac:dyDescent="0.2">
      <c r="A76" s="409"/>
      <c r="B76" s="413" t="s">
        <v>398</v>
      </c>
      <c r="C76" s="410" t="s">
        <v>157</v>
      </c>
      <c r="D76" s="411">
        <v>15</v>
      </c>
      <c r="E76" s="411">
        <v>15</v>
      </c>
      <c r="F76" s="411">
        <v>15</v>
      </c>
      <c r="G76" s="411">
        <v>15</v>
      </c>
      <c r="H76" s="411">
        <v>15</v>
      </c>
      <c r="I76" s="411">
        <v>15</v>
      </c>
      <c r="J76" s="411">
        <v>10</v>
      </c>
      <c r="K76" s="412">
        <f t="shared" si="45"/>
        <v>100</v>
      </c>
      <c r="L76" s="393" t="str">
        <f t="shared" si="46"/>
        <v>Fuerte</v>
      </c>
      <c r="M76" s="397"/>
      <c r="N76" s="392"/>
      <c r="O76" s="398"/>
      <c r="P76" s="395" t="s">
        <v>343</v>
      </c>
      <c r="Q76" s="371" t="str">
        <f t="shared" si="2"/>
        <v/>
      </c>
      <c r="R76" s="371" t="str">
        <f t="shared" si="3"/>
        <v>Moderada</v>
      </c>
      <c r="S76" s="371" t="str">
        <f t="shared" si="4"/>
        <v/>
      </c>
      <c r="T76" s="372" t="str">
        <f t="shared" si="5"/>
        <v>Control fuerte pero si el riesgo residual lo requiere, en cada proceso involucrado se deben emprender acciones adicionales</v>
      </c>
      <c r="U76" s="389" t="str">
        <f t="shared" si="6"/>
        <v/>
      </c>
      <c r="V76" s="350"/>
      <c r="W76" s="397"/>
      <c r="X76" s="356">
        <f t="shared" si="7"/>
        <v>2</v>
      </c>
      <c r="Y76" s="390"/>
      <c r="Z76" s="392"/>
      <c r="AA76" s="341"/>
      <c r="AB76" s="341"/>
      <c r="AC76" s="341"/>
      <c r="AD76" s="341"/>
      <c r="AE76" s="341"/>
      <c r="AF76" s="341"/>
      <c r="AG76" s="341"/>
      <c r="AH76" s="341"/>
      <c r="AI76" s="341"/>
      <c r="AJ76" s="341"/>
      <c r="AK76" s="341"/>
      <c r="AL76" s="341"/>
      <c r="AM76" s="341"/>
      <c r="AN76" s="341"/>
      <c r="AO76" s="341"/>
    </row>
    <row r="77" spans="1:41" s="317" customFormat="1" ht="38.25" x14ac:dyDescent="0.2">
      <c r="A77" s="409"/>
      <c r="B77" s="413" t="s">
        <v>497</v>
      </c>
      <c r="C77" s="410" t="s">
        <v>157</v>
      </c>
      <c r="D77" s="411">
        <v>15</v>
      </c>
      <c r="E77" s="411">
        <v>15</v>
      </c>
      <c r="F77" s="411">
        <v>15</v>
      </c>
      <c r="G77" s="411">
        <v>15</v>
      </c>
      <c r="H77" s="411">
        <v>15</v>
      </c>
      <c r="I77" s="411">
        <v>15</v>
      </c>
      <c r="J77" s="411">
        <v>10</v>
      </c>
      <c r="K77" s="412">
        <f t="shared" si="45"/>
        <v>100</v>
      </c>
      <c r="L77" s="393" t="str">
        <f t="shared" si="46"/>
        <v>Fuerte</v>
      </c>
      <c r="M77" s="397"/>
      <c r="N77" s="392"/>
      <c r="O77" s="398"/>
      <c r="P77" s="395" t="s">
        <v>343</v>
      </c>
      <c r="Q77" s="371" t="str">
        <f t="shared" si="2"/>
        <v/>
      </c>
      <c r="R77" s="371" t="str">
        <f t="shared" si="3"/>
        <v>Moderada</v>
      </c>
      <c r="S77" s="371" t="str">
        <f t="shared" si="4"/>
        <v/>
      </c>
      <c r="T77" s="372" t="str">
        <f t="shared" si="5"/>
        <v>Control fuerte pero si el riesgo residual lo requiere, en cada proceso involucrado se deben emprender acciones adicionales</v>
      </c>
      <c r="U77" s="389" t="str">
        <f t="shared" si="6"/>
        <v/>
      </c>
      <c r="V77" s="350"/>
      <c r="W77" s="397"/>
      <c r="X77" s="356">
        <f t="shared" si="7"/>
        <v>2</v>
      </c>
      <c r="Y77" s="390"/>
      <c r="Z77" s="392"/>
      <c r="AA77" s="387"/>
      <c r="AB77" s="387"/>
      <c r="AC77" s="387"/>
      <c r="AD77" s="387"/>
      <c r="AE77" s="387"/>
      <c r="AF77" s="387"/>
      <c r="AG77" s="387"/>
      <c r="AH77" s="387"/>
      <c r="AI77" s="387"/>
      <c r="AJ77" s="387"/>
      <c r="AK77" s="387"/>
      <c r="AL77" s="387"/>
      <c r="AM77" s="387"/>
      <c r="AN77" s="387"/>
      <c r="AO77" s="387"/>
    </row>
    <row r="78" spans="1:41" ht="51" x14ac:dyDescent="0.2">
      <c r="A78" s="409"/>
      <c r="B78" s="413" t="s">
        <v>498</v>
      </c>
      <c r="C78" s="410" t="s">
        <v>64</v>
      </c>
      <c r="D78" s="411">
        <v>15</v>
      </c>
      <c r="E78" s="411">
        <v>15</v>
      </c>
      <c r="F78" s="411">
        <v>15</v>
      </c>
      <c r="G78" s="411">
        <v>10</v>
      </c>
      <c r="H78" s="411">
        <v>15</v>
      </c>
      <c r="I78" s="411">
        <v>15</v>
      </c>
      <c r="J78" s="411">
        <v>10</v>
      </c>
      <c r="K78" s="412">
        <f t="shared" si="45"/>
        <v>95</v>
      </c>
      <c r="L78" s="393" t="str">
        <f t="shared" si="46"/>
        <v>Moderado</v>
      </c>
      <c r="M78" s="397"/>
      <c r="N78" s="392"/>
      <c r="O78" s="398"/>
      <c r="P78" s="395" t="s">
        <v>509</v>
      </c>
      <c r="Q78" s="371" t="str">
        <f t="shared" si="2"/>
        <v/>
      </c>
      <c r="R78" s="371" t="str">
        <f t="shared" si="3"/>
        <v>Moderada</v>
      </c>
      <c r="S78" s="371" t="str">
        <f t="shared" si="4"/>
        <v/>
      </c>
      <c r="T78" s="372" t="str">
        <f t="shared" si="5"/>
        <v>Requiere plan de acción para fortalecer los controles</v>
      </c>
      <c r="U78" s="389">
        <f t="shared" si="6"/>
        <v>1</v>
      </c>
      <c r="V78" s="350"/>
      <c r="W78" s="397"/>
      <c r="X78" s="356" t="str">
        <f t="shared" si="7"/>
        <v/>
      </c>
      <c r="Y78" s="390"/>
      <c r="Z78" s="392"/>
      <c r="AA78" s="341"/>
      <c r="AB78" s="341"/>
      <c r="AC78" s="341"/>
      <c r="AD78" s="341"/>
      <c r="AE78" s="341"/>
      <c r="AF78" s="341"/>
      <c r="AG78" s="341"/>
      <c r="AJ78" s="341"/>
      <c r="AK78" s="341"/>
      <c r="AL78" s="341"/>
      <c r="AM78" s="341"/>
      <c r="AN78" s="341"/>
    </row>
    <row r="79" spans="1:41" ht="25.5" x14ac:dyDescent="0.2">
      <c r="A79" s="409"/>
      <c r="B79" s="413" t="s">
        <v>499</v>
      </c>
      <c r="C79" s="410" t="s">
        <v>64</v>
      </c>
      <c r="D79" s="411">
        <v>15</v>
      </c>
      <c r="E79" s="411">
        <v>15</v>
      </c>
      <c r="F79" s="411">
        <v>15</v>
      </c>
      <c r="G79" s="411">
        <v>15</v>
      </c>
      <c r="H79" s="411">
        <v>15</v>
      </c>
      <c r="I79" s="411">
        <v>0</v>
      </c>
      <c r="J79" s="411">
        <v>10</v>
      </c>
      <c r="K79" s="412">
        <f t="shared" si="45"/>
        <v>85</v>
      </c>
      <c r="L79" s="393" t="str">
        <f t="shared" si="46"/>
        <v>Débil</v>
      </c>
      <c r="M79" s="397"/>
      <c r="N79" s="392"/>
      <c r="O79" s="399"/>
      <c r="P79" s="395" t="s">
        <v>345</v>
      </c>
      <c r="Q79" s="371" t="str">
        <f t="shared" si="2"/>
        <v/>
      </c>
      <c r="R79" s="371" t="str">
        <f t="shared" si="3"/>
        <v/>
      </c>
      <c r="S79" s="371" t="str">
        <f t="shared" si="4"/>
        <v>Débil</v>
      </c>
      <c r="T79" s="372" t="str">
        <f t="shared" si="5"/>
        <v>Requiere plan de acción para fortalecer los controles</v>
      </c>
      <c r="U79" s="389" t="str">
        <f t="shared" si="6"/>
        <v/>
      </c>
      <c r="V79" s="391"/>
      <c r="W79" s="359"/>
      <c r="X79" s="356" t="str">
        <f t="shared" si="7"/>
        <v/>
      </c>
      <c r="Y79" s="388"/>
      <c r="Z79" s="360"/>
      <c r="AA79" s="341"/>
      <c r="AB79" s="341"/>
      <c r="AC79" s="341"/>
      <c r="AD79" s="341"/>
      <c r="AE79" s="341"/>
      <c r="AF79" s="341"/>
      <c r="AG79" s="341"/>
      <c r="AJ79" s="341"/>
      <c r="AK79" s="341"/>
      <c r="AL79" s="341"/>
      <c r="AM79" s="341"/>
      <c r="AN79" s="341"/>
    </row>
    <row r="80" spans="1:41" s="506" customFormat="1" ht="15.75" x14ac:dyDescent="0.25">
      <c r="A80" s="521" t="s">
        <v>868</v>
      </c>
      <c r="B80" s="505"/>
      <c r="C80" s="410"/>
      <c r="D80" s="411"/>
      <c r="E80" s="411"/>
      <c r="F80" s="411"/>
      <c r="G80" s="411"/>
      <c r="H80" s="411"/>
      <c r="I80" s="411"/>
      <c r="J80" s="411"/>
      <c r="K80" s="412">
        <f t="shared" si="45"/>
        <v>0</v>
      </c>
      <c r="L80" s="393" t="str">
        <f t="shared" si="46"/>
        <v>Débil</v>
      </c>
      <c r="M80" s="397"/>
      <c r="N80" s="392"/>
      <c r="O80" s="398"/>
      <c r="P80" s="395"/>
      <c r="Q80" s="371"/>
      <c r="R80" s="371"/>
      <c r="S80" s="371"/>
      <c r="T80" s="372"/>
      <c r="U80" s="389" t="str">
        <f t="shared" si="6"/>
        <v/>
      </c>
      <c r="V80" s="361">
        <f>IFERROR(ROUND(AVERAGE(U80:U83),0),0)</f>
        <v>2</v>
      </c>
      <c r="W80" s="338">
        <f>IF(OR(S80="Débil",V80=0),0,IF(V80=1,1,IF(AND(Q80="Fuerte",V80=2),2,1)))</f>
        <v>1</v>
      </c>
      <c r="X80" s="356" t="str">
        <f t="shared" si="7"/>
        <v/>
      </c>
      <c r="Y80" s="361">
        <f>IFERROR(ROUND(AVERAGE(X80:X83),0),0)</f>
        <v>0</v>
      </c>
      <c r="Z80" s="338">
        <f>IF(OR(S80="Débil",Y80=0),0,IF(Y80=1,1,IF(AND(Q80="Fuerte",Y80=2),2,1)))</f>
        <v>0</v>
      </c>
      <c r="AB80" s="507"/>
      <c r="AC80" s="508"/>
      <c r="AD80" s="508"/>
      <c r="AE80" s="508"/>
      <c r="AF80" s="509"/>
      <c r="AG80" s="456"/>
      <c r="AH80" s="456"/>
      <c r="AI80" s="456"/>
      <c r="AJ80" s="508"/>
      <c r="AK80" s="508"/>
      <c r="AL80" s="508"/>
      <c r="AM80" s="509"/>
      <c r="AN80" s="456"/>
      <c r="AO80" s="525"/>
    </row>
    <row r="81" spans="1:41" s="506" customFormat="1" ht="15.75" x14ac:dyDescent="0.2">
      <c r="A81" s="409"/>
      <c r="B81" s="505"/>
      <c r="C81" s="410"/>
      <c r="D81" s="411"/>
      <c r="E81" s="411"/>
      <c r="F81" s="411"/>
      <c r="G81" s="411"/>
      <c r="H81" s="411"/>
      <c r="I81" s="411"/>
      <c r="J81" s="411"/>
      <c r="K81" s="412">
        <f t="shared" si="45"/>
        <v>0</v>
      </c>
      <c r="L81" s="393" t="str">
        <f t="shared" si="46"/>
        <v>Débil</v>
      </c>
      <c r="M81" s="397"/>
      <c r="N81" s="392"/>
      <c r="O81" s="398"/>
      <c r="P81" s="395"/>
      <c r="Q81" s="371"/>
      <c r="R81" s="371"/>
      <c r="S81" s="371"/>
      <c r="T81" s="372"/>
      <c r="U81" s="389" t="str">
        <f t="shared" si="6"/>
        <v/>
      </c>
      <c r="V81" s="350"/>
      <c r="W81" s="397"/>
      <c r="X81" s="356" t="str">
        <f t="shared" si="7"/>
        <v/>
      </c>
      <c r="Y81" s="390"/>
      <c r="Z81" s="392"/>
      <c r="AB81" s="507"/>
      <c r="AC81" s="508"/>
      <c r="AD81" s="508"/>
      <c r="AE81" s="508"/>
      <c r="AF81" s="509"/>
      <c r="AG81" s="456"/>
      <c r="AH81" s="456"/>
      <c r="AI81" s="456"/>
      <c r="AJ81" s="508"/>
      <c r="AK81" s="508"/>
      <c r="AL81" s="508"/>
      <c r="AM81" s="509"/>
      <c r="AN81" s="456"/>
      <c r="AO81" s="525"/>
    </row>
    <row r="82" spans="1:41" s="506" customFormat="1" ht="15.75" x14ac:dyDescent="0.2">
      <c r="A82" s="409"/>
      <c r="B82" s="505"/>
      <c r="C82" s="410"/>
      <c r="D82" s="411"/>
      <c r="E82" s="411"/>
      <c r="F82" s="411"/>
      <c r="G82" s="411"/>
      <c r="H82" s="411"/>
      <c r="I82" s="411"/>
      <c r="J82" s="411"/>
      <c r="K82" s="412">
        <f t="shared" si="45"/>
        <v>0</v>
      </c>
      <c r="L82" s="393" t="str">
        <f t="shared" si="46"/>
        <v>Débil</v>
      </c>
      <c r="M82" s="397"/>
      <c r="N82" s="392"/>
      <c r="O82" s="398"/>
      <c r="P82" s="395"/>
      <c r="Q82" s="371"/>
      <c r="R82" s="371"/>
      <c r="S82" s="371"/>
      <c r="T82" s="372"/>
      <c r="U82" s="389" t="str">
        <f t="shared" si="6"/>
        <v/>
      </c>
      <c r="V82" s="350"/>
      <c r="W82" s="397"/>
      <c r="X82" s="356" t="str">
        <f t="shared" si="7"/>
        <v/>
      </c>
      <c r="Y82" s="390"/>
      <c r="Z82" s="392"/>
      <c r="AB82" s="507"/>
      <c r="AC82" s="508"/>
      <c r="AD82" s="508"/>
      <c r="AE82" s="508"/>
      <c r="AF82" s="509"/>
      <c r="AG82" s="456"/>
      <c r="AH82" s="456"/>
      <c r="AI82" s="456"/>
      <c r="AJ82" s="508"/>
      <c r="AK82" s="508"/>
      <c r="AL82" s="508"/>
      <c r="AM82" s="509"/>
      <c r="AN82" s="456"/>
      <c r="AO82" s="525"/>
    </row>
    <row r="83" spans="1:41" ht="51" x14ac:dyDescent="0.2">
      <c r="A83" s="294" t="str">
        <f>'[1]2. MAPA DE RIESGOS '!C21</f>
        <v>9: Celebración indebida de contratos para favorecimiento propio o de terceros</v>
      </c>
      <c r="B83" s="314" t="s">
        <v>807</v>
      </c>
      <c r="C83" s="408" t="s">
        <v>64</v>
      </c>
      <c r="D83" s="342">
        <v>15</v>
      </c>
      <c r="E83" s="342">
        <v>15</v>
      </c>
      <c r="F83" s="342">
        <v>15</v>
      </c>
      <c r="G83" s="342">
        <v>15</v>
      </c>
      <c r="H83" s="342">
        <v>15</v>
      </c>
      <c r="I83" s="342">
        <v>15</v>
      </c>
      <c r="J83" s="342">
        <v>10</v>
      </c>
      <c r="K83" s="312">
        <f t="shared" si="28"/>
        <v>100</v>
      </c>
      <c r="L83" s="330" t="str">
        <f t="shared" si="1"/>
        <v>Fuerte</v>
      </c>
      <c r="M83" s="334">
        <f>ROUNDUP(AVERAGEIF(K83:K91,"&gt;0"),1)</f>
        <v>97.899999999999991</v>
      </c>
      <c r="N83" s="338" t="str">
        <f>IF(M83=100,"Fuerte",IF(M83&lt;50,"Débil","Moderada"))</f>
        <v>Moderada</v>
      </c>
      <c r="O83" s="336" t="str">
        <f>IF(M83&lt;96,"Se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3" s="331" t="s">
        <v>343</v>
      </c>
      <c r="Q83" s="369" t="str">
        <f t="shared" si="2"/>
        <v/>
      </c>
      <c r="R83" s="369" t="str">
        <f t="shared" si="3"/>
        <v>Moderada</v>
      </c>
      <c r="S83" s="369" t="str">
        <f t="shared" si="4"/>
        <v/>
      </c>
      <c r="T83" s="370" t="str">
        <f t="shared" si="5"/>
        <v>Control fuerte pero si el riesgo residual lo requiere, en cada proceso involucrado se deben emprender acciones adicionales</v>
      </c>
      <c r="U83" s="403">
        <f t="shared" si="6"/>
        <v>2</v>
      </c>
      <c r="V83" s="361">
        <f>IFERROR(ROUND(AVERAGE(U83:U88),0),0)</f>
        <v>2</v>
      </c>
      <c r="W83" s="338">
        <f>IF(OR(S83="Débil",V83=0),0,IF(V83=1,1,IF(AND(Q83="Fuerte",V83=2),2,1)))</f>
        <v>1</v>
      </c>
      <c r="X83" s="356" t="str">
        <f t="shared" si="7"/>
        <v/>
      </c>
      <c r="Y83" s="361">
        <f>IFERROR(ROUND(AVERAGE(X83:X88),0),0)</f>
        <v>2</v>
      </c>
      <c r="Z83" s="338">
        <f>IF(OR(S83="Débil",Y83=0),0,IF(Y83=1,1,IF(AND(Q83="Fuerte",Y83=2),2,1)))</f>
        <v>1</v>
      </c>
      <c r="AA83" s="341"/>
      <c r="AB83" s="341"/>
      <c r="AC83" s="341"/>
      <c r="AD83" s="341"/>
      <c r="AE83" s="341"/>
      <c r="AF83" s="341"/>
      <c r="AG83" s="341"/>
      <c r="AJ83" s="341"/>
      <c r="AK83" s="341"/>
      <c r="AL83" s="341"/>
      <c r="AM83" s="341"/>
      <c r="AN83" s="341"/>
    </row>
    <row r="84" spans="1:41" s="341" customFormat="1" ht="38.25" x14ac:dyDescent="0.2">
      <c r="A84" s="407"/>
      <c r="B84" s="405" t="s">
        <v>808</v>
      </c>
      <c r="C84" s="408" t="s">
        <v>64</v>
      </c>
      <c r="D84" s="385">
        <v>15</v>
      </c>
      <c r="E84" s="385">
        <v>15</v>
      </c>
      <c r="F84" s="385">
        <v>15</v>
      </c>
      <c r="G84" s="385">
        <v>15</v>
      </c>
      <c r="H84" s="385">
        <v>15</v>
      </c>
      <c r="I84" s="385">
        <v>15</v>
      </c>
      <c r="J84" s="385">
        <v>10</v>
      </c>
      <c r="K84" s="386">
        <f t="shared" si="28"/>
        <v>100</v>
      </c>
      <c r="L84" s="394" t="str">
        <f t="shared" si="1"/>
        <v>Fuerte</v>
      </c>
      <c r="M84" s="400"/>
      <c r="N84" s="401"/>
      <c r="O84" s="402"/>
      <c r="P84" s="396" t="s">
        <v>343</v>
      </c>
      <c r="Q84" s="369" t="str">
        <f t="shared" si="2"/>
        <v/>
      </c>
      <c r="R84" s="369" t="str">
        <f t="shared" si="3"/>
        <v>Moderada</v>
      </c>
      <c r="S84" s="369" t="str">
        <f t="shared" si="4"/>
        <v/>
      </c>
      <c r="T84" s="370" t="str">
        <f t="shared" si="5"/>
        <v>Control fuerte pero si el riesgo residual lo requiere, en cada proceso involucrado se deben emprender acciones adicionales</v>
      </c>
      <c r="U84" s="403">
        <f t="shared" si="6"/>
        <v>2</v>
      </c>
      <c r="V84" s="349"/>
      <c r="W84" s="400"/>
      <c r="X84" s="356" t="str">
        <f t="shared" si="7"/>
        <v/>
      </c>
      <c r="Y84" s="377"/>
      <c r="Z84" s="401"/>
      <c r="AA84" s="387"/>
      <c r="AB84" s="387"/>
      <c r="AC84" s="387"/>
      <c r="AD84" s="387"/>
      <c r="AE84" s="387"/>
      <c r="AF84" s="387"/>
      <c r="AG84" s="387"/>
      <c r="AH84" s="387"/>
      <c r="AI84" s="387"/>
      <c r="AJ84" s="387"/>
      <c r="AK84" s="387"/>
      <c r="AL84" s="387"/>
      <c r="AM84" s="387"/>
      <c r="AN84" s="387"/>
      <c r="AO84" s="387"/>
    </row>
    <row r="85" spans="1:41" s="341" customFormat="1" ht="38.25" x14ac:dyDescent="0.2">
      <c r="A85" s="311"/>
      <c r="B85" s="314" t="s">
        <v>809</v>
      </c>
      <c r="C85" s="408" t="s">
        <v>64</v>
      </c>
      <c r="D85" s="342">
        <v>15</v>
      </c>
      <c r="E85" s="342">
        <v>15</v>
      </c>
      <c r="F85" s="342">
        <v>15</v>
      </c>
      <c r="G85" s="342">
        <v>15</v>
      </c>
      <c r="H85" s="342">
        <v>15</v>
      </c>
      <c r="I85" s="342">
        <v>15</v>
      </c>
      <c r="J85" s="342">
        <v>10</v>
      </c>
      <c r="K85" s="312">
        <f t="shared" ref="K85:K190" si="47">SUM(D85:J85)</f>
        <v>100</v>
      </c>
      <c r="L85" s="330" t="str">
        <f t="shared" si="1"/>
        <v>Fuerte</v>
      </c>
      <c r="M85" s="320"/>
      <c r="N85" s="319"/>
      <c r="O85" s="318"/>
      <c r="P85" s="331" t="s">
        <v>343</v>
      </c>
      <c r="Q85" s="369" t="str">
        <f t="shared" si="2"/>
        <v/>
      </c>
      <c r="R85" s="369" t="str">
        <f t="shared" si="3"/>
        <v>Moderada</v>
      </c>
      <c r="S85" s="369" t="str">
        <f t="shared" si="4"/>
        <v/>
      </c>
      <c r="T85" s="370" t="str">
        <f t="shared" si="5"/>
        <v>Control fuerte pero si el riesgo residual lo requiere, en cada proceso involucrado se deben emprender acciones adicionales</v>
      </c>
      <c r="U85" s="403">
        <f t="shared" si="6"/>
        <v>2</v>
      </c>
      <c r="V85" s="349"/>
      <c r="W85" s="400"/>
      <c r="X85" s="356" t="str">
        <f t="shared" si="7"/>
        <v/>
      </c>
      <c r="Y85" s="377"/>
      <c r="Z85" s="401"/>
    </row>
    <row r="86" spans="1:41" s="341" customFormat="1" ht="51" x14ac:dyDescent="0.2">
      <c r="A86" s="407"/>
      <c r="B86" s="405" t="s">
        <v>810</v>
      </c>
      <c r="C86" s="408" t="s">
        <v>64</v>
      </c>
      <c r="D86" s="415">
        <v>15</v>
      </c>
      <c r="E86" s="415">
        <v>15</v>
      </c>
      <c r="F86" s="415">
        <v>15</v>
      </c>
      <c r="G86" s="415">
        <v>15</v>
      </c>
      <c r="H86" s="415">
        <v>15</v>
      </c>
      <c r="I86" s="415">
        <v>15</v>
      </c>
      <c r="J86" s="415">
        <v>10</v>
      </c>
      <c r="K86" s="386">
        <f t="shared" si="47"/>
        <v>100</v>
      </c>
      <c r="L86" s="394" t="str">
        <f t="shared" si="1"/>
        <v>Fuerte</v>
      </c>
      <c r="M86" s="400"/>
      <c r="N86" s="401"/>
      <c r="O86" s="402"/>
      <c r="P86" s="396" t="s">
        <v>343</v>
      </c>
      <c r="Q86" s="369" t="str">
        <f t="shared" si="2"/>
        <v/>
      </c>
      <c r="R86" s="369" t="str">
        <f t="shared" si="3"/>
        <v>Moderada</v>
      </c>
      <c r="S86" s="369" t="str">
        <f t="shared" si="4"/>
        <v/>
      </c>
      <c r="T86" s="370" t="str">
        <f t="shared" si="5"/>
        <v>Control fuerte pero si el riesgo residual lo requiere, en cada proceso involucrado se deben emprender acciones adicionales</v>
      </c>
      <c r="U86" s="403">
        <f t="shared" si="6"/>
        <v>2</v>
      </c>
      <c r="V86" s="349"/>
      <c r="W86" s="400"/>
      <c r="X86" s="356" t="str">
        <f t="shared" si="7"/>
        <v/>
      </c>
      <c r="Y86" s="377"/>
      <c r="Z86" s="401"/>
      <c r="AA86" s="387"/>
      <c r="AB86" s="387"/>
      <c r="AC86" s="387"/>
      <c r="AD86" s="387"/>
      <c r="AE86" s="387"/>
      <c r="AF86" s="387"/>
      <c r="AG86" s="387"/>
      <c r="AH86" s="387"/>
      <c r="AI86" s="387"/>
      <c r="AJ86" s="387"/>
      <c r="AK86" s="387"/>
      <c r="AL86" s="387"/>
      <c r="AM86" s="387"/>
      <c r="AN86" s="387"/>
      <c r="AO86" s="387"/>
    </row>
    <row r="87" spans="1:41" s="341" customFormat="1" ht="38.25" x14ac:dyDescent="0.2">
      <c r="A87" s="311"/>
      <c r="B87" s="314" t="s">
        <v>398</v>
      </c>
      <c r="C87" s="408" t="s">
        <v>157</v>
      </c>
      <c r="D87" s="342">
        <v>15</v>
      </c>
      <c r="E87" s="342">
        <v>15</v>
      </c>
      <c r="F87" s="342">
        <v>15</v>
      </c>
      <c r="G87" s="342">
        <v>15</v>
      </c>
      <c r="H87" s="342">
        <v>15</v>
      </c>
      <c r="I87" s="342">
        <v>15</v>
      </c>
      <c r="J87" s="342">
        <v>10</v>
      </c>
      <c r="K87" s="312">
        <f t="shared" si="47"/>
        <v>100</v>
      </c>
      <c r="L87" s="330" t="str">
        <f t="shared" si="1"/>
        <v>Fuerte</v>
      </c>
      <c r="M87" s="320"/>
      <c r="N87" s="319"/>
      <c r="O87" s="318"/>
      <c r="P87" s="331" t="s">
        <v>343</v>
      </c>
      <c r="Q87" s="369" t="str">
        <f t="shared" si="2"/>
        <v/>
      </c>
      <c r="R87" s="369" t="str">
        <f t="shared" si="3"/>
        <v>Moderada</v>
      </c>
      <c r="S87" s="369" t="str">
        <f t="shared" si="4"/>
        <v/>
      </c>
      <c r="T87" s="370" t="str">
        <f t="shared" si="5"/>
        <v>Control fuerte pero si el riesgo residual lo requiere, en cada proceso involucrado se deben emprender acciones adicionales</v>
      </c>
      <c r="U87" s="403" t="str">
        <f t="shared" si="6"/>
        <v/>
      </c>
      <c r="V87" s="349"/>
      <c r="W87" s="400"/>
      <c r="X87" s="356">
        <f t="shared" si="7"/>
        <v>2</v>
      </c>
      <c r="Y87" s="377"/>
      <c r="Z87" s="401"/>
    </row>
    <row r="88" spans="1:41" ht="25.5" x14ac:dyDescent="0.2">
      <c r="A88" s="407"/>
      <c r="B88" s="404" t="s">
        <v>431</v>
      </c>
      <c r="C88" s="408" t="s">
        <v>157</v>
      </c>
      <c r="D88" s="385">
        <v>15</v>
      </c>
      <c r="E88" s="385">
        <v>15</v>
      </c>
      <c r="F88" s="385">
        <v>15</v>
      </c>
      <c r="G88" s="385">
        <v>0</v>
      </c>
      <c r="H88" s="385">
        <v>15</v>
      </c>
      <c r="I88" s="385">
        <v>15</v>
      </c>
      <c r="J88" s="385">
        <v>10</v>
      </c>
      <c r="K88" s="386">
        <f t="shared" ref="K88" si="48">SUM(D88:J88)</f>
        <v>85</v>
      </c>
      <c r="L88" s="394" t="str">
        <f t="shared" si="1"/>
        <v>Débil</v>
      </c>
      <c r="M88" s="400"/>
      <c r="N88" s="401"/>
      <c r="O88" s="402"/>
      <c r="P88" s="396" t="s">
        <v>343</v>
      </c>
      <c r="Q88" s="369" t="str">
        <f t="shared" si="2"/>
        <v/>
      </c>
      <c r="R88" s="369" t="str">
        <f t="shared" si="3"/>
        <v>Moderada</v>
      </c>
      <c r="S88" s="369" t="str">
        <f t="shared" si="4"/>
        <v/>
      </c>
      <c r="T88" s="370" t="str">
        <f t="shared" si="5"/>
        <v>Requiere plan de acción para fortalecer los controles</v>
      </c>
      <c r="U88" s="403" t="str">
        <f t="shared" si="6"/>
        <v/>
      </c>
      <c r="V88" s="362"/>
      <c r="W88" s="363"/>
      <c r="X88" s="356" t="str">
        <f t="shared" si="7"/>
        <v/>
      </c>
      <c r="Y88" s="356"/>
      <c r="Z88" s="357"/>
      <c r="AA88" s="387"/>
      <c r="AB88" s="387"/>
      <c r="AC88" s="387"/>
      <c r="AD88" s="387"/>
      <c r="AE88" s="387"/>
      <c r="AF88" s="387"/>
      <c r="AG88" s="387"/>
      <c r="AH88" s="387"/>
      <c r="AI88" s="387"/>
      <c r="AJ88" s="387"/>
      <c r="AK88" s="387"/>
      <c r="AL88" s="387"/>
      <c r="AM88" s="387"/>
      <c r="AN88" s="387"/>
      <c r="AO88" s="387"/>
    </row>
    <row r="89" spans="1:41" s="341" customFormat="1" ht="38.25" x14ac:dyDescent="0.2">
      <c r="A89" s="311"/>
      <c r="B89" s="519" t="s">
        <v>835</v>
      </c>
      <c r="C89" s="408" t="s">
        <v>64</v>
      </c>
      <c r="D89" s="342">
        <v>15</v>
      </c>
      <c r="E89" s="342">
        <v>15</v>
      </c>
      <c r="F89" s="342">
        <v>15</v>
      </c>
      <c r="G89" s="342">
        <v>15</v>
      </c>
      <c r="H89" s="342">
        <v>15</v>
      </c>
      <c r="I89" s="342">
        <v>15</v>
      </c>
      <c r="J89" s="342">
        <v>10</v>
      </c>
      <c r="K89" s="386">
        <f t="shared" ref="K89:K91" si="49">SUM(D89:J89)</f>
        <v>100</v>
      </c>
      <c r="L89" s="394" t="str">
        <f t="shared" ref="L89:L91" si="50">IF(K89&gt;=96,"Fuerte",(IF(K89&lt;=85,"Débil","Moderado")))</f>
        <v>Fuerte</v>
      </c>
      <c r="M89" s="320"/>
      <c r="N89" s="319"/>
      <c r="O89" s="318"/>
      <c r="P89" s="331" t="s">
        <v>343</v>
      </c>
      <c r="Q89" s="369"/>
      <c r="R89" s="369" t="str">
        <f t="shared" si="3"/>
        <v>Moderada</v>
      </c>
      <c r="S89" s="369"/>
      <c r="T89" s="370" t="str">
        <f t="shared" si="5"/>
        <v>Control fuerte pero si el riesgo residual lo requiere, en cada proceso involucrado se deben emprender acciones adicionales</v>
      </c>
      <c r="U89" s="403">
        <f t="shared" si="6"/>
        <v>2</v>
      </c>
      <c r="V89" s="349"/>
      <c r="W89" s="400"/>
      <c r="X89" s="356" t="str">
        <f t="shared" si="7"/>
        <v/>
      </c>
      <c r="Y89" s="377"/>
      <c r="Z89" s="401"/>
      <c r="AB89" s="310"/>
      <c r="AC89" s="289"/>
      <c r="AD89" s="289"/>
      <c r="AE89" s="289"/>
      <c r="AF89" s="290"/>
      <c r="AG89" s="340"/>
      <c r="AH89" s="340"/>
      <c r="AI89" s="340"/>
      <c r="AJ89" s="289"/>
      <c r="AK89" s="289"/>
      <c r="AL89" s="289"/>
      <c r="AM89" s="290"/>
      <c r="AN89" s="340"/>
      <c r="AO89" s="524"/>
    </row>
    <row r="90" spans="1:41" s="341" customFormat="1" ht="15.75" x14ac:dyDescent="0.25">
      <c r="A90" s="521" t="s">
        <v>868</v>
      </c>
      <c r="B90" s="500"/>
      <c r="C90" s="408"/>
      <c r="D90" s="342"/>
      <c r="E90" s="342"/>
      <c r="F90" s="342"/>
      <c r="G90" s="342"/>
      <c r="H90" s="342"/>
      <c r="I90" s="342"/>
      <c r="J90" s="342"/>
      <c r="K90" s="386">
        <f t="shared" si="49"/>
        <v>0</v>
      </c>
      <c r="L90" s="394" t="str">
        <f t="shared" si="50"/>
        <v>Débil</v>
      </c>
      <c r="M90" s="320"/>
      <c r="N90" s="319"/>
      <c r="O90" s="318"/>
      <c r="P90" s="331"/>
      <c r="Q90" s="369"/>
      <c r="R90" s="369"/>
      <c r="S90" s="369"/>
      <c r="T90" s="370"/>
      <c r="U90" s="403" t="str">
        <f t="shared" si="6"/>
        <v/>
      </c>
      <c r="V90" s="361">
        <f>IFERROR(ROUND(AVERAGE(U90:U93),0),0)</f>
        <v>2</v>
      </c>
      <c r="W90" s="338">
        <f>IF(OR(S90="Débil",V90=0),0,IF(V90=1,1,IF(AND(Q90="Fuerte",V90=2),2,1)))</f>
        <v>1</v>
      </c>
      <c r="X90" s="356" t="str">
        <f t="shared" si="7"/>
        <v/>
      </c>
      <c r="Y90" s="361">
        <f>IFERROR(ROUND(AVERAGE(X90:X93),0),0)</f>
        <v>0</v>
      </c>
      <c r="Z90" s="338">
        <f>IF(OR(S90="Débil",Y90=0),0,IF(Y90=1,1,IF(AND(Q90="Fuerte",Y90=2),2,1)))</f>
        <v>0</v>
      </c>
      <c r="AB90" s="310"/>
      <c r="AC90" s="289"/>
      <c r="AD90" s="289"/>
      <c r="AE90" s="289"/>
      <c r="AF90" s="290"/>
      <c r="AG90" s="340"/>
      <c r="AH90" s="340"/>
      <c r="AI90" s="340"/>
      <c r="AJ90" s="289"/>
      <c r="AK90" s="289"/>
      <c r="AL90" s="289"/>
      <c r="AM90" s="290"/>
      <c r="AN90" s="340"/>
      <c r="AO90" s="524"/>
    </row>
    <row r="91" spans="1:41" s="341" customFormat="1" ht="15.75" x14ac:dyDescent="0.2">
      <c r="A91" s="311"/>
      <c r="B91" s="500"/>
      <c r="C91" s="408"/>
      <c r="D91" s="342"/>
      <c r="E91" s="342"/>
      <c r="F91" s="342"/>
      <c r="G91" s="342"/>
      <c r="H91" s="342"/>
      <c r="I91" s="342"/>
      <c r="J91" s="342"/>
      <c r="K91" s="386">
        <f t="shared" si="49"/>
        <v>0</v>
      </c>
      <c r="L91" s="394" t="str">
        <f t="shared" si="50"/>
        <v>Débil</v>
      </c>
      <c r="M91" s="320"/>
      <c r="N91" s="319"/>
      <c r="O91" s="318"/>
      <c r="P91" s="331"/>
      <c r="Q91" s="369"/>
      <c r="R91" s="369"/>
      <c r="S91" s="369"/>
      <c r="T91" s="370"/>
      <c r="U91" s="403" t="str">
        <f t="shared" si="6"/>
        <v/>
      </c>
      <c r="V91" s="349"/>
      <c r="W91" s="400"/>
      <c r="X91" s="356" t="str">
        <f t="shared" si="7"/>
        <v/>
      </c>
      <c r="Y91" s="377"/>
      <c r="Z91" s="401"/>
      <c r="AB91" s="310"/>
      <c r="AC91" s="289"/>
      <c r="AD91" s="289"/>
      <c r="AE91" s="289"/>
      <c r="AF91" s="290"/>
      <c r="AG91" s="340"/>
      <c r="AH91" s="340"/>
      <c r="AI91" s="340"/>
      <c r="AJ91" s="289"/>
      <c r="AK91" s="289"/>
      <c r="AL91" s="289"/>
      <c r="AM91" s="290"/>
      <c r="AN91" s="340"/>
      <c r="AO91" s="524"/>
    </row>
    <row r="92" spans="1:41" s="317" customFormat="1" ht="38.25" x14ac:dyDescent="0.2">
      <c r="A92" s="379" t="str">
        <f>'[1]2. MAPA DE RIESGOS '!C22</f>
        <v>10: Cohecho (Dar o recibir dádivas)</v>
      </c>
      <c r="B92" s="406" t="s">
        <v>811</v>
      </c>
      <c r="C92" s="410" t="s">
        <v>64</v>
      </c>
      <c r="D92" s="411">
        <v>15</v>
      </c>
      <c r="E92" s="411">
        <v>15</v>
      </c>
      <c r="F92" s="411">
        <v>15</v>
      </c>
      <c r="G92" s="411">
        <v>15</v>
      </c>
      <c r="H92" s="411">
        <v>15</v>
      </c>
      <c r="I92" s="411">
        <v>15</v>
      </c>
      <c r="J92" s="411">
        <v>10</v>
      </c>
      <c r="K92" s="412">
        <f t="shared" si="47"/>
        <v>100</v>
      </c>
      <c r="L92" s="393" t="str">
        <f t="shared" si="1"/>
        <v>Fuerte</v>
      </c>
      <c r="M92" s="382">
        <f>ROUNDUP(AVERAGEIF(K92:K100,"&gt;0"),1)</f>
        <v>95</v>
      </c>
      <c r="N92" s="381" t="str">
        <f>IF(M92=100,"Fuerte",IF(M92&lt;50,"Débil","Moderada"))</f>
        <v>Moderada</v>
      </c>
      <c r="O92" s="383" t="str">
        <f>IF(M92&lt;96,"Se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2" s="395" t="s">
        <v>343</v>
      </c>
      <c r="Q92" s="371" t="str">
        <f t="shared" si="2"/>
        <v/>
      </c>
      <c r="R92" s="371" t="str">
        <f t="shared" si="3"/>
        <v>Moderada</v>
      </c>
      <c r="S92" s="371" t="str">
        <f t="shared" si="4"/>
        <v/>
      </c>
      <c r="T92" s="372" t="str">
        <f t="shared" si="5"/>
        <v>Control fuerte pero si el riesgo residual lo requiere, en cada proceso involucrado se deben emprender acciones adicionales</v>
      </c>
      <c r="U92" s="389">
        <f t="shared" si="6"/>
        <v>2</v>
      </c>
      <c r="V92" s="358">
        <f>IFERROR(ROUND(AVERAGE(U92:U97),0),0)</f>
        <v>2</v>
      </c>
      <c r="W92" s="381">
        <f>IF(OR(S92="Débil",V92=0),0,IF(V92=1,1,IF(AND(Q92="Fuerte",V92=2),2,1)))</f>
        <v>1</v>
      </c>
      <c r="X92" s="356" t="str">
        <f t="shared" si="7"/>
        <v/>
      </c>
      <c r="Y92" s="358">
        <f>IFERROR(ROUND(AVERAGE(X92:X97),0),0)</f>
        <v>2</v>
      </c>
      <c r="Z92" s="381">
        <f>IF(OR(S92="Débil",Y92=0),0,IF(Y92=1,1,IF(AND(Q92="Fuerte",Y92=2),2,1)))</f>
        <v>1</v>
      </c>
      <c r="AA92" s="341"/>
      <c r="AB92" s="341"/>
      <c r="AC92" s="341"/>
      <c r="AD92" s="341"/>
      <c r="AE92" s="341"/>
      <c r="AF92" s="341"/>
      <c r="AG92" s="341"/>
      <c r="AH92" s="341"/>
      <c r="AI92" s="341"/>
      <c r="AJ92" s="341"/>
      <c r="AK92" s="341"/>
      <c r="AL92" s="341"/>
      <c r="AM92" s="341"/>
      <c r="AN92" s="341"/>
      <c r="AO92" s="341"/>
    </row>
    <row r="93" spans="1:41" s="317" customFormat="1" ht="38.25" x14ac:dyDescent="0.2">
      <c r="A93" s="297"/>
      <c r="B93" s="378" t="s">
        <v>435</v>
      </c>
      <c r="C93" s="410" t="s">
        <v>64</v>
      </c>
      <c r="D93" s="411">
        <v>15</v>
      </c>
      <c r="E93" s="411">
        <v>15</v>
      </c>
      <c r="F93" s="411">
        <v>15</v>
      </c>
      <c r="G93" s="411">
        <v>15</v>
      </c>
      <c r="H93" s="411">
        <v>15</v>
      </c>
      <c r="I93" s="411">
        <v>15</v>
      </c>
      <c r="J93" s="411">
        <v>10</v>
      </c>
      <c r="K93" s="412">
        <f t="shared" si="47"/>
        <v>100</v>
      </c>
      <c r="L93" s="393" t="str">
        <f t="shared" si="1"/>
        <v>Fuerte</v>
      </c>
      <c r="M93" s="397"/>
      <c r="N93" s="392"/>
      <c r="O93" s="398"/>
      <c r="P93" s="395" t="s">
        <v>343</v>
      </c>
      <c r="Q93" s="371" t="str">
        <f t="shared" si="2"/>
        <v/>
      </c>
      <c r="R93" s="371" t="str">
        <f t="shared" si="3"/>
        <v>Moderada</v>
      </c>
      <c r="S93" s="371" t="str">
        <f t="shared" si="4"/>
        <v/>
      </c>
      <c r="T93" s="372" t="str">
        <f t="shared" si="5"/>
        <v>Control fuerte pero si el riesgo residual lo requiere, en cada proceso involucrado se deben emprender acciones adicionales</v>
      </c>
      <c r="U93" s="389">
        <f t="shared" si="6"/>
        <v>2</v>
      </c>
      <c r="V93" s="350"/>
      <c r="W93" s="397"/>
      <c r="X93" s="356" t="str">
        <f t="shared" si="7"/>
        <v/>
      </c>
      <c r="Y93" s="390"/>
      <c r="Z93" s="392"/>
      <c r="AA93" s="387"/>
      <c r="AB93" s="387"/>
      <c r="AC93" s="387"/>
      <c r="AD93" s="387"/>
      <c r="AE93" s="387"/>
      <c r="AF93" s="387"/>
      <c r="AG93" s="387"/>
      <c r="AH93" s="387"/>
      <c r="AI93" s="387"/>
      <c r="AJ93" s="387"/>
      <c r="AK93" s="387"/>
      <c r="AL93" s="387"/>
      <c r="AM93" s="387"/>
      <c r="AN93" s="387"/>
      <c r="AO93" s="387"/>
    </row>
    <row r="94" spans="1:41" ht="38.25" x14ac:dyDescent="0.2">
      <c r="A94" s="297"/>
      <c r="B94" s="378" t="s">
        <v>812</v>
      </c>
      <c r="C94" s="410" t="s">
        <v>64</v>
      </c>
      <c r="D94" s="411">
        <v>15</v>
      </c>
      <c r="E94" s="411">
        <v>15</v>
      </c>
      <c r="F94" s="411">
        <v>15</v>
      </c>
      <c r="G94" s="411">
        <v>15</v>
      </c>
      <c r="H94" s="411">
        <v>15</v>
      </c>
      <c r="I94" s="411">
        <v>15</v>
      </c>
      <c r="J94" s="411">
        <v>10</v>
      </c>
      <c r="K94" s="412">
        <f t="shared" si="47"/>
        <v>100</v>
      </c>
      <c r="L94" s="393" t="str">
        <f t="shared" si="1"/>
        <v>Fuerte</v>
      </c>
      <c r="M94" s="397"/>
      <c r="N94" s="392"/>
      <c r="O94" s="398"/>
      <c r="P94" s="395" t="s">
        <v>343</v>
      </c>
      <c r="Q94" s="371" t="str">
        <f t="shared" si="2"/>
        <v/>
      </c>
      <c r="R94" s="371" t="str">
        <f t="shared" si="3"/>
        <v>Moderada</v>
      </c>
      <c r="S94" s="371" t="str">
        <f t="shared" si="4"/>
        <v/>
      </c>
      <c r="T94" s="372" t="str">
        <f t="shared" si="5"/>
        <v>Control fuerte pero si el riesgo residual lo requiere, en cada proceso involucrado se deben emprender acciones adicionales</v>
      </c>
      <c r="U94" s="389">
        <f t="shared" si="6"/>
        <v>2</v>
      </c>
      <c r="V94" s="350"/>
      <c r="W94" s="397"/>
      <c r="X94" s="356" t="str">
        <f t="shared" si="7"/>
        <v/>
      </c>
      <c r="Y94" s="390"/>
      <c r="Z94" s="392"/>
      <c r="AA94" s="341"/>
      <c r="AB94" s="341"/>
      <c r="AC94" s="341"/>
      <c r="AD94" s="341"/>
      <c r="AE94" s="341"/>
      <c r="AF94" s="341"/>
      <c r="AG94" s="341"/>
      <c r="AJ94" s="341"/>
      <c r="AK94" s="341"/>
      <c r="AL94" s="341"/>
      <c r="AM94" s="341"/>
      <c r="AN94" s="341"/>
    </row>
    <row r="95" spans="1:41" s="317" customFormat="1" ht="43.5" customHeight="1" x14ac:dyDescent="0.2">
      <c r="A95" s="297"/>
      <c r="B95" s="406" t="s">
        <v>813</v>
      </c>
      <c r="C95" s="410" t="s">
        <v>64</v>
      </c>
      <c r="D95" s="414">
        <v>15</v>
      </c>
      <c r="E95" s="414">
        <v>15</v>
      </c>
      <c r="F95" s="414">
        <v>15</v>
      </c>
      <c r="G95" s="414">
        <v>15</v>
      </c>
      <c r="H95" s="414">
        <v>15</v>
      </c>
      <c r="I95" s="414">
        <v>15</v>
      </c>
      <c r="J95" s="414">
        <v>10</v>
      </c>
      <c r="K95" s="412">
        <f t="shared" si="47"/>
        <v>100</v>
      </c>
      <c r="L95" s="393" t="str">
        <f t="shared" si="1"/>
        <v>Fuerte</v>
      </c>
      <c r="M95" s="397"/>
      <c r="N95" s="392"/>
      <c r="O95" s="398"/>
      <c r="P95" s="395" t="s">
        <v>343</v>
      </c>
      <c r="Q95" s="371" t="str">
        <f t="shared" si="2"/>
        <v/>
      </c>
      <c r="R95" s="371" t="str">
        <f t="shared" si="3"/>
        <v>Moderada</v>
      </c>
      <c r="S95" s="371" t="str">
        <f t="shared" si="4"/>
        <v/>
      </c>
      <c r="T95" s="372" t="str">
        <f t="shared" si="5"/>
        <v>Control fuerte pero si el riesgo residual lo requiere, en cada proceso involucrado se deben emprender acciones adicionales</v>
      </c>
      <c r="U95" s="389">
        <f t="shared" si="6"/>
        <v>2</v>
      </c>
      <c r="V95" s="350"/>
      <c r="W95" s="397"/>
      <c r="X95" s="356" t="str">
        <f t="shared" si="7"/>
        <v/>
      </c>
      <c r="Y95" s="390"/>
      <c r="Z95" s="392"/>
      <c r="AA95" s="387"/>
      <c r="AB95" s="387"/>
      <c r="AC95" s="387"/>
      <c r="AD95" s="387"/>
      <c r="AE95" s="387"/>
      <c r="AF95" s="387"/>
      <c r="AG95" s="387"/>
      <c r="AH95" s="387"/>
      <c r="AI95" s="387"/>
      <c r="AJ95" s="387"/>
      <c r="AK95" s="387"/>
      <c r="AL95" s="387"/>
      <c r="AM95" s="387"/>
      <c r="AN95" s="387"/>
      <c r="AO95" s="387"/>
    </row>
    <row r="96" spans="1:41" s="317" customFormat="1" ht="51" x14ac:dyDescent="0.2">
      <c r="A96" s="409"/>
      <c r="B96" s="406" t="s">
        <v>814</v>
      </c>
      <c r="C96" s="410" t="s">
        <v>157</v>
      </c>
      <c r="D96" s="411">
        <v>15</v>
      </c>
      <c r="E96" s="411">
        <v>15</v>
      </c>
      <c r="F96" s="411">
        <v>15</v>
      </c>
      <c r="G96" s="411">
        <v>15</v>
      </c>
      <c r="H96" s="411">
        <v>15</v>
      </c>
      <c r="I96" s="411">
        <v>15</v>
      </c>
      <c r="J96" s="411">
        <v>10</v>
      </c>
      <c r="K96" s="412">
        <f t="shared" si="47"/>
        <v>100</v>
      </c>
      <c r="L96" s="393" t="str">
        <f t="shared" si="1"/>
        <v>Fuerte</v>
      </c>
      <c r="M96" s="397"/>
      <c r="N96" s="392"/>
      <c r="O96" s="398"/>
      <c r="P96" s="395" t="s">
        <v>343</v>
      </c>
      <c r="Q96" s="371" t="str">
        <f t="shared" si="2"/>
        <v/>
      </c>
      <c r="R96" s="371" t="str">
        <f t="shared" si="3"/>
        <v>Moderada</v>
      </c>
      <c r="S96" s="371" t="str">
        <f t="shared" si="4"/>
        <v/>
      </c>
      <c r="T96" s="372" t="str">
        <f t="shared" si="5"/>
        <v>Control fuerte pero si el riesgo residual lo requiere, en cada proceso involucrado se deben emprender acciones adicionales</v>
      </c>
      <c r="U96" s="389" t="str">
        <f t="shared" si="6"/>
        <v/>
      </c>
      <c r="V96" s="350"/>
      <c r="W96" s="397"/>
      <c r="X96" s="356">
        <f t="shared" si="7"/>
        <v>2</v>
      </c>
      <c r="Y96" s="390"/>
      <c r="Z96" s="392"/>
      <c r="AA96" s="341"/>
      <c r="AB96" s="341"/>
      <c r="AC96" s="341"/>
      <c r="AD96" s="341"/>
      <c r="AE96" s="341"/>
      <c r="AF96" s="341"/>
      <c r="AG96" s="341"/>
      <c r="AH96" s="341"/>
      <c r="AI96" s="341"/>
      <c r="AJ96" s="341"/>
      <c r="AK96" s="341"/>
      <c r="AL96" s="341"/>
      <c r="AM96" s="341"/>
      <c r="AN96" s="341"/>
      <c r="AO96" s="341"/>
    </row>
    <row r="97" spans="1:41" s="317" customFormat="1" ht="25.5" x14ac:dyDescent="0.2">
      <c r="A97" s="409"/>
      <c r="B97" s="406" t="s">
        <v>431</v>
      </c>
      <c r="C97" s="410" t="s">
        <v>157</v>
      </c>
      <c r="D97" s="411">
        <v>15</v>
      </c>
      <c r="E97" s="411">
        <v>15</v>
      </c>
      <c r="F97" s="411">
        <v>0</v>
      </c>
      <c r="G97" s="411">
        <v>0</v>
      </c>
      <c r="H97" s="411">
        <v>15</v>
      </c>
      <c r="I97" s="411">
        <v>15</v>
      </c>
      <c r="J97" s="411">
        <v>10</v>
      </c>
      <c r="K97" s="412">
        <f t="shared" si="47"/>
        <v>70</v>
      </c>
      <c r="L97" s="393" t="str">
        <f t="shared" ref="L97:L190" si="51">IF(K97&gt;=96,"Fuerte",(IF(K97&lt;=85,"Débil","Moderado")))</f>
        <v>Débil</v>
      </c>
      <c r="M97" s="397"/>
      <c r="N97" s="392"/>
      <c r="O97" s="398"/>
      <c r="P97" s="395" t="s">
        <v>345</v>
      </c>
      <c r="Q97" s="371" t="str">
        <f t="shared" si="2"/>
        <v/>
      </c>
      <c r="R97" s="371" t="str">
        <f t="shared" si="3"/>
        <v/>
      </c>
      <c r="S97" s="371" t="str">
        <f t="shared" si="4"/>
        <v>Débil</v>
      </c>
      <c r="T97" s="372" t="str">
        <f t="shared" si="5"/>
        <v>Requiere plan de acción para fortalecer los controles</v>
      </c>
      <c r="U97" s="389" t="str">
        <f t="shared" si="6"/>
        <v/>
      </c>
      <c r="V97" s="391"/>
      <c r="W97" s="359"/>
      <c r="X97" s="356" t="str">
        <f t="shared" si="7"/>
        <v/>
      </c>
      <c r="Y97" s="388"/>
      <c r="Z97" s="360"/>
      <c r="AA97" s="387"/>
      <c r="AB97" s="387"/>
      <c r="AC97" s="387"/>
      <c r="AD97" s="387"/>
      <c r="AE97" s="387"/>
      <c r="AF97" s="387"/>
      <c r="AG97" s="387"/>
      <c r="AH97" s="387"/>
      <c r="AI97" s="387"/>
      <c r="AJ97" s="387"/>
      <c r="AK97" s="387"/>
      <c r="AL97" s="387"/>
      <c r="AM97" s="387"/>
      <c r="AN97" s="387"/>
      <c r="AO97" s="387"/>
    </row>
    <row r="98" spans="1:41" s="506" customFormat="1" ht="25.5" x14ac:dyDescent="0.25">
      <c r="A98" s="521" t="s">
        <v>868</v>
      </c>
      <c r="B98" s="505" t="s">
        <v>919</v>
      </c>
      <c r="C98" s="410" t="s">
        <v>157</v>
      </c>
      <c r="D98" s="411">
        <v>15</v>
      </c>
      <c r="E98" s="411">
        <v>15</v>
      </c>
      <c r="F98" s="411">
        <v>15</v>
      </c>
      <c r="G98" s="411">
        <v>10</v>
      </c>
      <c r="H98" s="411">
        <v>15</v>
      </c>
      <c r="I98" s="411">
        <v>15</v>
      </c>
      <c r="J98" s="411">
        <v>10</v>
      </c>
      <c r="K98" s="412">
        <f t="shared" ref="K98" si="52">SUM(D98:J98)</f>
        <v>95</v>
      </c>
      <c r="L98" s="393" t="str">
        <f t="shared" si="51"/>
        <v>Moderado</v>
      </c>
      <c r="M98" s="397"/>
      <c r="N98" s="392"/>
      <c r="O98" s="398"/>
      <c r="P98" s="395" t="s">
        <v>343</v>
      </c>
      <c r="Q98" s="371" t="str">
        <f t="shared" ref="Q98:Q99" si="53">IF(AND(N98="Fuerte",P98="Fuerte"),"Fuerte","")</f>
        <v/>
      </c>
      <c r="R98" s="371" t="str">
        <f t="shared" ref="R98" si="54">IF(Q98="Fuerte","",IF(OR(N98="Débil",P98="Débil"),"","Moderada"))</f>
        <v>Moderada</v>
      </c>
      <c r="S98" s="371" t="str">
        <f t="shared" ref="S98" si="55">IF(OR(Q98="Fuerte",R98="Moderada"),"","Débil")</f>
        <v/>
      </c>
      <c r="T98" s="372" t="str">
        <f t="shared" si="5"/>
        <v>Requiere plan de acción para fortalecer los controles</v>
      </c>
      <c r="U98" s="389" t="str">
        <f t="shared" si="6"/>
        <v/>
      </c>
      <c r="V98" s="391"/>
      <c r="W98" s="359"/>
      <c r="X98" s="356">
        <f t="shared" si="7"/>
        <v>1</v>
      </c>
      <c r="Y98" s="358">
        <f>IFERROR(ROUND(AVERAGE(X98:X103),0),0)</f>
        <v>1</v>
      </c>
      <c r="Z98" s="381">
        <f>IF(OR(S98="Débil",Y98=0),0,IF(Y98=1,1,IF(AND(Q98="Fuerte",Y98=2),2,1)))</f>
        <v>1</v>
      </c>
      <c r="AB98" s="507"/>
      <c r="AC98" s="508"/>
      <c r="AD98" s="508"/>
      <c r="AE98" s="508"/>
      <c r="AF98" s="509"/>
      <c r="AG98" s="456"/>
      <c r="AH98" s="456"/>
      <c r="AI98" s="456"/>
      <c r="AJ98" s="508"/>
      <c r="AK98" s="508"/>
      <c r="AL98" s="508"/>
      <c r="AM98" s="509"/>
      <c r="AN98" s="456"/>
      <c r="AO98" s="525"/>
    </row>
    <row r="99" spans="1:41" s="506" customFormat="1" ht="15.75" x14ac:dyDescent="0.2">
      <c r="A99" s="409"/>
      <c r="B99" s="505"/>
      <c r="C99" s="410"/>
      <c r="D99" s="411"/>
      <c r="E99" s="411"/>
      <c r="F99" s="411"/>
      <c r="G99" s="411"/>
      <c r="H99" s="411"/>
      <c r="I99" s="411"/>
      <c r="J99" s="411"/>
      <c r="K99" s="412">
        <f t="shared" ref="K99:K100" si="56">SUM(D99:J99)</f>
        <v>0</v>
      </c>
      <c r="L99" s="393" t="str">
        <f t="shared" ref="L99:L100" si="57">IF(K99&gt;=96,"Fuerte",(IF(K99&lt;=85,"Débil","Moderado")))</f>
        <v>Débil</v>
      </c>
      <c r="M99" s="397"/>
      <c r="N99" s="392"/>
      <c r="O99" s="398"/>
      <c r="P99" s="395"/>
      <c r="Q99" s="371" t="str">
        <f t="shared" si="53"/>
        <v/>
      </c>
      <c r="R99" s="371"/>
      <c r="S99" s="371"/>
      <c r="T99" s="372"/>
      <c r="U99" s="389" t="str">
        <f t="shared" ref="U99:U100" si="58">IF(C99="Preventivo",IF(L99="Fuerte",2,IF(L99="Moderado",1,"")),"")</f>
        <v/>
      </c>
      <c r="V99" s="350"/>
      <c r="W99" s="397"/>
      <c r="X99" s="356" t="str">
        <f t="shared" ref="X99:X161" si="59">IF(C99="Detectivo",IF(L99="Fuerte",2,IF(L99="Moderado",1,"")),"")</f>
        <v/>
      </c>
      <c r="Y99" s="390"/>
      <c r="Z99" s="392"/>
      <c r="AB99" s="507"/>
      <c r="AC99" s="508"/>
      <c r="AD99" s="508"/>
      <c r="AE99" s="508"/>
      <c r="AF99" s="509"/>
      <c r="AG99" s="456"/>
      <c r="AH99" s="456"/>
      <c r="AI99" s="456"/>
      <c r="AJ99" s="508"/>
      <c r="AK99" s="508"/>
      <c r="AL99" s="508"/>
      <c r="AM99" s="509"/>
      <c r="AN99" s="456"/>
      <c r="AO99" s="525"/>
    </row>
    <row r="100" spans="1:41" s="506" customFormat="1" ht="15.75" x14ac:dyDescent="0.2">
      <c r="A100" s="409"/>
      <c r="B100" s="505"/>
      <c r="C100" s="410"/>
      <c r="D100" s="411"/>
      <c r="E100" s="411"/>
      <c r="F100" s="411"/>
      <c r="G100" s="411"/>
      <c r="H100" s="411"/>
      <c r="I100" s="411"/>
      <c r="J100" s="411"/>
      <c r="K100" s="412">
        <f t="shared" si="56"/>
        <v>0</v>
      </c>
      <c r="L100" s="393" t="str">
        <f t="shared" si="57"/>
        <v>Débil</v>
      </c>
      <c r="M100" s="397"/>
      <c r="N100" s="392"/>
      <c r="O100" s="398"/>
      <c r="P100" s="395"/>
      <c r="Q100" s="371"/>
      <c r="R100" s="371"/>
      <c r="S100" s="371"/>
      <c r="T100" s="372"/>
      <c r="U100" s="389" t="str">
        <f t="shared" si="58"/>
        <v/>
      </c>
      <c r="V100" s="350"/>
      <c r="W100" s="397"/>
      <c r="X100" s="356" t="str">
        <f t="shared" si="59"/>
        <v/>
      </c>
      <c r="Y100" s="390"/>
      <c r="Z100" s="392"/>
      <c r="AB100" s="507"/>
      <c r="AC100" s="508"/>
      <c r="AD100" s="508"/>
      <c r="AE100" s="508"/>
      <c r="AF100" s="509"/>
      <c r="AG100" s="456"/>
      <c r="AH100" s="456"/>
      <c r="AI100" s="456"/>
      <c r="AJ100" s="508"/>
      <c r="AK100" s="508"/>
      <c r="AL100" s="508"/>
      <c r="AM100" s="509"/>
      <c r="AN100" s="456"/>
      <c r="AO100" s="525"/>
    </row>
    <row r="101" spans="1:41" ht="51" x14ac:dyDescent="0.2">
      <c r="A101" s="294" t="str">
        <f>'[1]2. MAPA DE RIESGOS '!C23</f>
        <v>11. Discriminación hacia los ciudadanos que requieren atención y respuesta por parte de la SDM.</v>
      </c>
      <c r="B101" s="287" t="s">
        <v>427</v>
      </c>
      <c r="C101" s="408" t="s">
        <v>64</v>
      </c>
      <c r="D101" s="342">
        <v>15</v>
      </c>
      <c r="E101" s="342">
        <v>15</v>
      </c>
      <c r="F101" s="342">
        <v>15</v>
      </c>
      <c r="G101" s="342">
        <v>15</v>
      </c>
      <c r="H101" s="342">
        <v>15</v>
      </c>
      <c r="I101" s="342">
        <v>15</v>
      </c>
      <c r="J101" s="342">
        <v>10</v>
      </c>
      <c r="K101" s="312">
        <f t="shared" si="47"/>
        <v>100</v>
      </c>
      <c r="L101" s="330" t="str">
        <f t="shared" si="51"/>
        <v>Fuerte</v>
      </c>
      <c r="M101" s="334">
        <f>ROUNDUP(AVERAGEIF(K101:K109,"&gt;0"),1)</f>
        <v>98.399999999999991</v>
      </c>
      <c r="N101" s="338" t="str">
        <f>IF(M101=100,"Fuerte",IF(M101&lt;50,"Débil","Moderada"))</f>
        <v>Moderada</v>
      </c>
      <c r="O101" s="336" t="str">
        <f>IF(M101&lt;96,"Se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1" s="331" t="s">
        <v>343</v>
      </c>
      <c r="Q101" s="369" t="str">
        <f t="shared" ref="Q101:Q190" si="60">IF(AND(N101="Fuerte",P101="Fuerte"),"Fuerte","")</f>
        <v/>
      </c>
      <c r="R101" s="369" t="str">
        <f t="shared" ref="R101:R190" si="61">IF(Q101="Fuerte","",IF(OR(N101="Débil",P101="Débil"),"","Moderada"))</f>
        <v>Moderada</v>
      </c>
      <c r="S101" s="369" t="str">
        <f t="shared" ref="S101:S190" si="62">IF(OR(Q101="Fuerte",R101="Moderada"),"","Débil")</f>
        <v/>
      </c>
      <c r="T101" s="370" t="str">
        <f t="shared" ref="T101:T134" si="63">IF(AND(L101="Fuerte",P101="Fuerte"),"Control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1" s="403">
        <f t="shared" ref="U101:U191" si="64">IF(C101="Preventivo",IF(L101="Fuerte",2,IF(L101="Moderado",1,"")),"")</f>
        <v>2</v>
      </c>
      <c r="V101" s="361">
        <f>IFERROR(ROUND(AVERAGE(U101:U105),0),0)</f>
        <v>2</v>
      </c>
      <c r="W101" s="338">
        <f>IF(OR(S101="Débil",V101=0),0,IF(V101=1,1,IF(AND(Q101="Fuerte",V101=2),2,1)))</f>
        <v>1</v>
      </c>
      <c r="X101" s="356" t="str">
        <f t="shared" si="59"/>
        <v/>
      </c>
      <c r="Y101" s="361">
        <f>IFERROR(ROUND(AVERAGE(X101:X106),0),0)</f>
        <v>2</v>
      </c>
      <c r="Z101" s="338">
        <f>IF(OR(S101="Débil",Y101=0),0,IF(Y101=1,1,IF(AND(Q101="Fuerte",Y101=2),2,1)))</f>
        <v>1</v>
      </c>
      <c r="AA101" s="341"/>
      <c r="AB101" s="341"/>
      <c r="AC101" s="341"/>
      <c r="AD101" s="341"/>
      <c r="AE101" s="341"/>
      <c r="AF101" s="341"/>
      <c r="AG101" s="341"/>
      <c r="AJ101" s="341"/>
      <c r="AK101" s="341"/>
      <c r="AL101" s="341"/>
      <c r="AM101" s="341"/>
      <c r="AN101" s="341"/>
    </row>
    <row r="102" spans="1:41" ht="38.25" x14ac:dyDescent="0.2">
      <c r="A102" s="407"/>
      <c r="B102" s="405" t="s">
        <v>501</v>
      </c>
      <c r="C102" s="408" t="s">
        <v>64</v>
      </c>
      <c r="D102" s="385">
        <v>15</v>
      </c>
      <c r="E102" s="385">
        <v>15</v>
      </c>
      <c r="F102" s="385">
        <v>15</v>
      </c>
      <c r="G102" s="385">
        <v>15</v>
      </c>
      <c r="H102" s="385">
        <v>15</v>
      </c>
      <c r="I102" s="385">
        <v>15</v>
      </c>
      <c r="J102" s="385">
        <v>10</v>
      </c>
      <c r="K102" s="386">
        <f t="shared" si="47"/>
        <v>100</v>
      </c>
      <c r="L102" s="394" t="str">
        <f t="shared" si="51"/>
        <v>Fuerte</v>
      </c>
      <c r="M102" s="400"/>
      <c r="N102" s="401"/>
      <c r="O102" s="402"/>
      <c r="P102" s="396" t="s">
        <v>343</v>
      </c>
      <c r="Q102" s="369" t="str">
        <f t="shared" si="60"/>
        <v/>
      </c>
      <c r="R102" s="369" t="str">
        <f t="shared" si="61"/>
        <v>Moderada</v>
      </c>
      <c r="S102" s="369" t="str">
        <f t="shared" si="62"/>
        <v/>
      </c>
      <c r="T102" s="370" t="str">
        <f t="shared" si="63"/>
        <v>Control fuerte pero si el riesgo residual lo requiere, en cada proceso involucrado se deben emprender acciones adicionales</v>
      </c>
      <c r="U102" s="403">
        <f t="shared" si="64"/>
        <v>2</v>
      </c>
      <c r="V102" s="349"/>
      <c r="W102" s="400"/>
      <c r="X102" s="356" t="str">
        <f t="shared" si="59"/>
        <v/>
      </c>
      <c r="Y102" s="377"/>
      <c r="Z102" s="401"/>
      <c r="AA102" s="387"/>
      <c r="AB102" s="387"/>
      <c r="AC102" s="387"/>
      <c r="AD102" s="387"/>
      <c r="AE102" s="387"/>
      <c r="AF102" s="387"/>
      <c r="AG102" s="387"/>
      <c r="AH102" s="387"/>
      <c r="AI102" s="387"/>
      <c r="AJ102" s="387"/>
      <c r="AK102" s="387"/>
      <c r="AL102" s="387"/>
      <c r="AM102" s="387"/>
      <c r="AN102" s="387"/>
      <c r="AO102" s="387"/>
    </row>
    <row r="103" spans="1:41" ht="38.25" x14ac:dyDescent="0.2">
      <c r="A103" s="407"/>
      <c r="B103" s="405" t="s">
        <v>428</v>
      </c>
      <c r="C103" s="408" t="s">
        <v>64</v>
      </c>
      <c r="D103" s="385">
        <v>15</v>
      </c>
      <c r="E103" s="385">
        <v>15</v>
      </c>
      <c r="F103" s="385">
        <v>15</v>
      </c>
      <c r="G103" s="385">
        <v>15</v>
      </c>
      <c r="H103" s="385">
        <v>15</v>
      </c>
      <c r="I103" s="385">
        <v>15</v>
      </c>
      <c r="J103" s="385">
        <v>10</v>
      </c>
      <c r="K103" s="386">
        <f t="shared" si="47"/>
        <v>100</v>
      </c>
      <c r="L103" s="394" t="str">
        <f t="shared" si="51"/>
        <v>Fuerte</v>
      </c>
      <c r="M103" s="400"/>
      <c r="N103" s="401"/>
      <c r="O103" s="402"/>
      <c r="P103" s="396" t="s">
        <v>343</v>
      </c>
      <c r="Q103" s="369" t="str">
        <f t="shared" si="60"/>
        <v/>
      </c>
      <c r="R103" s="369" t="str">
        <f t="shared" si="61"/>
        <v>Moderada</v>
      </c>
      <c r="S103" s="369" t="str">
        <f t="shared" si="62"/>
        <v/>
      </c>
      <c r="T103" s="370" t="str">
        <f t="shared" si="63"/>
        <v>Control fuerte pero si el riesgo residual lo requiere, en cada proceso involucrado se deben emprender acciones adicionales</v>
      </c>
      <c r="U103" s="403">
        <f t="shared" si="64"/>
        <v>2</v>
      </c>
      <c r="V103" s="349"/>
      <c r="W103" s="400"/>
      <c r="X103" s="356" t="str">
        <f t="shared" si="59"/>
        <v/>
      </c>
      <c r="Y103" s="377"/>
      <c r="Z103" s="401"/>
      <c r="AA103" s="387"/>
      <c r="AB103" s="387"/>
      <c r="AC103" s="387"/>
      <c r="AD103" s="387"/>
      <c r="AE103" s="387"/>
      <c r="AF103" s="387"/>
      <c r="AG103" s="387"/>
      <c r="AH103" s="387"/>
      <c r="AI103" s="387"/>
      <c r="AJ103" s="387"/>
      <c r="AK103" s="387"/>
      <c r="AL103" s="387"/>
      <c r="AM103" s="387"/>
      <c r="AN103" s="387"/>
      <c r="AO103" s="387"/>
    </row>
    <row r="104" spans="1:41" x14ac:dyDescent="0.2">
      <c r="A104" s="311"/>
      <c r="B104" s="314" t="s">
        <v>429</v>
      </c>
      <c r="C104" s="408" t="s">
        <v>64</v>
      </c>
      <c r="D104" s="342">
        <v>15</v>
      </c>
      <c r="E104" s="342">
        <v>15</v>
      </c>
      <c r="F104" s="342">
        <v>15</v>
      </c>
      <c r="G104" s="342">
        <v>10</v>
      </c>
      <c r="H104" s="342">
        <v>15</v>
      </c>
      <c r="I104" s="342">
        <v>15</v>
      </c>
      <c r="J104" s="342">
        <v>10</v>
      </c>
      <c r="K104" s="312">
        <f t="shared" si="47"/>
        <v>95</v>
      </c>
      <c r="L104" s="330" t="str">
        <f t="shared" si="51"/>
        <v>Moderado</v>
      </c>
      <c r="M104" s="320"/>
      <c r="N104" s="319"/>
      <c r="O104" s="318"/>
      <c r="P104" s="331" t="s">
        <v>509</v>
      </c>
      <c r="Q104" s="369" t="str">
        <f t="shared" si="60"/>
        <v/>
      </c>
      <c r="R104" s="369" t="str">
        <f t="shared" si="61"/>
        <v>Moderada</v>
      </c>
      <c r="S104" s="369" t="str">
        <f t="shared" si="62"/>
        <v/>
      </c>
      <c r="T104" s="370" t="str">
        <f t="shared" si="63"/>
        <v>Requiere plan de acción para fortalecer los controles</v>
      </c>
      <c r="U104" s="403">
        <f t="shared" si="64"/>
        <v>1</v>
      </c>
      <c r="V104" s="349"/>
      <c r="W104" s="400"/>
      <c r="X104" s="356" t="str">
        <f t="shared" si="59"/>
        <v/>
      </c>
      <c r="Y104" s="377"/>
      <c r="Z104" s="401"/>
      <c r="AA104" s="341"/>
      <c r="AB104" s="341"/>
      <c r="AC104" s="341"/>
      <c r="AD104" s="341"/>
      <c r="AE104" s="341"/>
      <c r="AF104" s="341"/>
      <c r="AG104" s="341"/>
      <c r="AJ104" s="341"/>
      <c r="AK104" s="341"/>
      <c r="AL104" s="341"/>
      <c r="AM104" s="341"/>
      <c r="AN104" s="341"/>
    </row>
    <row r="105" spans="1:41" s="341" customFormat="1" x14ac:dyDescent="0.2">
      <c r="A105" s="311"/>
      <c r="B105" s="314" t="s">
        <v>430</v>
      </c>
      <c r="C105" s="408" t="s">
        <v>157</v>
      </c>
      <c r="D105" s="342">
        <v>15</v>
      </c>
      <c r="E105" s="342">
        <v>15</v>
      </c>
      <c r="F105" s="342">
        <v>15</v>
      </c>
      <c r="G105" s="342">
        <v>10</v>
      </c>
      <c r="H105" s="342">
        <v>15</v>
      </c>
      <c r="I105" s="342">
        <v>15</v>
      </c>
      <c r="J105" s="342">
        <v>10</v>
      </c>
      <c r="K105" s="312">
        <f t="shared" si="47"/>
        <v>95</v>
      </c>
      <c r="L105" s="330" t="str">
        <f t="shared" si="51"/>
        <v>Moderado</v>
      </c>
      <c r="M105" s="320"/>
      <c r="N105" s="319"/>
      <c r="O105" s="318"/>
      <c r="P105" s="331" t="s">
        <v>509</v>
      </c>
      <c r="Q105" s="369" t="str">
        <f t="shared" si="60"/>
        <v/>
      </c>
      <c r="R105" s="369" t="str">
        <f t="shared" si="61"/>
        <v>Moderada</v>
      </c>
      <c r="S105" s="369" t="str">
        <f t="shared" si="62"/>
        <v/>
      </c>
      <c r="T105" s="370" t="str">
        <f t="shared" si="63"/>
        <v>Requiere plan de acción para fortalecer los controles</v>
      </c>
      <c r="U105" s="403" t="str">
        <f t="shared" si="64"/>
        <v/>
      </c>
      <c r="V105" s="349"/>
      <c r="W105" s="400"/>
      <c r="X105" s="356">
        <f t="shared" si="59"/>
        <v>1</v>
      </c>
      <c r="Y105" s="377"/>
      <c r="Z105" s="401"/>
    </row>
    <row r="106" spans="1:41" s="341" customFormat="1" ht="38.25" x14ac:dyDescent="0.2">
      <c r="A106" s="407"/>
      <c r="B106" s="405" t="s">
        <v>431</v>
      </c>
      <c r="C106" s="408" t="s">
        <v>157</v>
      </c>
      <c r="D106" s="385">
        <v>15</v>
      </c>
      <c r="E106" s="385">
        <v>15</v>
      </c>
      <c r="F106" s="385">
        <v>15</v>
      </c>
      <c r="G106" s="385">
        <v>15</v>
      </c>
      <c r="H106" s="385">
        <v>15</v>
      </c>
      <c r="I106" s="385">
        <v>15</v>
      </c>
      <c r="J106" s="385">
        <v>10</v>
      </c>
      <c r="K106" s="386">
        <f t="shared" si="47"/>
        <v>100</v>
      </c>
      <c r="L106" s="394" t="str">
        <f t="shared" si="51"/>
        <v>Fuerte</v>
      </c>
      <c r="M106" s="400"/>
      <c r="N106" s="401"/>
      <c r="O106" s="384"/>
      <c r="P106" s="396" t="s">
        <v>343</v>
      </c>
      <c r="Q106" s="369" t="str">
        <f t="shared" si="60"/>
        <v/>
      </c>
      <c r="R106" s="369" t="str">
        <f t="shared" si="61"/>
        <v>Moderada</v>
      </c>
      <c r="S106" s="369" t="str">
        <f t="shared" si="62"/>
        <v/>
      </c>
      <c r="T106" s="370" t="str">
        <f t="shared" si="63"/>
        <v>Control fuerte pero si el riesgo residual lo requiere, en cada proceso involucrado se deben emprender acciones adicionales</v>
      </c>
      <c r="U106" s="403" t="str">
        <f t="shared" si="64"/>
        <v/>
      </c>
      <c r="V106" s="362"/>
      <c r="W106" s="363"/>
      <c r="X106" s="356">
        <f t="shared" si="59"/>
        <v>2</v>
      </c>
      <c r="Y106" s="356"/>
      <c r="Z106" s="357"/>
      <c r="AA106" s="387"/>
      <c r="AB106" s="387"/>
      <c r="AC106" s="387"/>
      <c r="AD106" s="387"/>
      <c r="AE106" s="387"/>
      <c r="AF106" s="387"/>
      <c r="AG106" s="387"/>
      <c r="AH106" s="387"/>
      <c r="AI106" s="387"/>
      <c r="AJ106" s="387"/>
      <c r="AK106" s="387"/>
      <c r="AL106" s="387"/>
      <c r="AM106" s="387"/>
      <c r="AN106" s="387"/>
      <c r="AO106" s="387"/>
    </row>
    <row r="107" spans="1:41" s="341" customFormat="1" ht="15.75" x14ac:dyDescent="0.25">
      <c r="A107" s="521" t="s">
        <v>868</v>
      </c>
      <c r="B107" s="500"/>
      <c r="C107" s="408"/>
      <c r="D107" s="342"/>
      <c r="E107" s="342"/>
      <c r="F107" s="342"/>
      <c r="G107" s="342"/>
      <c r="H107" s="342"/>
      <c r="I107" s="342"/>
      <c r="J107" s="342"/>
      <c r="K107" s="386">
        <f t="shared" ref="K107:K109" si="65">SUM(D107:J107)</f>
        <v>0</v>
      </c>
      <c r="L107" s="394" t="str">
        <f t="shared" ref="L107:L109" si="66">IF(K107&gt;=96,"Fuerte",(IF(K107&lt;=85,"Débil","Moderado")))</f>
        <v>Débil</v>
      </c>
      <c r="M107" s="320"/>
      <c r="N107" s="319"/>
      <c r="O107" s="318"/>
      <c r="P107" s="331"/>
      <c r="Q107" s="369"/>
      <c r="R107" s="369"/>
      <c r="S107" s="369"/>
      <c r="T107" s="370"/>
      <c r="U107" s="403" t="str">
        <f t="shared" si="64"/>
        <v/>
      </c>
      <c r="V107" s="361">
        <f>IFERROR(ROUND(AVERAGE(U107:U110),0),0)</f>
        <v>2</v>
      </c>
      <c r="W107" s="338">
        <f>IF(OR(S107="Débil",V107=0),0,IF(V107=1,1,IF(AND(Q107="Fuerte",V107=2),2,1)))</f>
        <v>1</v>
      </c>
      <c r="X107" s="356" t="str">
        <f t="shared" si="59"/>
        <v/>
      </c>
      <c r="Y107" s="361">
        <f>IFERROR(ROUND(AVERAGE(X107:X110),0),0)</f>
        <v>0</v>
      </c>
      <c r="Z107" s="338">
        <f>IF(OR(S107="Débil",Y107=0),0,IF(Y107=1,1,IF(AND(Q107="Fuerte",Y107=2),2,1)))</f>
        <v>0</v>
      </c>
      <c r="AB107" s="310"/>
      <c r="AC107" s="289"/>
      <c r="AD107" s="289"/>
      <c r="AE107" s="289"/>
      <c r="AF107" s="290"/>
      <c r="AG107" s="340"/>
      <c r="AH107" s="340"/>
      <c r="AI107" s="340"/>
      <c r="AJ107" s="289"/>
      <c r="AK107" s="289"/>
      <c r="AL107" s="289"/>
      <c r="AM107" s="290"/>
      <c r="AN107" s="340"/>
      <c r="AO107" s="524"/>
    </row>
    <row r="108" spans="1:41" s="341" customFormat="1" ht="15.75" x14ac:dyDescent="0.2">
      <c r="A108" s="311"/>
      <c r="B108" s="500"/>
      <c r="C108" s="408"/>
      <c r="D108" s="342"/>
      <c r="E108" s="342"/>
      <c r="F108" s="342"/>
      <c r="G108" s="342"/>
      <c r="H108" s="342"/>
      <c r="I108" s="342"/>
      <c r="J108" s="342"/>
      <c r="K108" s="386">
        <f t="shared" si="65"/>
        <v>0</v>
      </c>
      <c r="L108" s="394" t="str">
        <f t="shared" si="66"/>
        <v>Débil</v>
      </c>
      <c r="M108" s="320"/>
      <c r="N108" s="319"/>
      <c r="O108" s="318"/>
      <c r="P108" s="331"/>
      <c r="Q108" s="369"/>
      <c r="R108" s="369"/>
      <c r="S108" s="369"/>
      <c r="T108" s="370"/>
      <c r="U108" s="403" t="str">
        <f t="shared" si="64"/>
        <v/>
      </c>
      <c r="V108" s="349"/>
      <c r="W108" s="400"/>
      <c r="X108" s="356" t="str">
        <f t="shared" si="59"/>
        <v/>
      </c>
      <c r="Y108" s="377"/>
      <c r="Z108" s="401"/>
      <c r="AB108" s="310"/>
      <c r="AC108" s="289"/>
      <c r="AD108" s="289"/>
      <c r="AE108" s="289"/>
      <c r="AF108" s="290"/>
      <c r="AG108" s="340"/>
      <c r="AH108" s="340"/>
      <c r="AI108" s="340"/>
      <c r="AJ108" s="289"/>
      <c r="AK108" s="289"/>
      <c r="AL108" s="289"/>
      <c r="AM108" s="290"/>
      <c r="AN108" s="340"/>
      <c r="AO108" s="524"/>
    </row>
    <row r="109" spans="1:41" s="341" customFormat="1" ht="15.75" x14ac:dyDescent="0.2">
      <c r="A109" s="311"/>
      <c r="B109" s="500"/>
      <c r="C109" s="408"/>
      <c r="D109" s="342"/>
      <c r="E109" s="342"/>
      <c r="F109" s="342"/>
      <c r="G109" s="342"/>
      <c r="H109" s="342"/>
      <c r="I109" s="342"/>
      <c r="J109" s="342"/>
      <c r="K109" s="386">
        <f t="shared" si="65"/>
        <v>0</v>
      </c>
      <c r="L109" s="394" t="str">
        <f t="shared" si="66"/>
        <v>Débil</v>
      </c>
      <c r="M109" s="320"/>
      <c r="N109" s="319"/>
      <c r="O109" s="318"/>
      <c r="P109" s="331"/>
      <c r="Q109" s="369"/>
      <c r="R109" s="369"/>
      <c r="S109" s="369"/>
      <c r="T109" s="370"/>
      <c r="U109" s="403" t="str">
        <f t="shared" si="64"/>
        <v/>
      </c>
      <c r="V109" s="349"/>
      <c r="W109" s="400"/>
      <c r="X109" s="356" t="str">
        <f t="shared" si="59"/>
        <v/>
      </c>
      <c r="Y109" s="377"/>
      <c r="Z109" s="401"/>
      <c r="AB109" s="310"/>
      <c r="AC109" s="289"/>
      <c r="AD109" s="289"/>
      <c r="AE109" s="289"/>
      <c r="AF109" s="290"/>
      <c r="AG109" s="340"/>
      <c r="AH109" s="340"/>
      <c r="AI109" s="340"/>
      <c r="AJ109" s="289"/>
      <c r="AK109" s="289"/>
      <c r="AL109" s="289"/>
      <c r="AM109" s="290"/>
      <c r="AN109" s="340"/>
      <c r="AO109" s="524"/>
    </row>
    <row r="110" spans="1:41" s="341" customFormat="1" ht="51" x14ac:dyDescent="0.2">
      <c r="A110" s="379" t="str">
        <f>'[1]2. MAPA DE RIESGOS '!C24</f>
        <v>12. Actuación de la SDM que impida la participación ciudadana</v>
      </c>
      <c r="B110" s="378" t="s">
        <v>502</v>
      </c>
      <c r="C110" s="410" t="s">
        <v>64</v>
      </c>
      <c r="D110" s="411">
        <v>15</v>
      </c>
      <c r="E110" s="411">
        <v>15</v>
      </c>
      <c r="F110" s="411">
        <v>15</v>
      </c>
      <c r="G110" s="411">
        <v>15</v>
      </c>
      <c r="H110" s="411">
        <v>15</v>
      </c>
      <c r="I110" s="411">
        <v>15</v>
      </c>
      <c r="J110" s="411">
        <v>10</v>
      </c>
      <c r="K110" s="412">
        <f t="shared" si="47"/>
        <v>100</v>
      </c>
      <c r="L110" s="393" t="str">
        <f t="shared" si="51"/>
        <v>Fuerte</v>
      </c>
      <c r="M110" s="382">
        <f>ROUNDUP(AVERAGEIF(K110:K116,"&gt;0"),1)</f>
        <v>98</v>
      </c>
      <c r="N110" s="381" t="str">
        <f>IF(M110=100,"Fuerte",IF(M110&lt;50,"Débil","Moderada"))</f>
        <v>Moderada</v>
      </c>
      <c r="O110" s="383" t="str">
        <f>IF(M110&lt;96,"Se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0" s="395" t="s">
        <v>509</v>
      </c>
      <c r="Q110" s="371" t="str">
        <f t="shared" si="60"/>
        <v/>
      </c>
      <c r="R110" s="371" t="str">
        <f t="shared" si="61"/>
        <v>Moderada</v>
      </c>
      <c r="S110" s="371" t="str">
        <f t="shared" si="62"/>
        <v/>
      </c>
      <c r="T110" s="372" t="str">
        <f t="shared" si="63"/>
        <v>Requiere plan de acción para fortalecer los controles</v>
      </c>
      <c r="U110" s="389">
        <f t="shared" si="64"/>
        <v>2</v>
      </c>
      <c r="V110" s="358">
        <f>IFERROR(ROUND(AVERAGE(U110:U113),0),0)</f>
        <v>2</v>
      </c>
      <c r="W110" s="381">
        <f>IF(OR(S110="Débil",V110=0),0,IF(V110=1,1,IF(AND(Q110="Fuerte",V110=2),2,1)))</f>
        <v>1</v>
      </c>
      <c r="X110" s="356" t="str">
        <f t="shared" si="59"/>
        <v/>
      </c>
      <c r="Y110" s="358">
        <f>IFERROR(ROUND(AVERAGE(X110:X113),0),0)</f>
        <v>1</v>
      </c>
      <c r="Z110" s="381">
        <f>IF(OR(S110="Débil",Y110=0),0,IF(Y110=1,1,IF(AND(Q110="Fuerte",Y110=2),2,1)))</f>
        <v>1</v>
      </c>
      <c r="AA110" s="387"/>
      <c r="AB110" s="387"/>
      <c r="AC110" s="387"/>
      <c r="AD110" s="387"/>
      <c r="AE110" s="387"/>
      <c r="AF110" s="387"/>
      <c r="AG110" s="387"/>
      <c r="AH110" s="387"/>
      <c r="AI110" s="387"/>
      <c r="AJ110" s="387"/>
      <c r="AK110" s="387"/>
      <c r="AL110" s="387"/>
      <c r="AM110" s="387"/>
      <c r="AN110" s="387"/>
      <c r="AO110" s="387"/>
    </row>
    <row r="111" spans="1:41" s="341" customFormat="1" ht="38.25" x14ac:dyDescent="0.2">
      <c r="A111" s="409"/>
      <c r="B111" s="406" t="s">
        <v>432</v>
      </c>
      <c r="C111" s="410" t="s">
        <v>64</v>
      </c>
      <c r="D111" s="411">
        <v>15</v>
      </c>
      <c r="E111" s="411">
        <v>15</v>
      </c>
      <c r="F111" s="411">
        <v>15</v>
      </c>
      <c r="G111" s="411">
        <v>15</v>
      </c>
      <c r="H111" s="411">
        <v>15</v>
      </c>
      <c r="I111" s="411">
        <v>15</v>
      </c>
      <c r="J111" s="411">
        <v>10</v>
      </c>
      <c r="K111" s="412">
        <f t="shared" si="47"/>
        <v>100</v>
      </c>
      <c r="L111" s="393" t="str">
        <f t="shared" si="51"/>
        <v>Fuerte</v>
      </c>
      <c r="M111" s="397"/>
      <c r="N111" s="392"/>
      <c r="O111" s="398"/>
      <c r="P111" s="395" t="s">
        <v>343</v>
      </c>
      <c r="Q111" s="371" t="str">
        <f t="shared" si="60"/>
        <v/>
      </c>
      <c r="R111" s="371" t="str">
        <f t="shared" si="61"/>
        <v>Moderada</v>
      </c>
      <c r="S111" s="371" t="str">
        <f t="shared" si="62"/>
        <v/>
      </c>
      <c r="T111" s="372" t="str">
        <f t="shared" si="63"/>
        <v>Control fuerte pero si el riesgo residual lo requiere, en cada proceso involucrado se deben emprender acciones adicionales</v>
      </c>
      <c r="U111" s="389">
        <f t="shared" si="64"/>
        <v>2</v>
      </c>
      <c r="V111" s="350"/>
      <c r="W111" s="397"/>
      <c r="X111" s="356" t="str">
        <f t="shared" si="59"/>
        <v/>
      </c>
      <c r="Y111" s="390"/>
      <c r="Z111" s="392"/>
      <c r="AA111" s="387"/>
      <c r="AB111" s="387"/>
      <c r="AC111" s="387"/>
      <c r="AD111" s="387"/>
      <c r="AE111" s="387"/>
      <c r="AF111" s="387"/>
      <c r="AG111" s="387"/>
      <c r="AH111" s="387"/>
      <c r="AI111" s="387"/>
      <c r="AJ111" s="387"/>
      <c r="AK111" s="387"/>
      <c r="AL111" s="387"/>
      <c r="AM111" s="387"/>
      <c r="AN111" s="387"/>
      <c r="AO111" s="387"/>
    </row>
    <row r="112" spans="1:41" s="317" customFormat="1" ht="63" customHeight="1" x14ac:dyDescent="0.2">
      <c r="A112" s="409"/>
      <c r="B112" s="406" t="s">
        <v>434</v>
      </c>
      <c r="C112" s="410" t="s">
        <v>64</v>
      </c>
      <c r="D112" s="411">
        <v>15</v>
      </c>
      <c r="E112" s="411">
        <v>15</v>
      </c>
      <c r="F112" s="411">
        <v>15</v>
      </c>
      <c r="G112" s="411">
        <v>10</v>
      </c>
      <c r="H112" s="411">
        <v>15</v>
      </c>
      <c r="I112" s="411">
        <v>15</v>
      </c>
      <c r="J112" s="411">
        <v>10</v>
      </c>
      <c r="K112" s="412">
        <f t="shared" si="47"/>
        <v>95</v>
      </c>
      <c r="L112" s="393" t="str">
        <f t="shared" si="51"/>
        <v>Moderado</v>
      </c>
      <c r="M112" s="397"/>
      <c r="N112" s="392"/>
      <c r="O112" s="398"/>
      <c r="P112" s="395" t="s">
        <v>509</v>
      </c>
      <c r="Q112" s="371" t="str">
        <f t="shared" si="60"/>
        <v/>
      </c>
      <c r="R112" s="371" t="str">
        <f t="shared" si="61"/>
        <v>Moderada</v>
      </c>
      <c r="S112" s="371" t="str">
        <f t="shared" si="62"/>
        <v/>
      </c>
      <c r="T112" s="372" t="str">
        <f t="shared" si="63"/>
        <v>Requiere plan de acción para fortalecer los controles</v>
      </c>
      <c r="U112" s="389">
        <f t="shared" si="64"/>
        <v>1</v>
      </c>
      <c r="V112" s="350"/>
      <c r="W112" s="397"/>
      <c r="X112" s="356" t="str">
        <f t="shared" si="59"/>
        <v/>
      </c>
      <c r="Y112" s="390"/>
      <c r="Z112" s="392"/>
      <c r="AA112" s="341"/>
      <c r="AB112" s="341"/>
      <c r="AC112" s="341"/>
      <c r="AD112" s="341"/>
      <c r="AE112" s="341"/>
      <c r="AF112" s="341"/>
      <c r="AG112" s="341"/>
      <c r="AH112" s="341"/>
      <c r="AI112" s="341"/>
      <c r="AJ112" s="341"/>
      <c r="AK112" s="341"/>
      <c r="AL112" s="341"/>
      <c r="AM112" s="341"/>
      <c r="AN112" s="341"/>
      <c r="AO112" s="341"/>
    </row>
    <row r="113" spans="1:41" s="387" customFormat="1" x14ac:dyDescent="0.2">
      <c r="A113" s="409"/>
      <c r="B113" s="413" t="s">
        <v>433</v>
      </c>
      <c r="C113" s="410" t="s">
        <v>157</v>
      </c>
      <c r="D113" s="411">
        <v>15</v>
      </c>
      <c r="E113" s="411">
        <v>15</v>
      </c>
      <c r="F113" s="411">
        <v>15</v>
      </c>
      <c r="G113" s="411">
        <v>10</v>
      </c>
      <c r="H113" s="411">
        <v>15</v>
      </c>
      <c r="I113" s="411">
        <v>15</v>
      </c>
      <c r="J113" s="411">
        <v>10</v>
      </c>
      <c r="K113" s="412">
        <f t="shared" si="47"/>
        <v>95</v>
      </c>
      <c r="L113" s="393" t="str">
        <f t="shared" si="51"/>
        <v>Moderado</v>
      </c>
      <c r="M113" s="397"/>
      <c r="N113" s="392"/>
      <c r="O113" s="398"/>
      <c r="P113" s="395" t="s">
        <v>509</v>
      </c>
      <c r="Q113" s="371" t="str">
        <f t="shared" si="60"/>
        <v/>
      </c>
      <c r="R113" s="371" t="str">
        <f t="shared" si="61"/>
        <v>Moderada</v>
      </c>
      <c r="S113" s="371" t="str">
        <f t="shared" si="62"/>
        <v/>
      </c>
      <c r="T113" s="372" t="str">
        <f t="shared" si="63"/>
        <v>Requiere plan de acción para fortalecer los controles</v>
      </c>
      <c r="U113" s="389" t="str">
        <f t="shared" si="64"/>
        <v/>
      </c>
      <c r="V113" s="391"/>
      <c r="W113" s="359"/>
      <c r="X113" s="356">
        <f t="shared" si="59"/>
        <v>1</v>
      </c>
      <c r="Y113" s="388"/>
      <c r="Z113" s="360"/>
      <c r="AA113" s="341"/>
      <c r="AB113" s="341"/>
      <c r="AC113" s="341"/>
      <c r="AD113" s="341"/>
      <c r="AE113" s="341"/>
      <c r="AF113" s="341"/>
      <c r="AG113" s="341"/>
      <c r="AH113" s="341"/>
      <c r="AI113" s="341"/>
      <c r="AJ113" s="341"/>
      <c r="AK113" s="341"/>
      <c r="AL113" s="341"/>
      <c r="AM113" s="341"/>
      <c r="AN113" s="341"/>
      <c r="AO113" s="341"/>
    </row>
    <row r="114" spans="1:41" s="506" customFormat="1" ht="51" x14ac:dyDescent="0.2">
      <c r="A114" s="409"/>
      <c r="B114" s="505" t="s">
        <v>863</v>
      </c>
      <c r="C114" s="410" t="s">
        <v>64</v>
      </c>
      <c r="D114" s="411">
        <v>15</v>
      </c>
      <c r="E114" s="411">
        <v>15</v>
      </c>
      <c r="F114" s="411">
        <v>15</v>
      </c>
      <c r="G114" s="411">
        <v>15</v>
      </c>
      <c r="H114" s="411">
        <v>15</v>
      </c>
      <c r="I114" s="411">
        <v>15</v>
      </c>
      <c r="J114" s="411">
        <v>10</v>
      </c>
      <c r="K114" s="412">
        <f t="shared" ref="K114:K116" si="67">SUM(D114:J114)</f>
        <v>100</v>
      </c>
      <c r="L114" s="393" t="str">
        <f t="shared" ref="L114:L116" si="68">IF(K114&gt;=96,"Fuerte",(IF(K114&lt;=85,"Débil","Moderado")))</f>
        <v>Fuerte</v>
      </c>
      <c r="M114" s="397"/>
      <c r="N114" s="392"/>
      <c r="O114" s="398"/>
      <c r="P114" s="395" t="s">
        <v>343</v>
      </c>
      <c r="Q114" s="371"/>
      <c r="R114" s="371" t="str">
        <f t="shared" si="61"/>
        <v>Moderada</v>
      </c>
      <c r="S114" s="371"/>
      <c r="T114" s="372" t="str">
        <f t="shared" si="63"/>
        <v>Control fuerte pero si el riesgo residual lo requiere, en cada proceso involucrado se deben emprender acciones adicionales</v>
      </c>
      <c r="U114" s="389">
        <f t="shared" si="64"/>
        <v>2</v>
      </c>
      <c r="V114" s="350"/>
      <c r="W114" s="397"/>
      <c r="X114" s="356" t="str">
        <f t="shared" si="59"/>
        <v/>
      </c>
      <c r="Y114" s="390"/>
      <c r="Z114" s="392"/>
      <c r="AB114" s="507"/>
      <c r="AC114" s="508"/>
      <c r="AD114" s="508"/>
      <c r="AE114" s="508"/>
      <c r="AF114" s="509"/>
      <c r="AG114" s="456"/>
      <c r="AH114" s="456"/>
      <c r="AI114" s="456"/>
      <c r="AJ114" s="508"/>
      <c r="AK114" s="508"/>
      <c r="AL114" s="508"/>
      <c r="AM114" s="509"/>
      <c r="AN114" s="456"/>
      <c r="AO114" s="525"/>
    </row>
    <row r="115" spans="1:41" s="506" customFormat="1" ht="15.75" x14ac:dyDescent="0.25">
      <c r="A115" s="521" t="s">
        <v>868</v>
      </c>
      <c r="B115" s="505"/>
      <c r="C115" s="410"/>
      <c r="D115" s="411"/>
      <c r="E115" s="411"/>
      <c r="F115" s="411"/>
      <c r="G115" s="411"/>
      <c r="H115" s="411"/>
      <c r="I115" s="411"/>
      <c r="J115" s="411"/>
      <c r="K115" s="412">
        <f t="shared" si="67"/>
        <v>0</v>
      </c>
      <c r="L115" s="393" t="str">
        <f t="shared" si="68"/>
        <v>Débil</v>
      </c>
      <c r="M115" s="397"/>
      <c r="N115" s="392"/>
      <c r="O115" s="398"/>
      <c r="P115" s="395"/>
      <c r="Q115" s="371"/>
      <c r="R115" s="371"/>
      <c r="S115" s="371"/>
      <c r="T115" s="372"/>
      <c r="U115" s="389" t="str">
        <f t="shared" si="64"/>
        <v/>
      </c>
      <c r="V115" s="361">
        <f>IFERROR(ROUND(AVERAGE(U115:U118),0),0)</f>
        <v>2</v>
      </c>
      <c r="W115" s="338">
        <f>IF(OR(S115="Débil",V115=0),0,IF(V115=1,1,IF(AND(Q115="Fuerte",V115=2),2,1)))</f>
        <v>1</v>
      </c>
      <c r="X115" s="356" t="str">
        <f t="shared" si="59"/>
        <v/>
      </c>
      <c r="Y115" s="361">
        <f>IFERROR(ROUND(AVERAGE(X115:X118),0),0)</f>
        <v>0</v>
      </c>
      <c r="Z115" s="338">
        <f>IF(OR(S115="Débil",Y115=0),0,IF(Y115=1,1,IF(AND(Q115="Fuerte",Y115=2),2,1)))</f>
        <v>0</v>
      </c>
      <c r="AB115" s="507"/>
      <c r="AC115" s="508"/>
      <c r="AD115" s="508"/>
      <c r="AE115" s="508"/>
      <c r="AF115" s="509"/>
      <c r="AG115" s="456"/>
      <c r="AH115" s="456"/>
      <c r="AI115" s="456"/>
      <c r="AJ115" s="508"/>
      <c r="AK115" s="508"/>
      <c r="AL115" s="508"/>
      <c r="AM115" s="509"/>
      <c r="AN115" s="456"/>
      <c r="AO115" s="525"/>
    </row>
    <row r="116" spans="1:41" s="506" customFormat="1" ht="15.75" x14ac:dyDescent="0.2">
      <c r="A116" s="409"/>
      <c r="B116" s="505"/>
      <c r="C116" s="410"/>
      <c r="D116" s="411"/>
      <c r="E116" s="411"/>
      <c r="F116" s="411"/>
      <c r="G116" s="411"/>
      <c r="H116" s="411"/>
      <c r="I116" s="411"/>
      <c r="J116" s="411"/>
      <c r="K116" s="412">
        <f t="shared" si="67"/>
        <v>0</v>
      </c>
      <c r="L116" s="393" t="str">
        <f t="shared" si="68"/>
        <v>Débil</v>
      </c>
      <c r="M116" s="397"/>
      <c r="N116" s="392"/>
      <c r="O116" s="398"/>
      <c r="P116" s="395"/>
      <c r="Q116" s="371"/>
      <c r="R116" s="371"/>
      <c r="S116" s="371"/>
      <c r="T116" s="372"/>
      <c r="U116" s="389" t="str">
        <f t="shared" si="64"/>
        <v/>
      </c>
      <c r="V116" s="350"/>
      <c r="W116" s="397"/>
      <c r="X116" s="356" t="str">
        <f t="shared" si="59"/>
        <v/>
      </c>
      <c r="Y116" s="390"/>
      <c r="Z116" s="392"/>
      <c r="AB116" s="507"/>
      <c r="AC116" s="508"/>
      <c r="AD116" s="508"/>
      <c r="AE116" s="508"/>
      <c r="AF116" s="509"/>
      <c r="AG116" s="456"/>
      <c r="AH116" s="456"/>
      <c r="AI116" s="456"/>
      <c r="AJ116" s="508"/>
      <c r="AK116" s="508"/>
      <c r="AL116" s="508"/>
      <c r="AM116" s="509"/>
      <c r="AN116" s="456"/>
      <c r="AO116" s="525"/>
    </row>
    <row r="117" spans="1:41" ht="63.75" x14ac:dyDescent="0.2">
      <c r="A117" s="344" t="str">
        <f>'[1]2. MAPA DE RIESGOS '!C25</f>
        <v>13. Adopción de tecnologías obsoletas, inadecuadas o incompatibles para las necesidades de la movilidad de la ciudad.</v>
      </c>
      <c r="B117" s="316" t="s">
        <v>815</v>
      </c>
      <c r="C117" s="408" t="s">
        <v>64</v>
      </c>
      <c r="D117" s="385">
        <v>15</v>
      </c>
      <c r="E117" s="385">
        <v>15</v>
      </c>
      <c r="F117" s="385">
        <v>15</v>
      </c>
      <c r="G117" s="385">
        <v>15</v>
      </c>
      <c r="H117" s="385">
        <v>15</v>
      </c>
      <c r="I117" s="385">
        <v>15</v>
      </c>
      <c r="J117" s="385">
        <v>10</v>
      </c>
      <c r="K117" s="386">
        <f t="shared" si="47"/>
        <v>100</v>
      </c>
      <c r="L117" s="394" t="str">
        <f t="shared" si="51"/>
        <v>Fuerte</v>
      </c>
      <c r="M117" s="337">
        <f>ROUNDUP(AVERAGEIF(K117:K124,"&gt;0"),1)</f>
        <v>90</v>
      </c>
      <c r="N117" s="338" t="str">
        <f>IF(M117=100,"Fuerte",IF(M117&lt;50,"Débil","Moderada"))</f>
        <v>Moderada</v>
      </c>
      <c r="O117" s="336" t="str">
        <f>IF(M117&lt;96,"Se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17" s="396" t="s">
        <v>343</v>
      </c>
      <c r="Q117" s="369" t="str">
        <f t="shared" si="60"/>
        <v/>
      </c>
      <c r="R117" s="369" t="str">
        <f t="shared" si="61"/>
        <v>Moderada</v>
      </c>
      <c r="S117" s="369" t="str">
        <f t="shared" si="62"/>
        <v/>
      </c>
      <c r="T117" s="370" t="str">
        <f t="shared" si="63"/>
        <v>Control fuerte pero si el riesgo residual lo requiere, en cada proceso involucrado se deben emprender acciones adicionales</v>
      </c>
      <c r="U117" s="403">
        <f t="shared" si="64"/>
        <v>2</v>
      </c>
      <c r="V117" s="361">
        <f>IFERROR(ROUND(AVERAGE(U117:U121),0),0)</f>
        <v>2</v>
      </c>
      <c r="W117" s="338">
        <f>IF(OR(S117="Débil",V117=0),0,IF(V117=1,1,IF(AND(Q117="Fuerte",V117=2),2,1)))</f>
        <v>1</v>
      </c>
      <c r="X117" s="356" t="str">
        <f t="shared" si="59"/>
        <v/>
      </c>
      <c r="Y117" s="361">
        <f>IFERROR(ROUND(AVERAGE(X117:X121),0),0)</f>
        <v>2</v>
      </c>
      <c r="Z117" s="338">
        <f>IF(OR(S117="Débil",Y117=0),0,IF(Y117=1,1,IF(AND(Q117="Fuerte",Y117=2),2,1)))</f>
        <v>1</v>
      </c>
      <c r="AA117" s="387"/>
      <c r="AB117" s="387"/>
      <c r="AC117" s="387"/>
      <c r="AD117" s="387"/>
      <c r="AE117" s="387"/>
      <c r="AF117" s="387"/>
      <c r="AG117" s="387"/>
      <c r="AH117" s="387"/>
      <c r="AI117" s="387"/>
      <c r="AJ117" s="387"/>
      <c r="AK117" s="387"/>
      <c r="AL117" s="387"/>
      <c r="AM117" s="387"/>
      <c r="AN117" s="387"/>
      <c r="AO117" s="387"/>
    </row>
    <row r="118" spans="1:41" s="387" customFormat="1" x14ac:dyDescent="0.2">
      <c r="A118" s="407"/>
      <c r="B118" s="313" t="s">
        <v>816</v>
      </c>
      <c r="C118" s="408" t="s">
        <v>64</v>
      </c>
      <c r="D118" s="342">
        <v>15</v>
      </c>
      <c r="E118" s="342">
        <v>15</v>
      </c>
      <c r="F118" s="342">
        <v>15</v>
      </c>
      <c r="G118" s="342">
        <v>15</v>
      </c>
      <c r="H118" s="342">
        <v>15</v>
      </c>
      <c r="I118" s="342">
        <v>0</v>
      </c>
      <c r="J118" s="342">
        <v>5</v>
      </c>
      <c r="K118" s="312">
        <f t="shared" si="47"/>
        <v>80</v>
      </c>
      <c r="L118" s="330" t="str">
        <f t="shared" si="51"/>
        <v>Débil</v>
      </c>
      <c r="M118" s="320"/>
      <c r="N118" s="319"/>
      <c r="O118" s="318"/>
      <c r="P118" s="331" t="s">
        <v>509</v>
      </c>
      <c r="Q118" s="369" t="str">
        <f t="shared" si="60"/>
        <v/>
      </c>
      <c r="R118" s="369" t="str">
        <f t="shared" si="61"/>
        <v>Moderada</v>
      </c>
      <c r="S118" s="369" t="str">
        <f t="shared" si="62"/>
        <v/>
      </c>
      <c r="T118" s="370" t="str">
        <f t="shared" si="63"/>
        <v>Requiere plan de acción para fortalecer los controles</v>
      </c>
      <c r="U118" s="403" t="str">
        <f t="shared" si="64"/>
        <v/>
      </c>
      <c r="V118" s="349"/>
      <c r="W118" s="400"/>
      <c r="X118" s="356" t="str">
        <f t="shared" si="59"/>
        <v/>
      </c>
      <c r="Y118" s="377"/>
      <c r="Z118" s="401"/>
      <c r="AA118" s="341"/>
      <c r="AB118" s="341"/>
      <c r="AC118" s="341"/>
      <c r="AD118" s="341"/>
      <c r="AE118" s="341"/>
      <c r="AF118" s="341"/>
      <c r="AG118" s="341"/>
      <c r="AH118" s="341"/>
      <c r="AI118" s="341"/>
      <c r="AJ118" s="341"/>
      <c r="AK118" s="341"/>
      <c r="AL118" s="341"/>
      <c r="AM118" s="341"/>
      <c r="AN118" s="341"/>
      <c r="AO118" s="341"/>
    </row>
    <row r="119" spans="1:41" ht="42.75" customHeight="1" x14ac:dyDescent="0.2">
      <c r="A119" s="407"/>
      <c r="B119" s="404" t="s">
        <v>817</v>
      </c>
      <c r="C119" s="408" t="s">
        <v>64</v>
      </c>
      <c r="D119" s="385">
        <v>15</v>
      </c>
      <c r="E119" s="385">
        <v>15</v>
      </c>
      <c r="F119" s="385">
        <v>15</v>
      </c>
      <c r="G119" s="385">
        <v>10</v>
      </c>
      <c r="H119" s="385">
        <v>15</v>
      </c>
      <c r="I119" s="385">
        <v>0</v>
      </c>
      <c r="J119" s="385">
        <v>5</v>
      </c>
      <c r="K119" s="386">
        <f t="shared" si="47"/>
        <v>75</v>
      </c>
      <c r="L119" s="394" t="str">
        <f t="shared" si="51"/>
        <v>Débil</v>
      </c>
      <c r="M119" s="400"/>
      <c r="N119" s="401"/>
      <c r="O119" s="402"/>
      <c r="P119" s="396" t="s">
        <v>509</v>
      </c>
      <c r="Q119" s="369" t="str">
        <f t="shared" si="60"/>
        <v/>
      </c>
      <c r="R119" s="369" t="str">
        <f t="shared" si="61"/>
        <v>Moderada</v>
      </c>
      <c r="S119" s="369" t="str">
        <f t="shared" si="62"/>
        <v/>
      </c>
      <c r="T119" s="370" t="str">
        <f t="shared" si="63"/>
        <v>Requiere plan de acción para fortalecer los controles</v>
      </c>
      <c r="U119" s="403" t="str">
        <f t="shared" si="64"/>
        <v/>
      </c>
      <c r="V119" s="349"/>
      <c r="W119" s="400"/>
      <c r="X119" s="356" t="str">
        <f t="shared" si="59"/>
        <v/>
      </c>
      <c r="Y119" s="377"/>
      <c r="Z119" s="401"/>
      <c r="AA119" s="387"/>
      <c r="AB119" s="387"/>
      <c r="AC119" s="387"/>
      <c r="AD119" s="387"/>
      <c r="AE119" s="387"/>
      <c r="AF119" s="387"/>
      <c r="AG119" s="387"/>
      <c r="AH119" s="387"/>
      <c r="AI119" s="387"/>
      <c r="AJ119" s="387"/>
      <c r="AK119" s="387"/>
      <c r="AL119" s="387"/>
      <c r="AM119" s="387"/>
      <c r="AN119" s="387"/>
      <c r="AO119" s="387"/>
    </row>
    <row r="120" spans="1:41" s="387" customFormat="1" ht="37.5" customHeight="1" x14ac:dyDescent="0.2">
      <c r="A120" s="407"/>
      <c r="B120" s="313" t="s">
        <v>818</v>
      </c>
      <c r="C120" s="408" t="s">
        <v>64</v>
      </c>
      <c r="D120" s="342">
        <v>15</v>
      </c>
      <c r="E120" s="342">
        <v>15</v>
      </c>
      <c r="F120" s="342">
        <v>15</v>
      </c>
      <c r="G120" s="342">
        <v>10</v>
      </c>
      <c r="H120" s="342">
        <v>15</v>
      </c>
      <c r="I120" s="342">
        <v>15</v>
      </c>
      <c r="J120" s="342">
        <v>10</v>
      </c>
      <c r="K120" s="312">
        <f t="shared" si="47"/>
        <v>95</v>
      </c>
      <c r="L120" s="330" t="str">
        <f t="shared" si="51"/>
        <v>Moderado</v>
      </c>
      <c r="M120" s="320"/>
      <c r="N120" s="319"/>
      <c r="O120" s="318"/>
      <c r="P120" s="396" t="s">
        <v>509</v>
      </c>
      <c r="Q120" s="369" t="str">
        <f t="shared" si="60"/>
        <v/>
      </c>
      <c r="R120" s="369" t="str">
        <f t="shared" si="61"/>
        <v>Moderada</v>
      </c>
      <c r="S120" s="369" t="str">
        <f t="shared" si="62"/>
        <v/>
      </c>
      <c r="T120" s="370" t="str">
        <f t="shared" si="63"/>
        <v>Requiere plan de acción para fortalecer los controles</v>
      </c>
      <c r="U120" s="403">
        <f t="shared" si="64"/>
        <v>1</v>
      </c>
      <c r="V120" s="349"/>
      <c r="W120" s="400"/>
      <c r="X120" s="356" t="str">
        <f t="shared" si="59"/>
        <v/>
      </c>
      <c r="Y120" s="377"/>
      <c r="Z120" s="401"/>
      <c r="AA120" s="341"/>
      <c r="AB120" s="341"/>
      <c r="AC120" s="341"/>
      <c r="AD120" s="341"/>
      <c r="AE120" s="341"/>
      <c r="AF120" s="341"/>
      <c r="AG120" s="341"/>
      <c r="AH120" s="341"/>
      <c r="AI120" s="341"/>
      <c r="AJ120" s="341"/>
      <c r="AK120" s="341"/>
      <c r="AL120" s="341"/>
      <c r="AM120" s="341"/>
      <c r="AN120" s="341"/>
      <c r="AO120" s="341"/>
    </row>
    <row r="121" spans="1:41" ht="59.25" customHeight="1" x14ac:dyDescent="0.2">
      <c r="A121" s="407"/>
      <c r="B121" s="314" t="s">
        <v>398</v>
      </c>
      <c r="C121" s="408" t="s">
        <v>157</v>
      </c>
      <c r="D121" s="342">
        <v>15</v>
      </c>
      <c r="E121" s="342">
        <v>15</v>
      </c>
      <c r="F121" s="342">
        <v>15</v>
      </c>
      <c r="G121" s="342">
        <v>15</v>
      </c>
      <c r="H121" s="342">
        <v>15</v>
      </c>
      <c r="I121" s="342">
        <v>15</v>
      </c>
      <c r="J121" s="342">
        <v>10</v>
      </c>
      <c r="K121" s="312">
        <f t="shared" si="47"/>
        <v>100</v>
      </c>
      <c r="L121" s="330" t="str">
        <f t="shared" si="51"/>
        <v>Fuerte</v>
      </c>
      <c r="M121" s="320"/>
      <c r="N121" s="319"/>
      <c r="O121" s="335"/>
      <c r="P121" s="331" t="s">
        <v>343</v>
      </c>
      <c r="Q121" s="369" t="str">
        <f t="shared" si="60"/>
        <v/>
      </c>
      <c r="R121" s="369" t="str">
        <f t="shared" si="61"/>
        <v>Moderada</v>
      </c>
      <c r="S121" s="369" t="str">
        <f t="shared" si="62"/>
        <v/>
      </c>
      <c r="T121" s="370" t="str">
        <f t="shared" si="63"/>
        <v>Control fuerte pero si el riesgo residual lo requiere, en cada proceso involucrado se deben emprender acciones adicionales</v>
      </c>
      <c r="U121" s="403" t="str">
        <f t="shared" si="64"/>
        <v/>
      </c>
      <c r="V121" s="362"/>
      <c r="W121" s="363"/>
      <c r="X121" s="356">
        <f t="shared" si="59"/>
        <v>2</v>
      </c>
      <c r="Y121" s="356"/>
      <c r="Z121" s="357"/>
      <c r="AA121" s="341"/>
      <c r="AB121" s="341"/>
      <c r="AC121" s="341"/>
      <c r="AD121" s="341"/>
      <c r="AE121" s="341"/>
      <c r="AF121" s="341"/>
      <c r="AG121" s="341"/>
      <c r="AJ121" s="341"/>
      <c r="AK121" s="341"/>
      <c r="AL121" s="341"/>
      <c r="AM121" s="341"/>
      <c r="AN121" s="341"/>
    </row>
    <row r="122" spans="1:41" s="341" customFormat="1" ht="15.75" x14ac:dyDescent="0.25">
      <c r="A122" s="521" t="s">
        <v>868</v>
      </c>
      <c r="B122" s="500"/>
      <c r="C122" s="408"/>
      <c r="D122" s="342"/>
      <c r="E122" s="342"/>
      <c r="F122" s="342"/>
      <c r="G122" s="342"/>
      <c r="H122" s="342"/>
      <c r="I122" s="342"/>
      <c r="J122" s="342"/>
      <c r="K122" s="312">
        <f t="shared" ref="K122:K124" si="69">SUM(D122:J122)</f>
        <v>0</v>
      </c>
      <c r="L122" s="330" t="str">
        <f t="shared" ref="L122:L124" si="70">IF(K122&gt;=96,"Fuerte",(IF(K122&lt;=85,"Débil","Moderado")))</f>
        <v>Débil</v>
      </c>
      <c r="M122" s="320"/>
      <c r="N122" s="319"/>
      <c r="O122" s="318"/>
      <c r="P122" s="331"/>
      <c r="Q122" s="369"/>
      <c r="R122" s="369"/>
      <c r="S122" s="369"/>
      <c r="T122" s="370"/>
      <c r="U122" s="403" t="str">
        <f t="shared" si="64"/>
        <v/>
      </c>
      <c r="V122" s="361">
        <f>IFERROR(ROUND(AVERAGE(U122:U125),0),0)</f>
        <v>2</v>
      </c>
      <c r="W122" s="338">
        <f>IF(OR(S122="Débil",V122=0),0,IF(V122=1,1,IF(AND(Q122="Fuerte",V122=2),2,1)))</f>
        <v>1</v>
      </c>
      <c r="X122" s="356" t="str">
        <f t="shared" si="59"/>
        <v/>
      </c>
      <c r="Y122" s="361">
        <f>IFERROR(ROUND(AVERAGE(X122:X125),0),0)</f>
        <v>0</v>
      </c>
      <c r="Z122" s="338">
        <f>IF(OR(S122="Débil",Y122=0),0,IF(Y122=1,1,IF(AND(Q122="Fuerte",Y122=2),2,1)))</f>
        <v>0</v>
      </c>
      <c r="AB122" s="310"/>
      <c r="AC122" s="289"/>
      <c r="AD122" s="289"/>
      <c r="AE122" s="289"/>
      <c r="AF122" s="290"/>
      <c r="AG122" s="340"/>
      <c r="AH122" s="340"/>
      <c r="AI122" s="340"/>
      <c r="AJ122" s="289"/>
      <c r="AK122" s="289"/>
      <c r="AL122" s="289"/>
      <c r="AM122" s="290"/>
      <c r="AN122" s="340"/>
      <c r="AO122" s="524"/>
    </row>
    <row r="123" spans="1:41" s="341" customFormat="1" ht="15.75" x14ac:dyDescent="0.2">
      <c r="A123" s="311"/>
      <c r="B123" s="500"/>
      <c r="C123" s="408"/>
      <c r="D123" s="342"/>
      <c r="E123" s="342"/>
      <c r="F123" s="342"/>
      <c r="G123" s="342"/>
      <c r="H123" s="342"/>
      <c r="I123" s="342"/>
      <c r="J123" s="342"/>
      <c r="K123" s="312">
        <f t="shared" si="69"/>
        <v>0</v>
      </c>
      <c r="L123" s="330" t="str">
        <f t="shared" si="70"/>
        <v>Débil</v>
      </c>
      <c r="M123" s="320"/>
      <c r="N123" s="319"/>
      <c r="O123" s="318"/>
      <c r="P123" s="331"/>
      <c r="Q123" s="369"/>
      <c r="R123" s="369"/>
      <c r="S123" s="369"/>
      <c r="T123" s="370"/>
      <c r="U123" s="403" t="str">
        <f t="shared" si="64"/>
        <v/>
      </c>
      <c r="V123" s="349"/>
      <c r="W123" s="400"/>
      <c r="X123" s="356" t="str">
        <f t="shared" si="59"/>
        <v/>
      </c>
      <c r="Y123" s="377"/>
      <c r="Z123" s="401"/>
      <c r="AB123" s="310"/>
      <c r="AC123" s="289"/>
      <c r="AD123" s="289"/>
      <c r="AE123" s="289"/>
      <c r="AF123" s="290"/>
      <c r="AG123" s="340"/>
      <c r="AH123" s="340"/>
      <c r="AI123" s="340"/>
      <c r="AJ123" s="289"/>
      <c r="AK123" s="289"/>
      <c r="AL123" s="289"/>
      <c r="AM123" s="290"/>
      <c r="AN123" s="340"/>
      <c r="AO123" s="524"/>
    </row>
    <row r="124" spans="1:41" s="341" customFormat="1" ht="15.75" x14ac:dyDescent="0.2">
      <c r="A124" s="311"/>
      <c r="B124" s="500"/>
      <c r="C124" s="408"/>
      <c r="D124" s="342"/>
      <c r="E124" s="342"/>
      <c r="F124" s="342"/>
      <c r="G124" s="342"/>
      <c r="H124" s="342"/>
      <c r="I124" s="342"/>
      <c r="J124" s="342"/>
      <c r="K124" s="312">
        <f t="shared" si="69"/>
        <v>0</v>
      </c>
      <c r="L124" s="330" t="str">
        <f t="shared" si="70"/>
        <v>Débil</v>
      </c>
      <c r="M124" s="320"/>
      <c r="N124" s="319"/>
      <c r="O124" s="318"/>
      <c r="P124" s="331"/>
      <c r="Q124" s="369"/>
      <c r="R124" s="369"/>
      <c r="S124" s="369"/>
      <c r="T124" s="370"/>
      <c r="U124" s="403" t="str">
        <f t="shared" si="64"/>
        <v/>
      </c>
      <c r="V124" s="349"/>
      <c r="W124" s="400"/>
      <c r="X124" s="356" t="str">
        <f t="shared" si="59"/>
        <v/>
      </c>
      <c r="Y124" s="377"/>
      <c r="Z124" s="401"/>
      <c r="AB124" s="310"/>
      <c r="AC124" s="289"/>
      <c r="AD124" s="289"/>
      <c r="AE124" s="289"/>
      <c r="AF124" s="290"/>
      <c r="AG124" s="340"/>
      <c r="AH124" s="340"/>
      <c r="AI124" s="340"/>
      <c r="AJ124" s="289"/>
      <c r="AK124" s="289"/>
      <c r="AL124" s="289"/>
      <c r="AM124" s="290"/>
      <c r="AN124" s="340"/>
      <c r="AO124" s="524"/>
    </row>
    <row r="125" spans="1:41" ht="52.5" customHeight="1" x14ac:dyDescent="0.2">
      <c r="A125" s="379" t="str">
        <f>'[1]2. MAPA DE RIESGOS '!C26</f>
        <v>14. Trámite o servicio a la ciudadanía, incumpliendo los requisitos, con el propósito de obtener un beneficio propio o para un tercero.</v>
      </c>
      <c r="B125" s="378" t="s">
        <v>436</v>
      </c>
      <c r="C125" s="410" t="s">
        <v>64</v>
      </c>
      <c r="D125" s="411">
        <v>15</v>
      </c>
      <c r="E125" s="411">
        <v>15</v>
      </c>
      <c r="F125" s="411">
        <v>15</v>
      </c>
      <c r="G125" s="411">
        <v>15</v>
      </c>
      <c r="H125" s="411">
        <v>15</v>
      </c>
      <c r="I125" s="411">
        <v>15</v>
      </c>
      <c r="J125" s="411">
        <v>10</v>
      </c>
      <c r="K125" s="412">
        <f t="shared" si="47"/>
        <v>100</v>
      </c>
      <c r="L125" s="393" t="str">
        <f t="shared" si="51"/>
        <v>Fuerte</v>
      </c>
      <c r="M125" s="382">
        <f>ROUNDUP(AVERAGEIF(K125:K139,"&gt;0"),1)</f>
        <v>99.6</v>
      </c>
      <c r="N125" s="381" t="str">
        <f>IF(M125=100,"Fuerte",IF(M125&lt;50,"Débil","Moderada"))</f>
        <v>Moderada</v>
      </c>
      <c r="O125" s="383" t="str">
        <f>IF(M125&lt;96,"Se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5" s="395" t="s">
        <v>343</v>
      </c>
      <c r="Q125" s="371" t="str">
        <f t="shared" si="60"/>
        <v/>
      </c>
      <c r="R125" s="371" t="str">
        <f t="shared" si="61"/>
        <v>Moderada</v>
      </c>
      <c r="S125" s="371" t="str">
        <f t="shared" si="62"/>
        <v/>
      </c>
      <c r="T125" s="372" t="str">
        <f t="shared" si="63"/>
        <v>Control fuerte pero si el riesgo residual lo requiere, en cada proceso involucrado se deben emprender acciones adicionales</v>
      </c>
      <c r="U125" s="389">
        <f t="shared" si="64"/>
        <v>2</v>
      </c>
      <c r="V125" s="358">
        <f>IFERROR(ROUND(AVERAGE(U125:U136),0),0)</f>
        <v>2</v>
      </c>
      <c r="W125" s="381">
        <f>IF(OR(S125="Débil",V125=0),0,IF(V125=1,1,IF(AND(Q125="Fuerte",V125=2),2,1)))</f>
        <v>1</v>
      </c>
      <c r="X125" s="356" t="str">
        <f t="shared" si="59"/>
        <v/>
      </c>
      <c r="Y125" s="358">
        <f>IFERROR(ROUND(AVERAGE(X125:X136),0),0)</f>
        <v>2</v>
      </c>
      <c r="Z125" s="381">
        <f>IF(OR(S125="Débil",Y125=0),0,IF(Y125=1,1,IF(AND(Q125="Fuerte",Y125=2),2,1)))</f>
        <v>1</v>
      </c>
      <c r="AA125" s="341"/>
      <c r="AB125" s="341"/>
      <c r="AC125" s="341"/>
      <c r="AD125" s="341"/>
      <c r="AE125" s="341"/>
      <c r="AF125" s="341"/>
      <c r="AG125" s="341"/>
      <c r="AJ125" s="341"/>
      <c r="AK125" s="341"/>
      <c r="AL125" s="341"/>
      <c r="AM125" s="341"/>
      <c r="AN125" s="341"/>
    </row>
    <row r="126" spans="1:41" s="341" customFormat="1" ht="38.25" x14ac:dyDescent="0.2">
      <c r="A126" s="297"/>
      <c r="B126" s="378" t="s">
        <v>435</v>
      </c>
      <c r="C126" s="410" t="s">
        <v>64</v>
      </c>
      <c r="D126" s="411">
        <v>15</v>
      </c>
      <c r="E126" s="411">
        <v>15</v>
      </c>
      <c r="F126" s="411">
        <v>15</v>
      </c>
      <c r="G126" s="411">
        <v>15</v>
      </c>
      <c r="H126" s="411">
        <v>15</v>
      </c>
      <c r="I126" s="411">
        <v>15</v>
      </c>
      <c r="J126" s="411">
        <v>10</v>
      </c>
      <c r="K126" s="412">
        <f t="shared" si="47"/>
        <v>100</v>
      </c>
      <c r="L126" s="393" t="str">
        <f t="shared" si="51"/>
        <v>Fuerte</v>
      </c>
      <c r="M126" s="397"/>
      <c r="N126" s="392"/>
      <c r="O126" s="398"/>
      <c r="P126" s="395" t="s">
        <v>343</v>
      </c>
      <c r="Q126" s="371" t="str">
        <f t="shared" si="60"/>
        <v/>
      </c>
      <c r="R126" s="371" t="str">
        <f t="shared" si="61"/>
        <v>Moderada</v>
      </c>
      <c r="S126" s="371" t="str">
        <f t="shared" si="62"/>
        <v/>
      </c>
      <c r="T126" s="372" t="str">
        <f t="shared" si="63"/>
        <v>Control fuerte pero si el riesgo residual lo requiere, en cada proceso involucrado se deben emprender acciones adicionales</v>
      </c>
      <c r="U126" s="389">
        <f t="shared" si="64"/>
        <v>2</v>
      </c>
      <c r="V126" s="350"/>
      <c r="W126" s="397"/>
      <c r="X126" s="356" t="str">
        <f t="shared" si="59"/>
        <v/>
      </c>
      <c r="Y126" s="390"/>
      <c r="Z126" s="392"/>
      <c r="AA126" s="387"/>
      <c r="AB126" s="387"/>
      <c r="AC126" s="387"/>
      <c r="AD126" s="387"/>
      <c r="AE126" s="387"/>
      <c r="AF126" s="387"/>
      <c r="AG126" s="387"/>
      <c r="AH126" s="387"/>
      <c r="AI126" s="387"/>
      <c r="AJ126" s="387"/>
      <c r="AK126" s="387"/>
      <c r="AL126" s="387"/>
      <c r="AM126" s="387"/>
      <c r="AN126" s="387"/>
      <c r="AO126" s="387"/>
    </row>
    <row r="127" spans="1:41" s="341" customFormat="1" ht="38.25" x14ac:dyDescent="0.2">
      <c r="A127" s="297"/>
      <c r="B127" s="378" t="s">
        <v>513</v>
      </c>
      <c r="C127" s="410" t="s">
        <v>64</v>
      </c>
      <c r="D127" s="414">
        <v>15</v>
      </c>
      <c r="E127" s="414">
        <v>15</v>
      </c>
      <c r="F127" s="414">
        <v>15</v>
      </c>
      <c r="G127" s="414">
        <v>15</v>
      </c>
      <c r="H127" s="414">
        <v>15</v>
      </c>
      <c r="I127" s="414">
        <v>15</v>
      </c>
      <c r="J127" s="414">
        <v>10</v>
      </c>
      <c r="K127" s="412">
        <f t="shared" si="47"/>
        <v>100</v>
      </c>
      <c r="L127" s="393" t="str">
        <f t="shared" si="51"/>
        <v>Fuerte</v>
      </c>
      <c r="M127" s="397"/>
      <c r="N127" s="392"/>
      <c r="O127" s="398"/>
      <c r="P127" s="395" t="s">
        <v>343</v>
      </c>
      <c r="Q127" s="371" t="str">
        <f t="shared" si="60"/>
        <v/>
      </c>
      <c r="R127" s="371" t="str">
        <f t="shared" si="61"/>
        <v>Moderada</v>
      </c>
      <c r="S127" s="371" t="str">
        <f t="shared" si="62"/>
        <v/>
      </c>
      <c r="T127" s="372" t="str">
        <f t="shared" si="63"/>
        <v>Control fuerte pero si el riesgo residual lo requiere, en cada proceso involucrado se deben emprender acciones adicionales</v>
      </c>
      <c r="U127" s="389">
        <f t="shared" si="64"/>
        <v>2</v>
      </c>
      <c r="V127" s="350"/>
      <c r="W127" s="397"/>
      <c r="X127" s="356" t="str">
        <f t="shared" si="59"/>
        <v/>
      </c>
      <c r="Y127" s="390"/>
      <c r="Z127" s="392"/>
      <c r="AA127" s="387"/>
      <c r="AB127" s="387"/>
      <c r="AC127" s="387"/>
      <c r="AD127" s="387"/>
      <c r="AE127" s="387"/>
      <c r="AF127" s="387"/>
      <c r="AG127" s="387"/>
      <c r="AH127" s="387"/>
      <c r="AI127" s="387"/>
      <c r="AJ127" s="387"/>
      <c r="AK127" s="387"/>
      <c r="AL127" s="387"/>
      <c r="AM127" s="387"/>
      <c r="AN127" s="387"/>
      <c r="AO127" s="387"/>
    </row>
    <row r="128" spans="1:41" s="341" customFormat="1" ht="38.25" x14ac:dyDescent="0.2">
      <c r="A128" s="409"/>
      <c r="B128" s="413" t="s">
        <v>485</v>
      </c>
      <c r="C128" s="410" t="s">
        <v>64</v>
      </c>
      <c r="D128" s="411">
        <v>15</v>
      </c>
      <c r="E128" s="411">
        <v>15</v>
      </c>
      <c r="F128" s="411">
        <v>15</v>
      </c>
      <c r="G128" s="411">
        <v>15</v>
      </c>
      <c r="H128" s="411">
        <v>15</v>
      </c>
      <c r="I128" s="411">
        <v>15</v>
      </c>
      <c r="J128" s="411">
        <v>10</v>
      </c>
      <c r="K128" s="412">
        <f t="shared" si="47"/>
        <v>100</v>
      </c>
      <c r="L128" s="393" t="str">
        <f t="shared" si="51"/>
        <v>Fuerte</v>
      </c>
      <c r="M128" s="397"/>
      <c r="N128" s="392"/>
      <c r="O128" s="398"/>
      <c r="P128" s="395" t="s">
        <v>343</v>
      </c>
      <c r="Q128" s="371" t="str">
        <f t="shared" si="60"/>
        <v/>
      </c>
      <c r="R128" s="371" t="str">
        <f t="shared" si="61"/>
        <v>Moderada</v>
      </c>
      <c r="S128" s="371" t="str">
        <f t="shared" si="62"/>
        <v/>
      </c>
      <c r="T128" s="372" t="str">
        <f t="shared" si="63"/>
        <v>Control fuerte pero si el riesgo residual lo requiere, en cada proceso involucrado se deben emprender acciones adicionales</v>
      </c>
      <c r="U128" s="389">
        <f t="shared" si="64"/>
        <v>2</v>
      </c>
      <c r="V128" s="350"/>
      <c r="W128" s="397"/>
      <c r="X128" s="356" t="str">
        <f t="shared" si="59"/>
        <v/>
      </c>
      <c r="Y128" s="390"/>
      <c r="Z128" s="392"/>
    </row>
    <row r="129" spans="1:41" s="341" customFormat="1" ht="51" x14ac:dyDescent="0.2">
      <c r="A129" s="409"/>
      <c r="B129" s="406" t="s">
        <v>486</v>
      </c>
      <c r="C129" s="410" t="s">
        <v>64</v>
      </c>
      <c r="D129" s="411">
        <v>15</v>
      </c>
      <c r="E129" s="411">
        <v>15</v>
      </c>
      <c r="F129" s="411">
        <v>15</v>
      </c>
      <c r="G129" s="411">
        <v>15</v>
      </c>
      <c r="H129" s="411">
        <v>15</v>
      </c>
      <c r="I129" s="411">
        <v>15</v>
      </c>
      <c r="J129" s="411">
        <v>10</v>
      </c>
      <c r="K129" s="412">
        <f t="shared" ref="K129:K139" si="71">SUM(D129:J129)</f>
        <v>100</v>
      </c>
      <c r="L129" s="393" t="str">
        <f t="shared" ref="L129:L139" si="72">IF(K129&gt;=96,"Fuerte",(IF(K129&lt;=85,"Débil","Moderado")))</f>
        <v>Fuerte</v>
      </c>
      <c r="M129" s="397"/>
      <c r="N129" s="392"/>
      <c r="O129" s="398"/>
      <c r="P129" s="395" t="s">
        <v>343</v>
      </c>
      <c r="Q129" s="371" t="str">
        <f t="shared" si="60"/>
        <v/>
      </c>
      <c r="R129" s="371" t="str">
        <f t="shared" si="61"/>
        <v>Moderada</v>
      </c>
      <c r="S129" s="371" t="str">
        <f t="shared" si="62"/>
        <v/>
      </c>
      <c r="T129" s="372" t="str">
        <f t="shared" si="63"/>
        <v>Control fuerte pero si el riesgo residual lo requiere, en cada proceso involucrado se deben emprender acciones adicionales</v>
      </c>
      <c r="U129" s="389">
        <f t="shared" si="64"/>
        <v>2</v>
      </c>
      <c r="V129" s="350"/>
      <c r="W129" s="397"/>
      <c r="X129" s="356" t="str">
        <f t="shared" si="59"/>
        <v/>
      </c>
      <c r="Y129" s="390"/>
      <c r="Z129" s="392"/>
    </row>
    <row r="130" spans="1:41" s="341" customFormat="1" ht="51" x14ac:dyDescent="0.2">
      <c r="A130" s="409"/>
      <c r="B130" s="406" t="s">
        <v>487</v>
      </c>
      <c r="C130" s="410" t="s">
        <v>64</v>
      </c>
      <c r="D130" s="328">
        <v>15</v>
      </c>
      <c r="E130" s="328">
        <v>15</v>
      </c>
      <c r="F130" s="328">
        <v>15</v>
      </c>
      <c r="G130" s="328">
        <v>15</v>
      </c>
      <c r="H130" s="328">
        <v>15</v>
      </c>
      <c r="I130" s="328">
        <v>15</v>
      </c>
      <c r="J130" s="328">
        <v>10</v>
      </c>
      <c r="K130" s="412">
        <f t="shared" si="71"/>
        <v>100</v>
      </c>
      <c r="L130" s="393" t="str">
        <f t="shared" si="72"/>
        <v>Fuerte</v>
      </c>
      <c r="M130" s="397"/>
      <c r="N130" s="392"/>
      <c r="O130" s="398"/>
      <c r="P130" s="395" t="s">
        <v>343</v>
      </c>
      <c r="Q130" s="371" t="str">
        <f t="shared" si="60"/>
        <v/>
      </c>
      <c r="R130" s="371" t="str">
        <f t="shared" si="61"/>
        <v>Moderada</v>
      </c>
      <c r="S130" s="371" t="str">
        <f t="shared" si="62"/>
        <v/>
      </c>
      <c r="T130" s="372" t="str">
        <f t="shared" si="63"/>
        <v>Control fuerte pero si el riesgo residual lo requiere, en cada proceso involucrado se deben emprender acciones adicionales</v>
      </c>
      <c r="U130" s="389">
        <f t="shared" si="64"/>
        <v>2</v>
      </c>
      <c r="V130" s="350"/>
      <c r="W130" s="397"/>
      <c r="X130" s="356" t="str">
        <f t="shared" si="59"/>
        <v/>
      </c>
      <c r="Y130" s="390"/>
      <c r="Z130" s="392"/>
    </row>
    <row r="131" spans="1:41" s="387" customFormat="1" ht="51" x14ac:dyDescent="0.2">
      <c r="A131" s="409"/>
      <c r="B131" s="406" t="s">
        <v>488</v>
      </c>
      <c r="C131" s="410" t="s">
        <v>64</v>
      </c>
      <c r="D131" s="411">
        <v>15</v>
      </c>
      <c r="E131" s="411">
        <v>15</v>
      </c>
      <c r="F131" s="411">
        <v>15</v>
      </c>
      <c r="G131" s="411">
        <v>15</v>
      </c>
      <c r="H131" s="411">
        <v>15</v>
      </c>
      <c r="I131" s="411">
        <v>15</v>
      </c>
      <c r="J131" s="411">
        <v>10</v>
      </c>
      <c r="K131" s="412">
        <f t="shared" si="71"/>
        <v>100</v>
      </c>
      <c r="L131" s="393" t="str">
        <f t="shared" si="72"/>
        <v>Fuerte</v>
      </c>
      <c r="M131" s="397"/>
      <c r="N131" s="392"/>
      <c r="O131" s="398"/>
      <c r="P131" s="395" t="s">
        <v>343</v>
      </c>
      <c r="Q131" s="371" t="str">
        <f t="shared" si="60"/>
        <v/>
      </c>
      <c r="R131" s="371" t="str">
        <f t="shared" si="61"/>
        <v>Moderada</v>
      </c>
      <c r="S131" s="371" t="str">
        <f t="shared" si="62"/>
        <v/>
      </c>
      <c r="T131" s="372" t="str">
        <f t="shared" si="63"/>
        <v>Control fuerte pero si el riesgo residual lo requiere, en cada proceso involucrado se deben emprender acciones adicionales</v>
      </c>
      <c r="U131" s="389">
        <f t="shared" si="64"/>
        <v>2</v>
      </c>
      <c r="V131" s="350"/>
      <c r="W131" s="397"/>
      <c r="X131" s="356" t="str">
        <f t="shared" si="59"/>
        <v/>
      </c>
      <c r="Y131" s="390"/>
      <c r="Z131" s="392"/>
      <c r="AA131" s="341"/>
      <c r="AB131" s="341"/>
      <c r="AC131" s="341"/>
      <c r="AD131" s="341"/>
      <c r="AE131" s="341"/>
      <c r="AF131" s="341"/>
      <c r="AG131" s="341"/>
      <c r="AH131" s="341"/>
      <c r="AI131" s="341"/>
      <c r="AJ131" s="341"/>
      <c r="AK131" s="341"/>
      <c r="AL131" s="341"/>
      <c r="AM131" s="341"/>
      <c r="AN131" s="341"/>
      <c r="AO131" s="341"/>
    </row>
    <row r="132" spans="1:41" s="341" customFormat="1" ht="51" x14ac:dyDescent="0.2">
      <c r="A132" s="409"/>
      <c r="B132" s="315" t="s">
        <v>489</v>
      </c>
      <c r="C132" s="410" t="s">
        <v>64</v>
      </c>
      <c r="D132" s="328">
        <v>15</v>
      </c>
      <c r="E132" s="328">
        <v>15</v>
      </c>
      <c r="F132" s="328">
        <v>15</v>
      </c>
      <c r="G132" s="328">
        <v>15</v>
      </c>
      <c r="H132" s="328">
        <v>15</v>
      </c>
      <c r="I132" s="328">
        <v>15</v>
      </c>
      <c r="J132" s="328">
        <v>10</v>
      </c>
      <c r="K132" s="412">
        <f t="shared" si="71"/>
        <v>100</v>
      </c>
      <c r="L132" s="393" t="str">
        <f t="shared" si="72"/>
        <v>Fuerte</v>
      </c>
      <c r="M132" s="397"/>
      <c r="N132" s="392"/>
      <c r="O132" s="398"/>
      <c r="P132" s="395" t="s">
        <v>343</v>
      </c>
      <c r="Q132" s="371" t="str">
        <f t="shared" si="60"/>
        <v/>
      </c>
      <c r="R132" s="371" t="str">
        <f t="shared" si="61"/>
        <v>Moderada</v>
      </c>
      <c r="S132" s="371" t="str">
        <f t="shared" si="62"/>
        <v/>
      </c>
      <c r="T132" s="372" t="str">
        <f t="shared" si="63"/>
        <v>Control fuerte pero si el riesgo residual lo requiere, en cada proceso involucrado se deben emprender acciones adicionales</v>
      </c>
      <c r="U132" s="389">
        <f t="shared" si="64"/>
        <v>2</v>
      </c>
      <c r="V132" s="350"/>
      <c r="W132" s="397"/>
      <c r="X132" s="356" t="str">
        <f t="shared" si="59"/>
        <v/>
      </c>
      <c r="Y132" s="390"/>
      <c r="Z132" s="392"/>
    </row>
    <row r="133" spans="1:41" s="387" customFormat="1" ht="36.75" customHeight="1" x14ac:dyDescent="0.2">
      <c r="A133" s="409"/>
      <c r="B133" s="406" t="s">
        <v>459</v>
      </c>
      <c r="C133" s="410" t="s">
        <v>157</v>
      </c>
      <c r="D133" s="411">
        <v>15</v>
      </c>
      <c r="E133" s="411">
        <v>15</v>
      </c>
      <c r="F133" s="411">
        <v>15</v>
      </c>
      <c r="G133" s="411">
        <v>15</v>
      </c>
      <c r="H133" s="411">
        <v>15</v>
      </c>
      <c r="I133" s="411">
        <v>15</v>
      </c>
      <c r="J133" s="411">
        <v>10</v>
      </c>
      <c r="K133" s="412">
        <f t="shared" si="71"/>
        <v>100</v>
      </c>
      <c r="L133" s="393" t="str">
        <f t="shared" si="72"/>
        <v>Fuerte</v>
      </c>
      <c r="M133" s="397"/>
      <c r="N133" s="392"/>
      <c r="O133" s="398"/>
      <c r="P133" s="395" t="s">
        <v>343</v>
      </c>
      <c r="Q133" s="371" t="str">
        <f t="shared" si="60"/>
        <v/>
      </c>
      <c r="R133" s="371" t="str">
        <f t="shared" si="61"/>
        <v>Moderada</v>
      </c>
      <c r="S133" s="371" t="str">
        <f t="shared" si="62"/>
        <v/>
      </c>
      <c r="T133" s="372" t="str">
        <f t="shared" si="63"/>
        <v>Control fuerte pero si el riesgo residual lo requiere, en cada proceso involucrado se deben emprender acciones adicionales</v>
      </c>
      <c r="U133" s="389" t="str">
        <f t="shared" si="64"/>
        <v/>
      </c>
      <c r="V133" s="350"/>
      <c r="W133" s="397"/>
      <c r="X133" s="356">
        <f t="shared" si="59"/>
        <v>2</v>
      </c>
      <c r="Y133" s="390"/>
      <c r="Z133" s="392"/>
      <c r="AA133" s="341"/>
      <c r="AB133" s="341"/>
      <c r="AC133" s="341"/>
      <c r="AD133" s="341"/>
      <c r="AE133" s="341"/>
      <c r="AF133" s="341"/>
      <c r="AG133" s="341"/>
      <c r="AH133" s="341"/>
      <c r="AI133" s="341"/>
      <c r="AJ133" s="341"/>
      <c r="AK133" s="341"/>
      <c r="AL133" s="341"/>
      <c r="AM133" s="341"/>
      <c r="AN133" s="341"/>
      <c r="AO133" s="341"/>
    </row>
    <row r="134" spans="1:41" ht="45.75" customHeight="1" x14ac:dyDescent="0.2">
      <c r="A134" s="409"/>
      <c r="B134" s="406" t="s">
        <v>490</v>
      </c>
      <c r="C134" s="410" t="s">
        <v>64</v>
      </c>
      <c r="D134" s="411">
        <v>15</v>
      </c>
      <c r="E134" s="411">
        <v>15</v>
      </c>
      <c r="F134" s="411">
        <v>15</v>
      </c>
      <c r="G134" s="411">
        <v>15</v>
      </c>
      <c r="H134" s="411">
        <v>15</v>
      </c>
      <c r="I134" s="411">
        <v>15</v>
      </c>
      <c r="J134" s="411">
        <v>10</v>
      </c>
      <c r="K134" s="412">
        <f t="shared" si="71"/>
        <v>100</v>
      </c>
      <c r="L134" s="393" t="str">
        <f t="shared" si="72"/>
        <v>Fuerte</v>
      </c>
      <c r="M134" s="397"/>
      <c r="N134" s="392"/>
      <c r="O134" s="398"/>
      <c r="P134" s="395" t="s">
        <v>343</v>
      </c>
      <c r="Q134" s="371" t="str">
        <f t="shared" si="60"/>
        <v/>
      </c>
      <c r="R134" s="371" t="str">
        <f t="shared" si="61"/>
        <v>Moderada</v>
      </c>
      <c r="S134" s="371" t="str">
        <f t="shared" si="62"/>
        <v/>
      </c>
      <c r="T134" s="372" t="str">
        <f t="shared" si="63"/>
        <v>Control fuerte pero si el riesgo residual lo requiere, en cada proceso involucrado se deben emprender acciones adicionales</v>
      </c>
      <c r="U134" s="389">
        <f t="shared" si="64"/>
        <v>2</v>
      </c>
      <c r="V134" s="350"/>
      <c r="W134" s="397"/>
      <c r="X134" s="356" t="str">
        <f t="shared" si="59"/>
        <v/>
      </c>
      <c r="Y134" s="390"/>
      <c r="Z134" s="392"/>
      <c r="AA134" s="341"/>
      <c r="AB134" s="341"/>
      <c r="AC134" s="341"/>
      <c r="AD134" s="341"/>
      <c r="AE134" s="341"/>
      <c r="AF134" s="341"/>
      <c r="AG134" s="341"/>
      <c r="AJ134" s="341"/>
      <c r="AK134" s="341"/>
      <c r="AL134" s="341"/>
      <c r="AM134" s="341"/>
      <c r="AN134" s="341"/>
    </row>
    <row r="135" spans="1:41" s="387" customFormat="1" ht="38.25" x14ac:dyDescent="0.2">
      <c r="A135" s="409"/>
      <c r="B135" s="406" t="s">
        <v>491</v>
      </c>
      <c r="C135" s="410" t="s">
        <v>64</v>
      </c>
      <c r="D135" s="411">
        <v>15</v>
      </c>
      <c r="E135" s="411">
        <v>15</v>
      </c>
      <c r="F135" s="411">
        <v>15</v>
      </c>
      <c r="G135" s="411">
        <v>15</v>
      </c>
      <c r="H135" s="411">
        <v>15</v>
      </c>
      <c r="I135" s="411">
        <v>15</v>
      </c>
      <c r="J135" s="411">
        <v>10</v>
      </c>
      <c r="K135" s="412">
        <f t="shared" si="71"/>
        <v>100</v>
      </c>
      <c r="L135" s="393" t="str">
        <f t="shared" si="72"/>
        <v>Fuerte</v>
      </c>
      <c r="M135" s="397"/>
      <c r="N135" s="392"/>
      <c r="O135" s="399"/>
      <c r="P135" s="395" t="s">
        <v>343</v>
      </c>
      <c r="Q135" s="371" t="str">
        <f>IF(AND(N135="Fuerte",P135="Fuerte"),"Fuerte","")</f>
        <v/>
      </c>
      <c r="R135" s="371" t="str">
        <f>IF(Q135="Fuerte","",IF(OR(N135="Débil",P135="Débil"),"","Moderada"))</f>
        <v>Moderada</v>
      </c>
      <c r="S135" s="371" t="str">
        <f>IF(OR(Q135="Fuerte",R135="Moderada"),"","Débil")</f>
        <v/>
      </c>
      <c r="T135" s="372" t="str">
        <f>IF(AND(L135="Fuerte",P135="Fuerte"),"Control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35" s="389">
        <f>IF(C135="Preventivo",IF(L135="Fuerte",2,IF(L135="Moderado",1,"")),"")</f>
        <v>2</v>
      </c>
      <c r="V135" s="391"/>
      <c r="W135" s="359"/>
      <c r="X135" s="356" t="str">
        <f t="shared" si="59"/>
        <v/>
      </c>
      <c r="Y135" s="388"/>
      <c r="Z135" s="360"/>
    </row>
    <row r="136" spans="1:41" s="341" customFormat="1" ht="25.5" x14ac:dyDescent="0.2">
      <c r="A136" s="409"/>
      <c r="B136" s="406" t="s">
        <v>576</v>
      </c>
      <c r="C136" s="410" t="s">
        <v>157</v>
      </c>
      <c r="D136" s="411">
        <v>15</v>
      </c>
      <c r="E136" s="411">
        <v>15</v>
      </c>
      <c r="F136" s="411">
        <v>15</v>
      </c>
      <c r="G136" s="411">
        <v>10</v>
      </c>
      <c r="H136" s="411">
        <v>15</v>
      </c>
      <c r="I136" s="411">
        <v>15</v>
      </c>
      <c r="J136" s="411">
        <v>10</v>
      </c>
      <c r="K136" s="412">
        <f t="shared" si="71"/>
        <v>95</v>
      </c>
      <c r="L136" s="393" t="str">
        <f t="shared" si="72"/>
        <v>Moderado</v>
      </c>
      <c r="M136" s="397"/>
      <c r="N136" s="392"/>
      <c r="O136" s="398"/>
      <c r="P136" s="395" t="s">
        <v>343</v>
      </c>
      <c r="Q136" s="371"/>
      <c r="R136" s="371" t="str">
        <f>IF(Q136="Fuerte","",IF(OR(N136="Débil",P136="Débil"),"","Moderada"))</f>
        <v>Moderada</v>
      </c>
      <c r="S136" s="371"/>
      <c r="T136" s="372" t="str">
        <f>IF(AND(L136="Fuerte",P136="Fuerte"),"Control fuerte pero si el riesgo residual lo requiere, en cada proceso involucrado se deben emprender acciones adicionales","Requiere plan de acción para fortalecer los controles")</f>
        <v>Requiere plan de acción para fortalecer los controles</v>
      </c>
      <c r="U136" s="389" t="str">
        <f>IF(C136="Preventivo",IF(L136="Fuerte",2,IF(L136="Moderado",1,"")),"")</f>
        <v/>
      </c>
      <c r="V136" s="350"/>
      <c r="W136" s="397"/>
      <c r="X136" s="356">
        <f t="shared" si="59"/>
        <v>1</v>
      </c>
      <c r="Y136" s="390"/>
      <c r="Z136" s="392"/>
    </row>
    <row r="137" spans="1:41" s="506" customFormat="1" ht="15.75" x14ac:dyDescent="0.25">
      <c r="A137" s="521" t="s">
        <v>868</v>
      </c>
      <c r="B137" s="505"/>
      <c r="C137" s="410"/>
      <c r="D137" s="411"/>
      <c r="E137" s="411"/>
      <c r="F137" s="411"/>
      <c r="G137" s="411"/>
      <c r="H137" s="411"/>
      <c r="I137" s="411"/>
      <c r="J137" s="411"/>
      <c r="K137" s="412">
        <f t="shared" si="71"/>
        <v>0</v>
      </c>
      <c r="L137" s="393" t="str">
        <f t="shared" si="72"/>
        <v>Débil</v>
      </c>
      <c r="M137" s="397"/>
      <c r="N137" s="392"/>
      <c r="O137" s="398"/>
      <c r="P137" s="395"/>
      <c r="Q137" s="371"/>
      <c r="R137" s="371"/>
      <c r="S137" s="371"/>
      <c r="T137" s="372"/>
      <c r="U137" s="389" t="str">
        <f t="shared" ref="U137:U139" si="73">IF(C137="Preventivo",IF(L137="Fuerte",2,IF(L137="Moderado",1,"")),"")</f>
        <v/>
      </c>
      <c r="V137" s="361">
        <f>IFERROR(ROUND(AVERAGE(U137:U140),0),0)</f>
        <v>2</v>
      </c>
      <c r="W137" s="338">
        <f>IF(OR(S137="Débil",V137=0),0,IF(V137=1,1,IF(AND(Q137="Fuerte",V137=2),2,1)))</f>
        <v>1</v>
      </c>
      <c r="X137" s="356" t="str">
        <f t="shared" si="59"/>
        <v/>
      </c>
      <c r="Y137" s="361">
        <f>IFERROR(ROUND(AVERAGE(X137:X140),0),0)</f>
        <v>0</v>
      </c>
      <c r="Z137" s="338">
        <f>IF(OR(S137="Débil",Y137=0),0,IF(Y137=1,1,IF(AND(Q137="Fuerte",Y137=2),2,1)))</f>
        <v>0</v>
      </c>
      <c r="AB137" s="507"/>
      <c r="AC137" s="508"/>
      <c r="AD137" s="508"/>
      <c r="AE137" s="508"/>
      <c r="AF137" s="509"/>
      <c r="AG137" s="456"/>
      <c r="AH137" s="456"/>
      <c r="AI137" s="456"/>
      <c r="AJ137" s="508"/>
      <c r="AK137" s="508"/>
      <c r="AL137" s="508"/>
      <c r="AM137" s="509"/>
      <c r="AN137" s="456"/>
      <c r="AO137" s="525"/>
    </row>
    <row r="138" spans="1:41" s="506" customFormat="1" ht="15.75" x14ac:dyDescent="0.2">
      <c r="A138" s="409"/>
      <c r="B138" s="505"/>
      <c r="C138" s="410"/>
      <c r="D138" s="411"/>
      <c r="E138" s="411"/>
      <c r="F138" s="411"/>
      <c r="G138" s="411"/>
      <c r="H138" s="411"/>
      <c r="I138" s="411"/>
      <c r="J138" s="411"/>
      <c r="K138" s="412">
        <f t="shared" si="71"/>
        <v>0</v>
      </c>
      <c r="L138" s="393" t="str">
        <f t="shared" si="72"/>
        <v>Débil</v>
      </c>
      <c r="M138" s="397"/>
      <c r="N138" s="392"/>
      <c r="O138" s="398"/>
      <c r="P138" s="395"/>
      <c r="Q138" s="371"/>
      <c r="R138" s="371"/>
      <c r="S138" s="371"/>
      <c r="T138" s="372"/>
      <c r="U138" s="389" t="str">
        <f t="shared" si="73"/>
        <v/>
      </c>
      <c r="V138" s="350"/>
      <c r="W138" s="397"/>
      <c r="X138" s="356" t="str">
        <f t="shared" si="59"/>
        <v/>
      </c>
      <c r="Y138" s="390"/>
      <c r="Z138" s="392"/>
      <c r="AB138" s="507"/>
      <c r="AC138" s="508"/>
      <c r="AD138" s="508"/>
      <c r="AE138" s="508"/>
      <c r="AF138" s="509"/>
      <c r="AG138" s="456"/>
      <c r="AH138" s="456"/>
      <c r="AI138" s="456"/>
      <c r="AJ138" s="508"/>
      <c r="AK138" s="508"/>
      <c r="AL138" s="508"/>
      <c r="AM138" s="509"/>
      <c r="AN138" s="456"/>
      <c r="AO138" s="525"/>
    </row>
    <row r="139" spans="1:41" s="506" customFormat="1" ht="15.75" x14ac:dyDescent="0.2">
      <c r="A139" s="409"/>
      <c r="B139" s="505"/>
      <c r="C139" s="410"/>
      <c r="D139" s="411"/>
      <c r="E139" s="411"/>
      <c r="F139" s="411"/>
      <c r="G139" s="411"/>
      <c r="H139" s="411"/>
      <c r="I139" s="411"/>
      <c r="J139" s="411"/>
      <c r="K139" s="412">
        <f t="shared" si="71"/>
        <v>0</v>
      </c>
      <c r="L139" s="393" t="str">
        <f t="shared" si="72"/>
        <v>Débil</v>
      </c>
      <c r="M139" s="397"/>
      <c r="N139" s="392"/>
      <c r="O139" s="398"/>
      <c r="P139" s="395"/>
      <c r="Q139" s="371"/>
      <c r="R139" s="371"/>
      <c r="S139" s="371"/>
      <c r="T139" s="372"/>
      <c r="U139" s="389" t="str">
        <f t="shared" si="73"/>
        <v/>
      </c>
      <c r="V139" s="350"/>
      <c r="W139" s="397"/>
      <c r="X139" s="356" t="str">
        <f t="shared" si="59"/>
        <v/>
      </c>
      <c r="Y139" s="390"/>
      <c r="Z139" s="392"/>
      <c r="AB139" s="507"/>
      <c r="AC139" s="508"/>
      <c r="AD139" s="508"/>
      <c r="AE139" s="508"/>
      <c r="AF139" s="509"/>
      <c r="AG139" s="456"/>
      <c r="AH139" s="456"/>
      <c r="AI139" s="456"/>
      <c r="AJ139" s="508"/>
      <c r="AK139" s="508"/>
      <c r="AL139" s="508"/>
      <c r="AM139" s="509"/>
      <c r="AN139" s="456"/>
      <c r="AO139" s="525"/>
    </row>
    <row r="140" spans="1:41" s="341" customFormat="1" ht="114.75" x14ac:dyDescent="0.2">
      <c r="A140" s="344" t="str">
        <f>'[1]2. MAPA DE RIESGOS '!C27</f>
        <v>15. Designación de colaboradores no competentes o idóneos para el desarrollo de las actividades asignadas.</v>
      </c>
      <c r="B140" s="316" t="s">
        <v>819</v>
      </c>
      <c r="C140" s="408" t="s">
        <v>64</v>
      </c>
      <c r="D140" s="385">
        <v>15</v>
      </c>
      <c r="E140" s="385">
        <v>15</v>
      </c>
      <c r="F140" s="385">
        <v>15</v>
      </c>
      <c r="G140" s="385">
        <v>15</v>
      </c>
      <c r="H140" s="385">
        <v>15</v>
      </c>
      <c r="I140" s="385">
        <v>15</v>
      </c>
      <c r="J140" s="385">
        <v>10</v>
      </c>
      <c r="K140" s="386">
        <f t="shared" si="47"/>
        <v>100</v>
      </c>
      <c r="L140" s="394" t="str">
        <f t="shared" si="51"/>
        <v>Fuerte</v>
      </c>
      <c r="M140" s="337">
        <f>ROUNDUP(AVERAGEIF(K140:K148,"&gt;0"),1)</f>
        <v>100</v>
      </c>
      <c r="N140" s="338" t="str">
        <f>IF(M140=100,"Fuerte",IF(M140&lt;50,"Débil","Moderada"))</f>
        <v>Fuerte</v>
      </c>
      <c r="O140" s="336" t="str">
        <f>IF(M140&lt;96,"Se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0" s="396" t="s">
        <v>343</v>
      </c>
      <c r="Q140" s="369" t="str">
        <f t="shared" si="60"/>
        <v>Fuerte</v>
      </c>
      <c r="R140" s="369" t="str">
        <f t="shared" si="61"/>
        <v/>
      </c>
      <c r="S140" s="369" t="str">
        <f t="shared" si="62"/>
        <v/>
      </c>
      <c r="T140" s="370" t="str">
        <f t="shared" ref="T140:T190" si="74">IF(AND(L140="Fuerte",P140="Fuerte"),"Control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0" s="403">
        <f t="shared" si="64"/>
        <v>2</v>
      </c>
      <c r="V140" s="361">
        <f>IFERROR(ROUND(AVERAGE(U140:U145),0),0)</f>
        <v>2</v>
      </c>
      <c r="W140" s="338">
        <f>IF(OR(S140="Débil",V140=0),0,IF(V140=1,1,IF(AND(Q140="Fuerte",V140=2),2,1)))</f>
        <v>2</v>
      </c>
      <c r="X140" s="356" t="str">
        <f t="shared" si="59"/>
        <v/>
      </c>
      <c r="Y140" s="361">
        <f>IFERROR(ROUND(AVERAGE(X140:X145),0),0)</f>
        <v>0</v>
      </c>
      <c r="Z140" s="338">
        <f>IF(OR(S140="Débil",Y140=0),0,IF(Y140=1,1,IF(AND(Q140="Fuerte",Y140=2),2,1)))</f>
        <v>0</v>
      </c>
      <c r="AA140" s="387"/>
      <c r="AB140" s="387"/>
      <c r="AC140" s="387"/>
      <c r="AD140" s="387"/>
      <c r="AE140" s="387"/>
      <c r="AF140" s="387"/>
      <c r="AG140" s="387"/>
      <c r="AH140" s="387"/>
      <c r="AI140" s="387"/>
      <c r="AJ140" s="387"/>
      <c r="AK140" s="387"/>
      <c r="AL140" s="387"/>
      <c r="AM140" s="387"/>
      <c r="AN140" s="387"/>
      <c r="AO140" s="387"/>
    </row>
    <row r="141" spans="1:41" s="341" customFormat="1" ht="38.25" x14ac:dyDescent="0.2">
      <c r="A141" s="298"/>
      <c r="B141" s="316" t="s">
        <v>820</v>
      </c>
      <c r="C141" s="408" t="s">
        <v>64</v>
      </c>
      <c r="D141" s="385">
        <v>15</v>
      </c>
      <c r="E141" s="385">
        <v>15</v>
      </c>
      <c r="F141" s="385">
        <v>15</v>
      </c>
      <c r="G141" s="385">
        <v>15</v>
      </c>
      <c r="H141" s="385">
        <v>15</v>
      </c>
      <c r="I141" s="385">
        <v>15</v>
      </c>
      <c r="J141" s="385">
        <v>10</v>
      </c>
      <c r="K141" s="386">
        <f t="shared" si="47"/>
        <v>100</v>
      </c>
      <c r="L141" s="394" t="str">
        <f t="shared" si="51"/>
        <v>Fuerte</v>
      </c>
      <c r="M141" s="400"/>
      <c r="N141" s="401"/>
      <c r="O141" s="402"/>
      <c r="P141" s="396" t="s">
        <v>343</v>
      </c>
      <c r="Q141" s="369" t="str">
        <f t="shared" si="60"/>
        <v/>
      </c>
      <c r="R141" s="369" t="str">
        <f t="shared" si="61"/>
        <v>Moderada</v>
      </c>
      <c r="S141" s="369" t="str">
        <f t="shared" si="62"/>
        <v/>
      </c>
      <c r="T141" s="370" t="str">
        <f t="shared" si="74"/>
        <v>Control fuerte pero si el riesgo residual lo requiere, en cada proceso involucrado se deben emprender acciones adicionales</v>
      </c>
      <c r="U141" s="403">
        <f t="shared" si="64"/>
        <v>2</v>
      </c>
      <c r="V141" s="349"/>
      <c r="W141" s="400"/>
      <c r="X141" s="356" t="str">
        <f t="shared" si="59"/>
        <v/>
      </c>
      <c r="Y141" s="377"/>
      <c r="Z141" s="401"/>
      <c r="AA141" s="387"/>
      <c r="AB141" s="387"/>
      <c r="AC141" s="387"/>
      <c r="AD141" s="387"/>
      <c r="AE141" s="387"/>
      <c r="AF141" s="387"/>
      <c r="AG141" s="387"/>
      <c r="AH141" s="387"/>
      <c r="AI141" s="387"/>
      <c r="AJ141" s="387"/>
      <c r="AK141" s="387"/>
      <c r="AL141" s="387"/>
      <c r="AM141" s="387"/>
      <c r="AN141" s="387"/>
      <c r="AO141" s="387"/>
    </row>
    <row r="142" spans="1:41" s="341" customFormat="1" ht="38.25" x14ac:dyDescent="0.2">
      <c r="A142" s="296"/>
      <c r="B142" s="287" t="s">
        <v>821</v>
      </c>
      <c r="C142" s="408" t="s">
        <v>64</v>
      </c>
      <c r="D142" s="501">
        <v>15</v>
      </c>
      <c r="E142" s="501">
        <v>15</v>
      </c>
      <c r="F142" s="501">
        <v>15</v>
      </c>
      <c r="G142" s="501">
        <v>15</v>
      </c>
      <c r="H142" s="501">
        <v>15</v>
      </c>
      <c r="I142" s="501">
        <v>15</v>
      </c>
      <c r="J142" s="501">
        <v>10</v>
      </c>
      <c r="K142" s="312">
        <f t="shared" si="47"/>
        <v>100</v>
      </c>
      <c r="L142" s="330" t="str">
        <f t="shared" si="51"/>
        <v>Fuerte</v>
      </c>
      <c r="M142" s="320"/>
      <c r="N142" s="319"/>
      <c r="O142" s="318"/>
      <c r="P142" s="331" t="s">
        <v>343</v>
      </c>
      <c r="Q142" s="369" t="str">
        <f t="shared" si="60"/>
        <v/>
      </c>
      <c r="R142" s="369" t="str">
        <f t="shared" si="61"/>
        <v>Moderada</v>
      </c>
      <c r="S142" s="369" t="str">
        <f t="shared" si="62"/>
        <v/>
      </c>
      <c r="T142" s="370" t="str">
        <f t="shared" si="74"/>
        <v>Control fuerte pero si el riesgo residual lo requiere, en cada proceso involucrado se deben emprender acciones adicionales</v>
      </c>
      <c r="U142" s="403">
        <f t="shared" si="64"/>
        <v>2</v>
      </c>
      <c r="V142" s="349"/>
      <c r="W142" s="400"/>
      <c r="X142" s="356" t="str">
        <f t="shared" si="59"/>
        <v/>
      </c>
      <c r="Y142" s="377"/>
      <c r="Z142" s="401"/>
    </row>
    <row r="143" spans="1:41" ht="38.25" x14ac:dyDescent="0.2">
      <c r="A143" s="298"/>
      <c r="B143" s="316" t="s">
        <v>822</v>
      </c>
      <c r="C143" s="408" t="s">
        <v>64</v>
      </c>
      <c r="D143" s="385">
        <v>15</v>
      </c>
      <c r="E143" s="385">
        <v>15</v>
      </c>
      <c r="F143" s="385">
        <v>15</v>
      </c>
      <c r="G143" s="385">
        <v>15</v>
      </c>
      <c r="H143" s="385">
        <v>15</v>
      </c>
      <c r="I143" s="385">
        <v>15</v>
      </c>
      <c r="J143" s="385">
        <v>10</v>
      </c>
      <c r="K143" s="386">
        <f t="shared" si="47"/>
        <v>100</v>
      </c>
      <c r="L143" s="394" t="str">
        <f t="shared" si="51"/>
        <v>Fuerte</v>
      </c>
      <c r="M143" s="400"/>
      <c r="N143" s="401"/>
      <c r="O143" s="402"/>
      <c r="P143" s="396" t="s">
        <v>343</v>
      </c>
      <c r="Q143" s="369" t="str">
        <f t="shared" si="60"/>
        <v/>
      </c>
      <c r="R143" s="369" t="str">
        <f t="shared" si="61"/>
        <v>Moderada</v>
      </c>
      <c r="S143" s="369" t="str">
        <f t="shared" si="62"/>
        <v/>
      </c>
      <c r="T143" s="370" t="str">
        <f t="shared" si="74"/>
        <v>Control fuerte pero si el riesgo residual lo requiere, en cada proceso involucrado se deben emprender acciones adicionales</v>
      </c>
      <c r="U143" s="403">
        <f t="shared" si="64"/>
        <v>2</v>
      </c>
      <c r="V143" s="349"/>
      <c r="W143" s="400"/>
      <c r="X143" s="356" t="str">
        <f t="shared" si="59"/>
        <v/>
      </c>
      <c r="Y143" s="377"/>
      <c r="Z143" s="401"/>
      <c r="AA143" s="387"/>
      <c r="AB143" s="387"/>
      <c r="AC143" s="387"/>
      <c r="AD143" s="387"/>
      <c r="AE143" s="387"/>
      <c r="AF143" s="387"/>
      <c r="AG143" s="387"/>
      <c r="AH143" s="387"/>
      <c r="AI143" s="387"/>
      <c r="AJ143" s="387"/>
      <c r="AK143" s="387"/>
      <c r="AL143" s="387"/>
      <c r="AM143" s="387"/>
      <c r="AN143" s="387"/>
      <c r="AO143" s="387"/>
    </row>
    <row r="144" spans="1:41" s="376" customFormat="1" ht="38.25" x14ac:dyDescent="0.2">
      <c r="A144" s="407"/>
      <c r="B144" s="404" t="s">
        <v>575</v>
      </c>
      <c r="C144" s="408" t="s">
        <v>64</v>
      </c>
      <c r="D144" s="385">
        <v>15</v>
      </c>
      <c r="E144" s="385">
        <v>15</v>
      </c>
      <c r="F144" s="385">
        <v>15</v>
      </c>
      <c r="G144" s="385">
        <v>15</v>
      </c>
      <c r="H144" s="385">
        <v>15</v>
      </c>
      <c r="I144" s="385">
        <v>15</v>
      </c>
      <c r="J144" s="385">
        <v>10</v>
      </c>
      <c r="K144" s="386">
        <f t="shared" si="47"/>
        <v>100</v>
      </c>
      <c r="L144" s="394" t="str">
        <f t="shared" si="51"/>
        <v>Fuerte</v>
      </c>
      <c r="M144" s="400"/>
      <c r="N144" s="401"/>
      <c r="O144" s="402"/>
      <c r="P144" s="396" t="s">
        <v>343</v>
      </c>
      <c r="Q144" s="369" t="str">
        <f t="shared" si="60"/>
        <v/>
      </c>
      <c r="R144" s="369" t="str">
        <f t="shared" si="61"/>
        <v>Moderada</v>
      </c>
      <c r="S144" s="369" t="str">
        <f t="shared" si="62"/>
        <v/>
      </c>
      <c r="T144" s="370" t="str">
        <f t="shared" si="74"/>
        <v>Control fuerte pero si el riesgo residual lo requiere, en cada proceso involucrado se deben emprender acciones adicionales</v>
      </c>
      <c r="U144" s="403">
        <f t="shared" si="64"/>
        <v>2</v>
      </c>
      <c r="V144" s="349"/>
      <c r="W144" s="400"/>
      <c r="X144" s="356" t="str">
        <f t="shared" si="59"/>
        <v/>
      </c>
      <c r="Y144" s="377"/>
      <c r="Z144" s="401"/>
      <c r="AA144" s="387"/>
      <c r="AB144" s="387"/>
      <c r="AC144" s="387"/>
      <c r="AD144" s="387"/>
      <c r="AE144" s="387"/>
      <c r="AF144" s="387"/>
      <c r="AG144" s="387"/>
      <c r="AH144" s="387"/>
      <c r="AI144" s="387"/>
      <c r="AJ144" s="387"/>
      <c r="AK144" s="387"/>
      <c r="AL144" s="387"/>
      <c r="AM144" s="387"/>
      <c r="AN144" s="387"/>
      <c r="AO144" s="387"/>
    </row>
    <row r="145" spans="1:41" s="317" customFormat="1" ht="38.25" x14ac:dyDescent="0.2">
      <c r="A145" s="311"/>
      <c r="B145" s="313" t="s">
        <v>520</v>
      </c>
      <c r="C145" s="408" t="s">
        <v>64</v>
      </c>
      <c r="D145" s="342">
        <v>15</v>
      </c>
      <c r="E145" s="342">
        <v>15</v>
      </c>
      <c r="F145" s="342">
        <v>15</v>
      </c>
      <c r="G145" s="342">
        <v>15</v>
      </c>
      <c r="H145" s="342">
        <v>15</v>
      </c>
      <c r="I145" s="342">
        <v>15</v>
      </c>
      <c r="J145" s="342">
        <v>10</v>
      </c>
      <c r="K145" s="312">
        <f t="shared" si="47"/>
        <v>100</v>
      </c>
      <c r="L145" s="330" t="str">
        <f t="shared" si="51"/>
        <v>Fuerte</v>
      </c>
      <c r="M145" s="320"/>
      <c r="N145" s="319"/>
      <c r="O145" s="335"/>
      <c r="P145" s="331" t="s">
        <v>343</v>
      </c>
      <c r="Q145" s="369" t="str">
        <f t="shared" si="60"/>
        <v/>
      </c>
      <c r="R145" s="369" t="str">
        <f t="shared" si="61"/>
        <v>Moderada</v>
      </c>
      <c r="S145" s="369" t="str">
        <f t="shared" si="62"/>
        <v/>
      </c>
      <c r="T145" s="370" t="str">
        <f t="shared" si="74"/>
        <v>Control fuerte pero si el riesgo residual lo requiere, en cada proceso involucrado se deben emprender acciones adicionales</v>
      </c>
      <c r="U145" s="403">
        <f t="shared" si="64"/>
        <v>2</v>
      </c>
      <c r="V145" s="362"/>
      <c r="W145" s="363"/>
      <c r="X145" s="356" t="str">
        <f t="shared" si="59"/>
        <v/>
      </c>
      <c r="Y145" s="356"/>
      <c r="Z145" s="357"/>
      <c r="AA145" s="341"/>
      <c r="AB145" s="341"/>
      <c r="AC145" s="341"/>
      <c r="AD145" s="341"/>
      <c r="AE145" s="341"/>
      <c r="AF145" s="341"/>
      <c r="AG145" s="341"/>
      <c r="AH145" s="341"/>
      <c r="AI145" s="341"/>
      <c r="AJ145" s="341"/>
      <c r="AK145" s="341"/>
      <c r="AL145" s="341"/>
      <c r="AM145" s="341"/>
      <c r="AN145" s="341"/>
      <c r="AO145" s="341"/>
    </row>
    <row r="146" spans="1:41" s="341" customFormat="1" ht="15.75" x14ac:dyDescent="0.25">
      <c r="A146" s="521" t="s">
        <v>868</v>
      </c>
      <c r="B146" s="500"/>
      <c r="C146" s="408"/>
      <c r="D146" s="342"/>
      <c r="E146" s="342"/>
      <c r="F146" s="342"/>
      <c r="G146" s="342"/>
      <c r="H146" s="342"/>
      <c r="I146" s="342"/>
      <c r="J146" s="342"/>
      <c r="K146" s="312">
        <f t="shared" ref="K146:K148" si="75">SUM(D146:J146)</f>
        <v>0</v>
      </c>
      <c r="L146" s="330" t="str">
        <f t="shared" ref="L146:L148" si="76">IF(K146&gt;=96,"Fuerte",(IF(K146&lt;=85,"Débil","Moderado")))</f>
        <v>Débil</v>
      </c>
      <c r="M146" s="320"/>
      <c r="N146" s="319"/>
      <c r="O146" s="318"/>
      <c r="P146" s="331"/>
      <c r="Q146" s="369"/>
      <c r="R146" s="369"/>
      <c r="S146" s="369"/>
      <c r="T146" s="370"/>
      <c r="U146" s="403" t="str">
        <f t="shared" si="64"/>
        <v/>
      </c>
      <c r="V146" s="361">
        <f>IFERROR(ROUND(AVERAGE(U146:U149),0),0)</f>
        <v>2</v>
      </c>
      <c r="W146" s="338">
        <f>IF(OR(S146="Débil",V146=0),0,IF(V146=1,1,IF(AND(Q146="Fuerte",V146=2),2,1)))</f>
        <v>1</v>
      </c>
      <c r="X146" s="356" t="str">
        <f t="shared" si="59"/>
        <v/>
      </c>
      <c r="Y146" s="361">
        <f>IFERROR(ROUND(AVERAGE(X146:X149),0),0)</f>
        <v>0</v>
      </c>
      <c r="Z146" s="338">
        <f>IF(OR(S146="Débil",Y146=0),0,IF(Y146=1,1,IF(AND(Q146="Fuerte",Y146=2),2,1)))</f>
        <v>0</v>
      </c>
      <c r="AB146" s="310"/>
      <c r="AC146" s="289"/>
      <c r="AD146" s="289"/>
      <c r="AE146" s="289"/>
      <c r="AF146" s="290"/>
      <c r="AG146" s="340"/>
      <c r="AH146" s="340"/>
      <c r="AI146" s="340"/>
      <c r="AJ146" s="289"/>
      <c r="AK146" s="289"/>
      <c r="AL146" s="289"/>
      <c r="AM146" s="290"/>
      <c r="AN146" s="340"/>
      <c r="AO146" s="524"/>
    </row>
    <row r="147" spans="1:41" s="341" customFormat="1" ht="15.75" x14ac:dyDescent="0.2">
      <c r="A147" s="311"/>
      <c r="B147" s="500"/>
      <c r="C147" s="408"/>
      <c r="D147" s="342"/>
      <c r="E147" s="342"/>
      <c r="F147" s="342"/>
      <c r="G147" s="342"/>
      <c r="H147" s="342"/>
      <c r="I147" s="342"/>
      <c r="J147" s="342"/>
      <c r="K147" s="312">
        <f t="shared" si="75"/>
        <v>0</v>
      </c>
      <c r="L147" s="330" t="str">
        <f t="shared" si="76"/>
        <v>Débil</v>
      </c>
      <c r="M147" s="320"/>
      <c r="N147" s="319"/>
      <c r="O147" s="318"/>
      <c r="P147" s="331"/>
      <c r="Q147" s="369"/>
      <c r="R147" s="369"/>
      <c r="S147" s="369"/>
      <c r="T147" s="370"/>
      <c r="U147" s="403" t="str">
        <f t="shared" si="64"/>
        <v/>
      </c>
      <c r="V147" s="349"/>
      <c r="W147" s="400"/>
      <c r="X147" s="356" t="str">
        <f t="shared" si="59"/>
        <v/>
      </c>
      <c r="Y147" s="377"/>
      <c r="Z147" s="401"/>
      <c r="AB147" s="310"/>
      <c r="AC147" s="289"/>
      <c r="AD147" s="289"/>
      <c r="AE147" s="289"/>
      <c r="AF147" s="290"/>
      <c r="AG147" s="340"/>
      <c r="AH147" s="340"/>
      <c r="AI147" s="340"/>
      <c r="AJ147" s="289"/>
      <c r="AK147" s="289"/>
      <c r="AL147" s="289"/>
      <c r="AM147" s="290"/>
      <c r="AN147" s="340"/>
      <c r="AO147" s="524"/>
    </row>
    <row r="148" spans="1:41" s="341" customFormat="1" ht="15.75" x14ac:dyDescent="0.2">
      <c r="A148" s="311"/>
      <c r="B148" s="500"/>
      <c r="C148" s="408"/>
      <c r="D148" s="342"/>
      <c r="E148" s="342"/>
      <c r="F148" s="342"/>
      <c r="G148" s="342"/>
      <c r="H148" s="342"/>
      <c r="I148" s="342"/>
      <c r="J148" s="342"/>
      <c r="K148" s="312">
        <f t="shared" si="75"/>
        <v>0</v>
      </c>
      <c r="L148" s="330" t="str">
        <f t="shared" si="76"/>
        <v>Débil</v>
      </c>
      <c r="M148" s="320"/>
      <c r="N148" s="319"/>
      <c r="O148" s="318"/>
      <c r="P148" s="331"/>
      <c r="Q148" s="369"/>
      <c r="R148" s="369"/>
      <c r="S148" s="369"/>
      <c r="T148" s="370"/>
      <c r="U148" s="403" t="str">
        <f t="shared" si="64"/>
        <v/>
      </c>
      <c r="V148" s="349"/>
      <c r="W148" s="400"/>
      <c r="X148" s="356" t="str">
        <f t="shared" si="59"/>
        <v/>
      </c>
      <c r="Y148" s="377"/>
      <c r="Z148" s="401"/>
      <c r="AB148" s="310"/>
      <c r="AC148" s="289"/>
      <c r="AD148" s="289"/>
      <c r="AE148" s="289"/>
      <c r="AF148" s="290"/>
      <c r="AG148" s="340"/>
      <c r="AH148" s="340"/>
      <c r="AI148" s="340"/>
      <c r="AJ148" s="289"/>
      <c r="AK148" s="289"/>
      <c r="AL148" s="289"/>
      <c r="AM148" s="290"/>
      <c r="AN148" s="340"/>
      <c r="AO148" s="524"/>
    </row>
    <row r="149" spans="1:41" ht="102" x14ac:dyDescent="0.2">
      <c r="A149" s="379" t="str">
        <f>'[1]2. MAPA DE RIESGOS '!C28</f>
        <v>16. Inadecuado Ambiente laboral en la SDM</v>
      </c>
      <c r="B149" s="378" t="s">
        <v>440</v>
      </c>
      <c r="C149" s="410" t="s">
        <v>64</v>
      </c>
      <c r="D149" s="411">
        <v>15</v>
      </c>
      <c r="E149" s="411">
        <v>15</v>
      </c>
      <c r="F149" s="411">
        <v>15</v>
      </c>
      <c r="G149" s="411">
        <v>15</v>
      </c>
      <c r="H149" s="411">
        <v>15</v>
      </c>
      <c r="I149" s="411">
        <v>15</v>
      </c>
      <c r="J149" s="411">
        <v>10</v>
      </c>
      <c r="K149" s="412">
        <f t="shared" si="47"/>
        <v>100</v>
      </c>
      <c r="L149" s="393" t="str">
        <f t="shared" si="51"/>
        <v>Fuerte</v>
      </c>
      <c r="M149" s="382">
        <f>ROUNDUP(AVERAGEIF(K149:K156,"&gt;0"),1)</f>
        <v>100</v>
      </c>
      <c r="N149" s="381" t="str">
        <f>IF(M149=100,"Fuerte",IF(M149&lt;50,"Débil","Moderada"))</f>
        <v>Fuerte</v>
      </c>
      <c r="O149" s="383" t="str">
        <f>IF(M149&lt;96,"Se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9" s="395" t="s">
        <v>343</v>
      </c>
      <c r="Q149" s="371" t="str">
        <f t="shared" si="60"/>
        <v>Fuerte</v>
      </c>
      <c r="R149" s="371" t="str">
        <f t="shared" si="61"/>
        <v/>
      </c>
      <c r="S149" s="371" t="str">
        <f t="shared" si="62"/>
        <v/>
      </c>
      <c r="T149" s="372" t="str">
        <f t="shared" si="74"/>
        <v>Control fuerte pero si el riesgo residual lo requiere, en cada proceso involucrado se deben emprender acciones adicionales</v>
      </c>
      <c r="U149" s="389">
        <f t="shared" si="64"/>
        <v>2</v>
      </c>
      <c r="V149" s="358">
        <f>IFERROR(ROUND(AVERAGE(U149:U153),0),0)</f>
        <v>2</v>
      </c>
      <c r="W149" s="381">
        <f>IF(OR(S149="Débil",V149=0),0,IF(V149=1,1,IF(AND(Q149="Fuerte",V149=2),2,1)))</f>
        <v>2</v>
      </c>
      <c r="X149" s="356" t="str">
        <f t="shared" si="59"/>
        <v/>
      </c>
      <c r="Y149" s="358">
        <f>IFERROR(ROUND(AVERAGE(X149:X153),0),0)</f>
        <v>2</v>
      </c>
      <c r="Z149" s="381">
        <f>IF(OR(S149="Débil",Y149=0),0,IF(Y149=1,1,IF(AND(Q149="Fuerte",Y149=2),2,1)))</f>
        <v>2</v>
      </c>
      <c r="AA149" s="341"/>
      <c r="AB149" s="341"/>
      <c r="AC149" s="341"/>
      <c r="AD149" s="341"/>
      <c r="AE149" s="341"/>
      <c r="AF149" s="341"/>
      <c r="AG149" s="341"/>
      <c r="AJ149" s="341"/>
      <c r="AK149" s="341"/>
      <c r="AL149" s="341"/>
      <c r="AM149" s="341"/>
      <c r="AN149" s="341"/>
    </row>
    <row r="150" spans="1:41" ht="38.25" x14ac:dyDescent="0.2">
      <c r="A150" s="409"/>
      <c r="B150" s="413" t="s">
        <v>441</v>
      </c>
      <c r="C150" s="410" t="s">
        <v>64</v>
      </c>
      <c r="D150" s="411">
        <v>15</v>
      </c>
      <c r="E150" s="411">
        <v>15</v>
      </c>
      <c r="F150" s="411">
        <v>15</v>
      </c>
      <c r="G150" s="411">
        <v>15</v>
      </c>
      <c r="H150" s="411">
        <v>15</v>
      </c>
      <c r="I150" s="411">
        <v>15</v>
      </c>
      <c r="J150" s="411">
        <v>10</v>
      </c>
      <c r="K150" s="412">
        <f t="shared" si="47"/>
        <v>100</v>
      </c>
      <c r="L150" s="393" t="str">
        <f t="shared" si="51"/>
        <v>Fuerte</v>
      </c>
      <c r="M150" s="397"/>
      <c r="N150" s="392"/>
      <c r="O150" s="398"/>
      <c r="P150" s="395" t="s">
        <v>343</v>
      </c>
      <c r="Q150" s="371" t="str">
        <f t="shared" si="60"/>
        <v/>
      </c>
      <c r="R150" s="371" t="str">
        <f t="shared" si="61"/>
        <v>Moderada</v>
      </c>
      <c r="S150" s="371" t="str">
        <f t="shared" si="62"/>
        <v/>
      </c>
      <c r="T150" s="372" t="str">
        <f t="shared" si="74"/>
        <v>Control fuerte pero si el riesgo residual lo requiere, en cada proceso involucrado se deben emprender acciones adicionales</v>
      </c>
      <c r="U150" s="389">
        <f t="shared" si="64"/>
        <v>2</v>
      </c>
      <c r="V150" s="350"/>
      <c r="W150" s="397"/>
      <c r="X150" s="356" t="str">
        <f t="shared" si="59"/>
        <v/>
      </c>
      <c r="Y150" s="390"/>
      <c r="Z150" s="392"/>
      <c r="AA150" s="341"/>
      <c r="AB150" s="341"/>
      <c r="AC150" s="341"/>
      <c r="AD150" s="341"/>
      <c r="AE150" s="341"/>
      <c r="AF150" s="341"/>
      <c r="AG150" s="341"/>
      <c r="AJ150" s="341"/>
      <c r="AK150" s="341"/>
      <c r="AL150" s="341"/>
      <c r="AM150" s="341"/>
      <c r="AN150" s="341"/>
    </row>
    <row r="151" spans="1:41" s="387" customFormat="1" ht="38.25" x14ac:dyDescent="0.2">
      <c r="A151" s="409"/>
      <c r="B151" s="413" t="s">
        <v>439</v>
      </c>
      <c r="C151" s="410" t="s">
        <v>64</v>
      </c>
      <c r="D151" s="411">
        <v>15</v>
      </c>
      <c r="E151" s="411">
        <v>15</v>
      </c>
      <c r="F151" s="411">
        <v>15</v>
      </c>
      <c r="G151" s="411">
        <v>15</v>
      </c>
      <c r="H151" s="411">
        <v>15</v>
      </c>
      <c r="I151" s="411">
        <v>15</v>
      </c>
      <c r="J151" s="411">
        <v>10</v>
      </c>
      <c r="K151" s="412">
        <f t="shared" si="47"/>
        <v>100</v>
      </c>
      <c r="L151" s="393" t="str">
        <f t="shared" si="51"/>
        <v>Fuerte</v>
      </c>
      <c r="M151" s="397"/>
      <c r="N151" s="392"/>
      <c r="O151" s="398"/>
      <c r="P151" s="395" t="s">
        <v>343</v>
      </c>
      <c r="Q151" s="371" t="str">
        <f t="shared" si="60"/>
        <v/>
      </c>
      <c r="R151" s="371" t="str">
        <f t="shared" si="61"/>
        <v>Moderada</v>
      </c>
      <c r="S151" s="371" t="str">
        <f t="shared" si="62"/>
        <v/>
      </c>
      <c r="T151" s="372" t="str">
        <f t="shared" si="74"/>
        <v>Control fuerte pero si el riesgo residual lo requiere, en cada proceso involucrado se deben emprender acciones adicionales</v>
      </c>
      <c r="U151" s="389">
        <f t="shared" si="64"/>
        <v>2</v>
      </c>
      <c r="V151" s="350"/>
      <c r="W151" s="397"/>
      <c r="X151" s="356" t="str">
        <f t="shared" si="59"/>
        <v/>
      </c>
      <c r="Y151" s="390"/>
      <c r="Z151" s="392"/>
      <c r="AA151" s="341"/>
      <c r="AB151" s="341"/>
      <c r="AC151" s="341"/>
      <c r="AD151" s="341"/>
      <c r="AE151" s="341"/>
      <c r="AF151" s="341"/>
      <c r="AG151" s="341"/>
      <c r="AH151" s="341"/>
      <c r="AI151" s="341"/>
      <c r="AJ151" s="341"/>
      <c r="AK151" s="341"/>
      <c r="AL151" s="341"/>
      <c r="AM151" s="341"/>
      <c r="AN151" s="341"/>
      <c r="AO151" s="341"/>
    </row>
    <row r="152" spans="1:41" s="341" customFormat="1" ht="38.25" x14ac:dyDescent="0.2">
      <c r="A152" s="409"/>
      <c r="B152" s="413" t="s">
        <v>438</v>
      </c>
      <c r="C152" s="410" t="s">
        <v>64</v>
      </c>
      <c r="D152" s="411">
        <v>15</v>
      </c>
      <c r="E152" s="411">
        <v>15</v>
      </c>
      <c r="F152" s="411">
        <v>15</v>
      </c>
      <c r="G152" s="411">
        <v>15</v>
      </c>
      <c r="H152" s="411">
        <v>15</v>
      </c>
      <c r="I152" s="411">
        <v>15</v>
      </c>
      <c r="J152" s="411">
        <v>10</v>
      </c>
      <c r="K152" s="412">
        <f t="shared" ref="K152" si="77">SUM(D152:J152)</f>
        <v>100</v>
      </c>
      <c r="L152" s="393" t="str">
        <f t="shared" si="51"/>
        <v>Fuerte</v>
      </c>
      <c r="M152" s="397"/>
      <c r="N152" s="392"/>
      <c r="O152" s="398"/>
      <c r="P152" s="395" t="s">
        <v>343</v>
      </c>
      <c r="Q152" s="371" t="str">
        <f t="shared" si="60"/>
        <v/>
      </c>
      <c r="R152" s="371" t="str">
        <f t="shared" si="61"/>
        <v>Moderada</v>
      </c>
      <c r="S152" s="371" t="str">
        <f t="shared" si="62"/>
        <v/>
      </c>
      <c r="T152" s="372" t="str">
        <f t="shared" si="74"/>
        <v>Control fuerte pero si el riesgo residual lo requiere, en cada proceso involucrado se deben emprender acciones adicionales</v>
      </c>
      <c r="U152" s="389">
        <f t="shared" si="64"/>
        <v>2</v>
      </c>
      <c r="V152" s="350"/>
      <c r="W152" s="397"/>
      <c r="X152" s="356" t="str">
        <f t="shared" si="59"/>
        <v/>
      </c>
      <c r="Y152" s="390"/>
      <c r="Z152" s="392"/>
    </row>
    <row r="153" spans="1:41" s="341" customFormat="1" ht="38.25" x14ac:dyDescent="0.2">
      <c r="A153" s="409"/>
      <c r="B153" s="413" t="s">
        <v>437</v>
      </c>
      <c r="C153" s="410" t="s">
        <v>157</v>
      </c>
      <c r="D153" s="411">
        <v>15</v>
      </c>
      <c r="E153" s="411">
        <v>15</v>
      </c>
      <c r="F153" s="411">
        <v>15</v>
      </c>
      <c r="G153" s="411">
        <v>15</v>
      </c>
      <c r="H153" s="411">
        <v>15</v>
      </c>
      <c r="I153" s="411">
        <v>15</v>
      </c>
      <c r="J153" s="411">
        <v>10</v>
      </c>
      <c r="K153" s="412">
        <f t="shared" si="47"/>
        <v>100</v>
      </c>
      <c r="L153" s="393" t="str">
        <f t="shared" si="51"/>
        <v>Fuerte</v>
      </c>
      <c r="M153" s="397"/>
      <c r="N153" s="392"/>
      <c r="O153" s="399"/>
      <c r="P153" s="395" t="s">
        <v>343</v>
      </c>
      <c r="Q153" s="371" t="str">
        <f t="shared" si="60"/>
        <v/>
      </c>
      <c r="R153" s="371" t="str">
        <f t="shared" si="61"/>
        <v>Moderada</v>
      </c>
      <c r="S153" s="371" t="str">
        <f t="shared" si="62"/>
        <v/>
      </c>
      <c r="T153" s="372" t="str">
        <f t="shared" si="74"/>
        <v>Control fuerte pero si el riesgo residual lo requiere, en cada proceso involucrado se deben emprender acciones adicionales</v>
      </c>
      <c r="U153" s="389" t="str">
        <f t="shared" si="64"/>
        <v/>
      </c>
      <c r="V153" s="391"/>
      <c r="W153" s="359"/>
      <c r="X153" s="356">
        <f t="shared" si="59"/>
        <v>2</v>
      </c>
      <c r="Y153" s="388"/>
      <c r="Z153" s="360"/>
    </row>
    <row r="154" spans="1:41" s="506" customFormat="1" ht="15.75" x14ac:dyDescent="0.25">
      <c r="A154" s="521" t="s">
        <v>868</v>
      </c>
      <c r="B154" s="505"/>
      <c r="C154" s="410"/>
      <c r="D154" s="411"/>
      <c r="E154" s="411"/>
      <c r="F154" s="411"/>
      <c r="G154" s="411"/>
      <c r="H154" s="411"/>
      <c r="I154" s="411"/>
      <c r="J154" s="411"/>
      <c r="K154" s="412">
        <f t="shared" ref="K154:K156" si="78">SUM(D154:J154)</f>
        <v>0</v>
      </c>
      <c r="L154" s="393" t="str">
        <f t="shared" ref="L154:L156" si="79">IF(K154&gt;=96,"Fuerte",(IF(K154&lt;=85,"Débil","Moderado")))</f>
        <v>Débil</v>
      </c>
      <c r="M154" s="397"/>
      <c r="N154" s="392"/>
      <c r="O154" s="398"/>
      <c r="P154" s="395"/>
      <c r="Q154" s="371"/>
      <c r="R154" s="371"/>
      <c r="S154" s="371"/>
      <c r="T154" s="372"/>
      <c r="U154" s="389" t="str">
        <f t="shared" si="64"/>
        <v/>
      </c>
      <c r="V154" s="361">
        <f>IFERROR(ROUND(AVERAGE(U154:U157),0),0)</f>
        <v>2</v>
      </c>
      <c r="W154" s="338">
        <f>IF(OR(S154="Débil",V154=0),0,IF(V154=1,1,IF(AND(Q154="Fuerte",V154=2),2,1)))</f>
        <v>1</v>
      </c>
      <c r="X154" s="356" t="str">
        <f t="shared" si="59"/>
        <v/>
      </c>
      <c r="Y154" s="361">
        <f>IFERROR(ROUND(AVERAGE(X154:X157),0),0)</f>
        <v>0</v>
      </c>
      <c r="Z154" s="338">
        <f>IF(OR(S154="Débil",Y154=0),0,IF(Y154=1,1,IF(AND(Q154="Fuerte",Y154=2),2,1)))</f>
        <v>0</v>
      </c>
      <c r="AB154" s="507"/>
      <c r="AC154" s="508"/>
      <c r="AD154" s="508"/>
      <c r="AE154" s="508"/>
      <c r="AF154" s="509"/>
      <c r="AG154" s="456"/>
      <c r="AH154" s="456"/>
      <c r="AI154" s="456"/>
      <c r="AJ154" s="508"/>
      <c r="AK154" s="508"/>
      <c r="AL154" s="508"/>
      <c r="AM154" s="509"/>
      <c r="AN154" s="456"/>
      <c r="AO154" s="525"/>
    </row>
    <row r="155" spans="1:41" s="506" customFormat="1" ht="15.75" x14ac:dyDescent="0.2">
      <c r="A155" s="409"/>
      <c r="B155" s="505"/>
      <c r="C155" s="410"/>
      <c r="D155" s="411"/>
      <c r="E155" s="411"/>
      <c r="F155" s="411"/>
      <c r="G155" s="411"/>
      <c r="H155" s="411"/>
      <c r="I155" s="411"/>
      <c r="J155" s="411"/>
      <c r="K155" s="412">
        <f t="shared" si="78"/>
        <v>0</v>
      </c>
      <c r="L155" s="393" t="str">
        <f t="shared" si="79"/>
        <v>Débil</v>
      </c>
      <c r="M155" s="397"/>
      <c r="N155" s="392"/>
      <c r="O155" s="398"/>
      <c r="P155" s="395"/>
      <c r="Q155" s="371"/>
      <c r="R155" s="371"/>
      <c r="S155" s="371"/>
      <c r="T155" s="372"/>
      <c r="U155" s="389" t="str">
        <f t="shared" si="64"/>
        <v/>
      </c>
      <c r="V155" s="350"/>
      <c r="W155" s="397"/>
      <c r="X155" s="356" t="str">
        <f t="shared" si="59"/>
        <v/>
      </c>
      <c r="Y155" s="390"/>
      <c r="Z155" s="392"/>
      <c r="AB155" s="507"/>
      <c r="AC155" s="508"/>
      <c r="AD155" s="508"/>
      <c r="AE155" s="508"/>
      <c r="AF155" s="509"/>
      <c r="AG155" s="456"/>
      <c r="AH155" s="456"/>
      <c r="AI155" s="456"/>
      <c r="AJ155" s="508"/>
      <c r="AK155" s="508"/>
      <c r="AL155" s="508"/>
      <c r="AM155" s="509"/>
      <c r="AN155" s="456"/>
      <c r="AO155" s="525"/>
    </row>
    <row r="156" spans="1:41" s="506" customFormat="1" ht="15.75" x14ac:dyDescent="0.2">
      <c r="A156" s="409"/>
      <c r="B156" s="505"/>
      <c r="C156" s="410"/>
      <c r="D156" s="411"/>
      <c r="E156" s="411"/>
      <c r="F156" s="411"/>
      <c r="G156" s="411"/>
      <c r="H156" s="411"/>
      <c r="I156" s="411"/>
      <c r="J156" s="411"/>
      <c r="K156" s="412">
        <f t="shared" si="78"/>
        <v>0</v>
      </c>
      <c r="L156" s="393" t="str">
        <f t="shared" si="79"/>
        <v>Débil</v>
      </c>
      <c r="M156" s="397"/>
      <c r="N156" s="392"/>
      <c r="O156" s="398"/>
      <c r="P156" s="395"/>
      <c r="Q156" s="371"/>
      <c r="R156" s="371"/>
      <c r="S156" s="371"/>
      <c r="T156" s="372"/>
      <c r="U156" s="389" t="str">
        <f t="shared" si="64"/>
        <v/>
      </c>
      <c r="V156" s="350"/>
      <c r="W156" s="397"/>
      <c r="X156" s="356" t="str">
        <f t="shared" si="59"/>
        <v/>
      </c>
      <c r="Y156" s="390"/>
      <c r="Z156" s="392"/>
      <c r="AB156" s="507"/>
      <c r="AC156" s="508"/>
      <c r="AD156" s="508"/>
      <c r="AE156" s="508"/>
      <c r="AF156" s="509"/>
      <c r="AG156" s="456"/>
      <c r="AH156" s="456"/>
      <c r="AI156" s="456"/>
      <c r="AJ156" s="508"/>
      <c r="AK156" s="508"/>
      <c r="AL156" s="508"/>
      <c r="AM156" s="509"/>
      <c r="AN156" s="456"/>
      <c r="AO156" s="525"/>
    </row>
    <row r="157" spans="1:41" s="341" customFormat="1" ht="102" x14ac:dyDescent="0.2">
      <c r="A157" s="344" t="str">
        <f>'[1]2. MAPA DE RIESGOS '!C29</f>
        <v>17. Contar con un Programa de Seguridad y Salud en el Trabajo inadecuado para las características y condiciones del entorno laboral institucional.</v>
      </c>
      <c r="B157" s="287" t="s">
        <v>823</v>
      </c>
      <c r="C157" s="408" t="s">
        <v>64</v>
      </c>
      <c r="D157" s="342">
        <v>15</v>
      </c>
      <c r="E157" s="342">
        <v>15</v>
      </c>
      <c r="F157" s="342">
        <v>15</v>
      </c>
      <c r="G157" s="342">
        <v>15</v>
      </c>
      <c r="H157" s="342">
        <v>15</v>
      </c>
      <c r="I157" s="342">
        <v>15</v>
      </c>
      <c r="J157" s="342">
        <v>10</v>
      </c>
      <c r="K157" s="312">
        <f t="shared" si="47"/>
        <v>100</v>
      </c>
      <c r="L157" s="330" t="str">
        <f t="shared" si="51"/>
        <v>Fuerte</v>
      </c>
      <c r="M157" s="334">
        <f>ROUNDUP(AVERAGEIF(K157:K167,"&gt;0"),1)</f>
        <v>100</v>
      </c>
      <c r="N157" s="338" t="str">
        <f>IF(M157=100,"Fuerte",IF(M157&lt;50,"Débil","Moderada"))</f>
        <v>Fuerte</v>
      </c>
      <c r="O157" s="336" t="str">
        <f>IF(M157&lt;96,"Se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7" s="331" t="s">
        <v>343</v>
      </c>
      <c r="Q157" s="369" t="str">
        <f t="shared" si="60"/>
        <v>Fuerte</v>
      </c>
      <c r="R157" s="369" t="str">
        <f t="shared" si="61"/>
        <v/>
      </c>
      <c r="S157" s="369" t="str">
        <f t="shared" si="62"/>
        <v/>
      </c>
      <c r="T157" s="370" t="str">
        <f t="shared" si="74"/>
        <v>Control fuerte pero si el riesgo residual lo requiere, en cada proceso involucrado se deben emprender acciones adicionales</v>
      </c>
      <c r="U157" s="403">
        <f t="shared" si="64"/>
        <v>2</v>
      </c>
      <c r="V157" s="361">
        <f>IFERROR(ROUND(AVERAGE(U157:U164),0),0)</f>
        <v>2</v>
      </c>
      <c r="W157" s="338">
        <f>IF(OR(S157="Débil",V157=0),0,IF(V157=1,1,IF(AND(Q157="Fuerte",V157=2),2,1)))</f>
        <v>2</v>
      </c>
      <c r="X157" s="356" t="str">
        <f t="shared" si="59"/>
        <v/>
      </c>
      <c r="Y157" s="361">
        <f>IFERROR(ROUND(AVERAGE(X157:X164),0),0)</f>
        <v>2</v>
      </c>
      <c r="Z157" s="338">
        <f>IF(OR(S157="Débil",Y157=0),0,IF(Y157=1,1,IF(AND(Q157="Fuerte",Y157=2),2,1)))</f>
        <v>2</v>
      </c>
    </row>
    <row r="158" spans="1:41" s="341" customFormat="1" ht="38.25" x14ac:dyDescent="0.2">
      <c r="A158" s="298"/>
      <c r="B158" s="287" t="s">
        <v>824</v>
      </c>
      <c r="C158" s="408" t="s">
        <v>64</v>
      </c>
      <c r="D158" s="342">
        <v>15</v>
      </c>
      <c r="E158" s="342">
        <v>15</v>
      </c>
      <c r="F158" s="342">
        <v>15</v>
      </c>
      <c r="G158" s="342">
        <v>15</v>
      </c>
      <c r="H158" s="342">
        <v>15</v>
      </c>
      <c r="I158" s="342">
        <v>15</v>
      </c>
      <c r="J158" s="342">
        <v>10</v>
      </c>
      <c r="K158" s="312">
        <f t="shared" si="47"/>
        <v>100</v>
      </c>
      <c r="L158" s="330" t="str">
        <f t="shared" si="51"/>
        <v>Fuerte</v>
      </c>
      <c r="M158" s="320"/>
      <c r="N158" s="319"/>
      <c r="O158" s="318"/>
      <c r="P158" s="331" t="s">
        <v>343</v>
      </c>
      <c r="Q158" s="369" t="str">
        <f t="shared" si="60"/>
        <v/>
      </c>
      <c r="R158" s="369" t="str">
        <f t="shared" si="61"/>
        <v>Moderada</v>
      </c>
      <c r="S158" s="369" t="str">
        <f t="shared" si="62"/>
        <v/>
      </c>
      <c r="T158" s="370" t="str">
        <f t="shared" si="74"/>
        <v>Control fuerte pero si el riesgo residual lo requiere, en cada proceso involucrado se deben emprender acciones adicionales</v>
      </c>
      <c r="U158" s="403">
        <f t="shared" si="64"/>
        <v>2</v>
      </c>
      <c r="V158" s="349"/>
      <c r="W158" s="400"/>
      <c r="X158" s="356" t="str">
        <f t="shared" si="59"/>
        <v/>
      </c>
      <c r="Y158" s="377"/>
      <c r="Z158" s="401"/>
    </row>
    <row r="159" spans="1:41" s="380" customFormat="1" ht="38.25" x14ac:dyDescent="0.2">
      <c r="A159" s="298"/>
      <c r="B159" s="287" t="s">
        <v>825</v>
      </c>
      <c r="C159" s="408" t="s">
        <v>64</v>
      </c>
      <c r="D159" s="342">
        <v>15</v>
      </c>
      <c r="E159" s="342">
        <v>15</v>
      </c>
      <c r="F159" s="342">
        <v>15</v>
      </c>
      <c r="G159" s="342">
        <v>15</v>
      </c>
      <c r="H159" s="342">
        <v>15</v>
      </c>
      <c r="I159" s="342">
        <v>15</v>
      </c>
      <c r="J159" s="342">
        <v>10</v>
      </c>
      <c r="K159" s="312">
        <f t="shared" si="47"/>
        <v>100</v>
      </c>
      <c r="L159" s="330" t="str">
        <f t="shared" si="51"/>
        <v>Fuerte</v>
      </c>
      <c r="M159" s="320"/>
      <c r="N159" s="319"/>
      <c r="O159" s="318"/>
      <c r="P159" s="331" t="s">
        <v>343</v>
      </c>
      <c r="Q159" s="369" t="str">
        <f t="shared" si="60"/>
        <v/>
      </c>
      <c r="R159" s="369" t="str">
        <f t="shared" si="61"/>
        <v>Moderada</v>
      </c>
      <c r="S159" s="369" t="str">
        <f t="shared" si="62"/>
        <v/>
      </c>
      <c r="T159" s="370" t="str">
        <f t="shared" si="74"/>
        <v>Control fuerte pero si el riesgo residual lo requiere, en cada proceso involucrado se deben emprender acciones adicionales</v>
      </c>
      <c r="U159" s="403">
        <f t="shared" si="64"/>
        <v>2</v>
      </c>
      <c r="V159" s="349"/>
      <c r="W159" s="400"/>
      <c r="X159" s="356" t="str">
        <f t="shared" si="59"/>
        <v/>
      </c>
      <c r="Y159" s="377"/>
      <c r="Z159" s="401"/>
      <c r="AA159" s="341"/>
      <c r="AB159" s="341"/>
      <c r="AC159" s="341"/>
      <c r="AD159" s="341"/>
      <c r="AE159" s="341"/>
      <c r="AF159" s="341"/>
      <c r="AG159" s="341"/>
      <c r="AH159" s="341"/>
      <c r="AI159" s="341"/>
      <c r="AJ159" s="341"/>
      <c r="AK159" s="341"/>
      <c r="AL159" s="341"/>
      <c r="AM159" s="341"/>
      <c r="AN159" s="341"/>
      <c r="AO159" s="341"/>
    </row>
    <row r="160" spans="1:41" s="317" customFormat="1" ht="38.25" x14ac:dyDescent="0.2">
      <c r="A160" s="298"/>
      <c r="B160" s="287" t="s">
        <v>826</v>
      </c>
      <c r="C160" s="408" t="s">
        <v>64</v>
      </c>
      <c r="D160" s="342">
        <v>15</v>
      </c>
      <c r="E160" s="342">
        <v>15</v>
      </c>
      <c r="F160" s="342">
        <v>15</v>
      </c>
      <c r="G160" s="342">
        <v>15</v>
      </c>
      <c r="H160" s="342">
        <v>15</v>
      </c>
      <c r="I160" s="342">
        <v>15</v>
      </c>
      <c r="J160" s="342">
        <v>10</v>
      </c>
      <c r="K160" s="312">
        <f t="shared" si="47"/>
        <v>100</v>
      </c>
      <c r="L160" s="330" t="str">
        <f t="shared" si="51"/>
        <v>Fuerte</v>
      </c>
      <c r="M160" s="320"/>
      <c r="N160" s="319"/>
      <c r="O160" s="318"/>
      <c r="P160" s="331" t="s">
        <v>343</v>
      </c>
      <c r="Q160" s="369" t="str">
        <f t="shared" si="60"/>
        <v/>
      </c>
      <c r="R160" s="369" t="str">
        <f t="shared" si="61"/>
        <v>Moderada</v>
      </c>
      <c r="S160" s="369" t="str">
        <f t="shared" si="62"/>
        <v/>
      </c>
      <c r="T160" s="370" t="str">
        <f t="shared" si="74"/>
        <v>Control fuerte pero si el riesgo residual lo requiere, en cada proceso involucrado se deben emprender acciones adicionales</v>
      </c>
      <c r="U160" s="403">
        <f t="shared" si="64"/>
        <v>2</v>
      </c>
      <c r="V160" s="349"/>
      <c r="W160" s="400"/>
      <c r="X160" s="356" t="str">
        <f t="shared" si="59"/>
        <v/>
      </c>
      <c r="Y160" s="377"/>
      <c r="Z160" s="401"/>
      <c r="AA160" s="341"/>
      <c r="AB160" s="341"/>
      <c r="AC160" s="341"/>
      <c r="AD160" s="341"/>
      <c r="AE160" s="341"/>
      <c r="AF160" s="341"/>
      <c r="AG160" s="341"/>
      <c r="AH160" s="341"/>
      <c r="AI160" s="341"/>
      <c r="AJ160" s="341"/>
      <c r="AK160" s="341"/>
      <c r="AL160" s="341"/>
      <c r="AM160" s="341"/>
      <c r="AN160" s="341"/>
      <c r="AO160" s="341"/>
    </row>
    <row r="161" spans="1:41" ht="38.25" x14ac:dyDescent="0.2">
      <c r="A161" s="407"/>
      <c r="B161" s="313" t="s">
        <v>442</v>
      </c>
      <c r="C161" s="408" t="s">
        <v>64</v>
      </c>
      <c r="D161" s="342">
        <v>15</v>
      </c>
      <c r="E161" s="342">
        <v>15</v>
      </c>
      <c r="F161" s="342">
        <v>15</v>
      </c>
      <c r="G161" s="342">
        <v>15</v>
      </c>
      <c r="H161" s="342">
        <v>15</v>
      </c>
      <c r="I161" s="342">
        <v>15</v>
      </c>
      <c r="J161" s="342">
        <v>10</v>
      </c>
      <c r="K161" s="312">
        <f t="shared" si="47"/>
        <v>100</v>
      </c>
      <c r="L161" s="330" t="str">
        <f t="shared" si="51"/>
        <v>Fuerte</v>
      </c>
      <c r="M161" s="320"/>
      <c r="N161" s="319"/>
      <c r="O161" s="318"/>
      <c r="P161" s="331" t="s">
        <v>343</v>
      </c>
      <c r="Q161" s="369" t="str">
        <f t="shared" si="60"/>
        <v/>
      </c>
      <c r="R161" s="369" t="str">
        <f t="shared" si="61"/>
        <v>Moderada</v>
      </c>
      <c r="S161" s="369" t="str">
        <f t="shared" si="62"/>
        <v/>
      </c>
      <c r="T161" s="370" t="str">
        <f t="shared" si="74"/>
        <v>Control fuerte pero si el riesgo residual lo requiere, en cada proceso involucrado se deben emprender acciones adicionales</v>
      </c>
      <c r="U161" s="403">
        <f t="shared" si="64"/>
        <v>2</v>
      </c>
      <c r="V161" s="349"/>
      <c r="W161" s="400"/>
      <c r="X161" s="356" t="str">
        <f t="shared" si="59"/>
        <v/>
      </c>
      <c r="Y161" s="377"/>
      <c r="Z161" s="401"/>
      <c r="AA161" s="341"/>
      <c r="AB161" s="341"/>
      <c r="AC161" s="341"/>
      <c r="AD161" s="341"/>
      <c r="AE161" s="341"/>
      <c r="AF161" s="341"/>
      <c r="AG161" s="341"/>
      <c r="AJ161" s="341"/>
      <c r="AK161" s="341"/>
      <c r="AL161" s="341"/>
      <c r="AM161" s="341"/>
      <c r="AN161" s="341"/>
    </row>
    <row r="162" spans="1:41" ht="38.25" x14ac:dyDescent="0.2">
      <c r="A162" s="407"/>
      <c r="B162" s="313" t="s">
        <v>443</v>
      </c>
      <c r="C162" s="408" t="s">
        <v>64</v>
      </c>
      <c r="D162" s="342">
        <v>15</v>
      </c>
      <c r="E162" s="342">
        <v>15</v>
      </c>
      <c r="F162" s="342">
        <v>15</v>
      </c>
      <c r="G162" s="342">
        <v>15</v>
      </c>
      <c r="H162" s="342">
        <v>15</v>
      </c>
      <c r="I162" s="342">
        <v>15</v>
      </c>
      <c r="J162" s="342">
        <v>10</v>
      </c>
      <c r="K162" s="312">
        <f t="shared" si="47"/>
        <v>100</v>
      </c>
      <c r="L162" s="330" t="str">
        <f t="shared" si="51"/>
        <v>Fuerte</v>
      </c>
      <c r="M162" s="320"/>
      <c r="N162" s="319"/>
      <c r="O162" s="318"/>
      <c r="P162" s="331" t="s">
        <v>343</v>
      </c>
      <c r="Q162" s="369" t="str">
        <f t="shared" si="60"/>
        <v/>
      </c>
      <c r="R162" s="369" t="str">
        <f t="shared" si="61"/>
        <v>Moderada</v>
      </c>
      <c r="S162" s="369" t="str">
        <f t="shared" si="62"/>
        <v/>
      </c>
      <c r="T162" s="370" t="str">
        <f t="shared" si="74"/>
        <v>Control fuerte pero si el riesgo residual lo requiere, en cada proceso involucrado se deben emprender acciones adicionales</v>
      </c>
      <c r="U162" s="403">
        <f t="shared" si="64"/>
        <v>2</v>
      </c>
      <c r="V162" s="349"/>
      <c r="W162" s="400"/>
      <c r="X162" s="356" t="str">
        <f t="shared" ref="X162:X193" si="80">IF(C162="Detectivo",IF(L162="Fuerte",2,IF(L162="Moderado",1,"")),"")</f>
        <v/>
      </c>
      <c r="Y162" s="377"/>
      <c r="Z162" s="401"/>
      <c r="AA162" s="341"/>
      <c r="AB162" s="341"/>
      <c r="AC162" s="341"/>
      <c r="AD162" s="341"/>
      <c r="AE162" s="341"/>
      <c r="AF162" s="341"/>
      <c r="AG162" s="341"/>
      <c r="AJ162" s="341"/>
      <c r="AK162" s="341"/>
      <c r="AL162" s="341"/>
      <c r="AM162" s="341"/>
      <c r="AN162" s="341"/>
    </row>
    <row r="163" spans="1:41" s="341" customFormat="1" ht="38.25" x14ac:dyDescent="0.2">
      <c r="A163" s="407"/>
      <c r="B163" s="405" t="s">
        <v>514</v>
      </c>
      <c r="C163" s="408" t="s">
        <v>157</v>
      </c>
      <c r="D163" s="415">
        <v>15</v>
      </c>
      <c r="E163" s="415">
        <v>15</v>
      </c>
      <c r="F163" s="415">
        <v>15</v>
      </c>
      <c r="G163" s="415">
        <v>15</v>
      </c>
      <c r="H163" s="415">
        <v>15</v>
      </c>
      <c r="I163" s="415">
        <v>15</v>
      </c>
      <c r="J163" s="415">
        <v>10</v>
      </c>
      <c r="K163" s="386">
        <f t="shared" si="47"/>
        <v>100</v>
      </c>
      <c r="L163" s="394" t="str">
        <f t="shared" si="51"/>
        <v>Fuerte</v>
      </c>
      <c r="M163" s="400"/>
      <c r="N163" s="401"/>
      <c r="O163" s="402"/>
      <c r="P163" s="396" t="s">
        <v>343</v>
      </c>
      <c r="Q163" s="369" t="str">
        <f t="shared" si="60"/>
        <v/>
      </c>
      <c r="R163" s="369" t="str">
        <f t="shared" si="61"/>
        <v>Moderada</v>
      </c>
      <c r="S163" s="369" t="str">
        <f t="shared" si="62"/>
        <v/>
      </c>
      <c r="T163" s="370" t="str">
        <f t="shared" si="74"/>
        <v>Control fuerte pero si el riesgo residual lo requiere, en cada proceso involucrado se deben emprender acciones adicionales</v>
      </c>
      <c r="U163" s="403" t="str">
        <f t="shared" si="64"/>
        <v/>
      </c>
      <c r="V163" s="349"/>
      <c r="W163" s="400"/>
      <c r="X163" s="356">
        <f t="shared" si="80"/>
        <v>2</v>
      </c>
      <c r="Y163" s="377"/>
      <c r="Z163" s="401"/>
      <c r="AA163" s="387"/>
      <c r="AB163" s="387"/>
      <c r="AC163" s="387"/>
      <c r="AD163" s="387"/>
      <c r="AE163" s="387"/>
      <c r="AF163" s="387"/>
      <c r="AG163" s="387"/>
      <c r="AH163" s="387"/>
      <c r="AI163" s="387"/>
      <c r="AJ163" s="387"/>
      <c r="AK163" s="387"/>
      <c r="AL163" s="387"/>
      <c r="AM163" s="387"/>
      <c r="AN163" s="387"/>
      <c r="AO163" s="387"/>
    </row>
    <row r="164" spans="1:41" s="341" customFormat="1" ht="38.25" x14ac:dyDescent="0.2">
      <c r="A164" s="407"/>
      <c r="B164" s="313" t="s">
        <v>444</v>
      </c>
      <c r="C164" s="408" t="s">
        <v>157</v>
      </c>
      <c r="D164" s="342">
        <v>15</v>
      </c>
      <c r="E164" s="342">
        <v>15</v>
      </c>
      <c r="F164" s="342">
        <v>15</v>
      </c>
      <c r="G164" s="342">
        <v>15</v>
      </c>
      <c r="H164" s="342">
        <v>15</v>
      </c>
      <c r="I164" s="342">
        <v>15</v>
      </c>
      <c r="J164" s="342">
        <v>10</v>
      </c>
      <c r="K164" s="312">
        <f t="shared" si="47"/>
        <v>100</v>
      </c>
      <c r="L164" s="330" t="str">
        <f t="shared" si="51"/>
        <v>Fuerte</v>
      </c>
      <c r="M164" s="320"/>
      <c r="N164" s="319"/>
      <c r="O164" s="335"/>
      <c r="P164" s="331" t="s">
        <v>343</v>
      </c>
      <c r="Q164" s="369" t="str">
        <f t="shared" si="60"/>
        <v/>
      </c>
      <c r="R164" s="369" t="str">
        <f t="shared" si="61"/>
        <v>Moderada</v>
      </c>
      <c r="S164" s="369" t="str">
        <f t="shared" si="62"/>
        <v/>
      </c>
      <c r="T164" s="370" t="str">
        <f t="shared" si="74"/>
        <v>Control fuerte pero si el riesgo residual lo requiere, en cada proceso involucrado se deben emprender acciones adicionales</v>
      </c>
      <c r="U164" s="403" t="str">
        <f t="shared" si="64"/>
        <v/>
      </c>
      <c r="V164" s="362"/>
      <c r="W164" s="363"/>
      <c r="X164" s="356">
        <f t="shared" si="80"/>
        <v>2</v>
      </c>
      <c r="Y164" s="356"/>
      <c r="Z164" s="357"/>
    </row>
    <row r="165" spans="1:41" s="341" customFormat="1" ht="15.75" x14ac:dyDescent="0.25">
      <c r="A165" s="521" t="s">
        <v>868</v>
      </c>
      <c r="B165" s="500"/>
      <c r="C165" s="408"/>
      <c r="D165" s="342"/>
      <c r="E165" s="342"/>
      <c r="F165" s="342"/>
      <c r="G165" s="342"/>
      <c r="H165" s="342"/>
      <c r="I165" s="342"/>
      <c r="J165" s="342"/>
      <c r="K165" s="312">
        <f t="shared" ref="K165:K167" si="81">SUM(D165:J165)</f>
        <v>0</v>
      </c>
      <c r="L165" s="330" t="str">
        <f t="shared" ref="L165:L167" si="82">IF(K165&gt;=96,"Fuerte",(IF(K165&lt;=85,"Débil","Moderado")))</f>
        <v>Débil</v>
      </c>
      <c r="M165" s="320"/>
      <c r="N165" s="319"/>
      <c r="O165" s="318"/>
      <c r="P165" s="331"/>
      <c r="Q165" s="369"/>
      <c r="R165" s="369"/>
      <c r="S165" s="369"/>
      <c r="T165" s="370"/>
      <c r="U165" s="403" t="str">
        <f t="shared" si="64"/>
        <v/>
      </c>
      <c r="V165" s="361">
        <f>IFERROR(ROUND(AVERAGE(U165:U168),0),0)</f>
        <v>2</v>
      </c>
      <c r="W165" s="338">
        <f>IF(OR(S165="Débil",V165=0),0,IF(V165=1,1,IF(AND(Q165="Fuerte",V165=2),2,1)))</f>
        <v>1</v>
      </c>
      <c r="X165" s="356" t="str">
        <f t="shared" si="80"/>
        <v/>
      </c>
      <c r="Y165" s="361">
        <f>IFERROR(ROUND(AVERAGE(X165:X168),0),0)</f>
        <v>0</v>
      </c>
      <c r="Z165" s="338">
        <f>IF(OR(S165="Débil",Y165=0),0,IF(Y165=1,1,IF(AND(Q165="Fuerte",Y165=2),2,1)))</f>
        <v>0</v>
      </c>
      <c r="AB165" s="310"/>
      <c r="AC165" s="289"/>
      <c r="AD165" s="289"/>
      <c r="AE165" s="289"/>
      <c r="AF165" s="290"/>
      <c r="AG165" s="340"/>
      <c r="AH165" s="340"/>
      <c r="AI165" s="340"/>
      <c r="AJ165" s="289"/>
      <c r="AK165" s="289"/>
      <c r="AL165" s="289"/>
      <c r="AM165" s="290"/>
      <c r="AN165" s="340"/>
      <c r="AO165" s="524"/>
    </row>
    <row r="166" spans="1:41" s="341" customFormat="1" ht="15.75" x14ac:dyDescent="0.2">
      <c r="A166" s="311"/>
      <c r="B166" s="500"/>
      <c r="C166" s="408"/>
      <c r="D166" s="342"/>
      <c r="E166" s="342"/>
      <c r="F166" s="342"/>
      <c r="G166" s="342"/>
      <c r="H166" s="342"/>
      <c r="I166" s="342"/>
      <c r="J166" s="342"/>
      <c r="K166" s="312">
        <f t="shared" si="81"/>
        <v>0</v>
      </c>
      <c r="L166" s="330" t="str">
        <f t="shared" si="82"/>
        <v>Débil</v>
      </c>
      <c r="M166" s="320"/>
      <c r="N166" s="319"/>
      <c r="O166" s="318"/>
      <c r="P166" s="331"/>
      <c r="Q166" s="369"/>
      <c r="R166" s="369"/>
      <c r="S166" s="369"/>
      <c r="T166" s="370"/>
      <c r="U166" s="403" t="str">
        <f t="shared" si="64"/>
        <v/>
      </c>
      <c r="V166" s="349"/>
      <c r="W166" s="400"/>
      <c r="X166" s="356" t="str">
        <f t="shared" si="80"/>
        <v/>
      </c>
      <c r="Y166" s="377"/>
      <c r="Z166" s="401"/>
      <c r="AB166" s="310"/>
      <c r="AC166" s="289"/>
      <c r="AD166" s="289"/>
      <c r="AE166" s="289"/>
      <c r="AF166" s="290"/>
      <c r="AG166" s="340"/>
      <c r="AH166" s="340"/>
      <c r="AI166" s="340"/>
      <c r="AJ166" s="289"/>
      <c r="AK166" s="289"/>
      <c r="AL166" s="289"/>
      <c r="AM166" s="290"/>
      <c r="AN166" s="340"/>
      <c r="AO166" s="524"/>
    </row>
    <row r="167" spans="1:41" s="341" customFormat="1" ht="15.75" x14ac:dyDescent="0.2">
      <c r="A167" s="311"/>
      <c r="B167" s="500"/>
      <c r="C167" s="408"/>
      <c r="D167" s="342"/>
      <c r="E167" s="342"/>
      <c r="F167" s="342"/>
      <c r="G167" s="342"/>
      <c r="H167" s="342"/>
      <c r="I167" s="342"/>
      <c r="J167" s="342"/>
      <c r="K167" s="312">
        <f t="shared" si="81"/>
        <v>0</v>
      </c>
      <c r="L167" s="330" t="str">
        <f t="shared" si="82"/>
        <v>Débil</v>
      </c>
      <c r="M167" s="320"/>
      <c r="N167" s="319"/>
      <c r="O167" s="318"/>
      <c r="P167" s="331"/>
      <c r="Q167" s="369"/>
      <c r="R167" s="369"/>
      <c r="S167" s="369"/>
      <c r="T167" s="370"/>
      <c r="U167" s="403" t="str">
        <f t="shared" si="64"/>
        <v/>
      </c>
      <c r="V167" s="349"/>
      <c r="W167" s="400"/>
      <c r="X167" s="356" t="str">
        <f t="shared" si="80"/>
        <v/>
      </c>
      <c r="Y167" s="377"/>
      <c r="Z167" s="401"/>
      <c r="AB167" s="310"/>
      <c r="AC167" s="289"/>
      <c r="AD167" s="289"/>
      <c r="AE167" s="289"/>
      <c r="AF167" s="290"/>
      <c r="AG167" s="340"/>
      <c r="AH167" s="340"/>
      <c r="AI167" s="340"/>
      <c r="AJ167" s="289"/>
      <c r="AK167" s="289"/>
      <c r="AL167" s="289"/>
      <c r="AM167" s="290"/>
      <c r="AN167" s="340"/>
      <c r="AO167" s="524"/>
    </row>
    <row r="168" spans="1:41" s="341" customFormat="1" ht="51" x14ac:dyDescent="0.2">
      <c r="A168" s="379" t="str">
        <f>'[1]2. MAPA DE RIESGOS '!C30</f>
        <v>18. Actuaciones de los colaboradores que no se ajusten a la cultura del control en la Entidad</v>
      </c>
      <c r="B168" s="378" t="s">
        <v>392</v>
      </c>
      <c r="C168" s="410" t="s">
        <v>64</v>
      </c>
      <c r="D168" s="411">
        <v>15</v>
      </c>
      <c r="E168" s="411">
        <v>15</v>
      </c>
      <c r="F168" s="411">
        <v>15</v>
      </c>
      <c r="G168" s="411">
        <v>15</v>
      </c>
      <c r="H168" s="411">
        <v>15</v>
      </c>
      <c r="I168" s="411">
        <v>15</v>
      </c>
      <c r="J168" s="411">
        <v>10</v>
      </c>
      <c r="K168" s="412">
        <f t="shared" si="47"/>
        <v>100</v>
      </c>
      <c r="L168" s="393" t="str">
        <f t="shared" si="51"/>
        <v>Fuerte</v>
      </c>
      <c r="M168" s="382">
        <f>ROUNDUP(AVERAGEIF(K168:K171,"&gt;0"),1)</f>
        <v>100</v>
      </c>
      <c r="N168" s="381" t="str">
        <f>IF(M168=100,"Fuerte",IF(M168&lt;50,"Débil","Moderada"))</f>
        <v>Fuerte</v>
      </c>
      <c r="O168" s="383" t="str">
        <f>IF(M168&lt;96,"Se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8" s="395" t="s">
        <v>343</v>
      </c>
      <c r="Q168" s="371" t="str">
        <f t="shared" si="60"/>
        <v>Fuerte</v>
      </c>
      <c r="R168" s="371" t="str">
        <f t="shared" si="61"/>
        <v/>
      </c>
      <c r="S168" s="371" t="str">
        <f t="shared" si="62"/>
        <v/>
      </c>
      <c r="T168" s="372" t="str">
        <f t="shared" si="74"/>
        <v>Control fuerte pero si el riesgo residual lo requiere, en cada proceso involucrado se deben emprender acciones adicionales</v>
      </c>
      <c r="U168" s="389">
        <f t="shared" si="64"/>
        <v>2</v>
      </c>
      <c r="V168" s="358">
        <f>IFERROR(ROUND(AVERAGE(U168:U168),0),0)</f>
        <v>2</v>
      </c>
      <c r="W168" s="381">
        <f>IF(OR(S168="Débil",V168=0),0,IF(V168=1,1,IF(AND(Q168="Fuerte",V168=2),2,1)))</f>
        <v>2</v>
      </c>
      <c r="X168" s="356" t="str">
        <f t="shared" si="80"/>
        <v/>
      </c>
      <c r="Y168" s="358">
        <f>IFERROR(ROUND(AVERAGE(X168:X168),0),0)</f>
        <v>0</v>
      </c>
      <c r="Z168" s="381">
        <f>IF(OR(S168="Débil",Y168=0),0,IF(Y168=1,1,IF(AND(Q168="Fuerte",Y168=2),2,1)))</f>
        <v>0</v>
      </c>
    </row>
    <row r="169" spans="1:41" s="506" customFormat="1" ht="15.75" x14ac:dyDescent="0.25">
      <c r="A169" s="521" t="s">
        <v>868</v>
      </c>
      <c r="B169" s="505"/>
      <c r="C169" s="410"/>
      <c r="D169" s="411"/>
      <c r="E169" s="411"/>
      <c r="F169" s="411"/>
      <c r="G169" s="411"/>
      <c r="H169" s="411"/>
      <c r="I169" s="411"/>
      <c r="J169" s="411"/>
      <c r="K169" s="412">
        <f t="shared" ref="K169:K171" si="83">SUM(D169:J169)</f>
        <v>0</v>
      </c>
      <c r="L169" s="393" t="str">
        <f t="shared" ref="L169:L171" si="84">IF(K169&gt;=96,"Fuerte",(IF(K169&lt;=85,"Débil","Moderado")))</f>
        <v>Débil</v>
      </c>
      <c r="M169" s="397"/>
      <c r="N169" s="392"/>
      <c r="O169" s="398"/>
      <c r="P169" s="395"/>
      <c r="Q169" s="371"/>
      <c r="R169" s="371"/>
      <c r="S169" s="371"/>
      <c r="T169" s="372"/>
      <c r="U169" s="389" t="str">
        <f t="shared" si="64"/>
        <v/>
      </c>
      <c r="V169" s="350"/>
      <c r="W169" s="397"/>
      <c r="X169" s="356" t="str">
        <f t="shared" si="80"/>
        <v/>
      </c>
      <c r="Y169" s="390"/>
      <c r="Z169" s="392"/>
      <c r="AB169" s="507"/>
      <c r="AC169" s="508"/>
      <c r="AD169" s="508"/>
      <c r="AE169" s="508"/>
      <c r="AF169" s="509"/>
      <c r="AG169" s="456"/>
      <c r="AH169" s="456"/>
      <c r="AI169" s="456"/>
      <c r="AJ169" s="508"/>
      <c r="AK169" s="508"/>
      <c r="AL169" s="508"/>
      <c r="AM169" s="509"/>
      <c r="AN169" s="456"/>
      <c r="AO169" s="525"/>
    </row>
    <row r="170" spans="1:41" s="506" customFormat="1" ht="15.75" x14ac:dyDescent="0.2">
      <c r="A170" s="409"/>
      <c r="B170" s="505"/>
      <c r="C170" s="410"/>
      <c r="D170" s="411"/>
      <c r="E170" s="411"/>
      <c r="F170" s="411"/>
      <c r="G170" s="411"/>
      <c r="H170" s="411"/>
      <c r="I170" s="411"/>
      <c r="J170" s="411"/>
      <c r="K170" s="412">
        <f t="shared" si="83"/>
        <v>0</v>
      </c>
      <c r="L170" s="393" t="str">
        <f t="shared" si="84"/>
        <v>Débil</v>
      </c>
      <c r="M170" s="397"/>
      <c r="N170" s="392"/>
      <c r="O170" s="398"/>
      <c r="P170" s="395"/>
      <c r="Q170" s="371"/>
      <c r="R170" s="371"/>
      <c r="S170" s="371"/>
      <c r="T170" s="372"/>
      <c r="U170" s="389" t="str">
        <f t="shared" si="64"/>
        <v/>
      </c>
      <c r="V170" s="350"/>
      <c r="W170" s="397"/>
      <c r="X170" s="356" t="str">
        <f t="shared" si="80"/>
        <v/>
      </c>
      <c r="Y170" s="390"/>
      <c r="Z170" s="392"/>
      <c r="AB170" s="507"/>
      <c r="AC170" s="508"/>
      <c r="AD170" s="508"/>
      <c r="AE170" s="508"/>
      <c r="AF170" s="509"/>
      <c r="AG170" s="456"/>
      <c r="AH170" s="456"/>
      <c r="AI170" s="456"/>
      <c r="AJ170" s="508"/>
      <c r="AK170" s="508"/>
      <c r="AL170" s="508"/>
      <c r="AM170" s="509"/>
      <c r="AN170" s="456"/>
      <c r="AO170" s="525"/>
    </row>
    <row r="171" spans="1:41" s="506" customFormat="1" ht="15.75" x14ac:dyDescent="0.2">
      <c r="A171" s="409"/>
      <c r="B171" s="505"/>
      <c r="C171" s="410"/>
      <c r="D171" s="411"/>
      <c r="E171" s="411"/>
      <c r="F171" s="411"/>
      <c r="G171" s="411"/>
      <c r="H171" s="411"/>
      <c r="I171" s="411"/>
      <c r="J171" s="411"/>
      <c r="K171" s="412">
        <f t="shared" si="83"/>
        <v>0</v>
      </c>
      <c r="L171" s="393" t="str">
        <f t="shared" si="84"/>
        <v>Débil</v>
      </c>
      <c r="M171" s="397"/>
      <c r="N171" s="392"/>
      <c r="O171" s="398"/>
      <c r="P171" s="395"/>
      <c r="Q171" s="371"/>
      <c r="R171" s="371"/>
      <c r="S171" s="371"/>
      <c r="T171" s="372"/>
      <c r="U171" s="389" t="str">
        <f t="shared" si="64"/>
        <v/>
      </c>
      <c r="V171" s="350"/>
      <c r="W171" s="397"/>
      <c r="X171" s="356" t="str">
        <f t="shared" si="80"/>
        <v/>
      </c>
      <c r="Y171" s="390"/>
      <c r="Z171" s="392"/>
      <c r="AB171" s="507"/>
      <c r="AC171" s="508"/>
      <c r="AD171" s="508"/>
      <c r="AE171" s="508"/>
      <c r="AF171" s="509"/>
      <c r="AG171" s="456"/>
      <c r="AH171" s="456"/>
      <c r="AI171" s="456"/>
      <c r="AJ171" s="508"/>
      <c r="AK171" s="508"/>
      <c r="AL171" s="508"/>
      <c r="AM171" s="509"/>
      <c r="AN171" s="456"/>
      <c r="AO171" s="525"/>
    </row>
    <row r="172" spans="1:41" s="341" customFormat="1" ht="76.5" x14ac:dyDescent="0.2">
      <c r="A172" s="344" t="str">
        <f>'[1]2. MAPA DE RIESGOS '!C31</f>
        <v>19. Comportamientos de los colaboradores, proveedores y otras partes interesadas pertinentes que afecten negativamente el desempeño ambiental de la Entidad.</v>
      </c>
      <c r="B172" s="287" t="s">
        <v>827</v>
      </c>
      <c r="C172" s="408" t="s">
        <v>64</v>
      </c>
      <c r="D172" s="342">
        <v>15</v>
      </c>
      <c r="E172" s="342">
        <v>15</v>
      </c>
      <c r="F172" s="342">
        <v>15</v>
      </c>
      <c r="G172" s="342">
        <v>15</v>
      </c>
      <c r="H172" s="342">
        <v>15</v>
      </c>
      <c r="I172" s="342">
        <v>15</v>
      </c>
      <c r="J172" s="342">
        <v>10</v>
      </c>
      <c r="K172" s="312">
        <f t="shared" si="47"/>
        <v>100</v>
      </c>
      <c r="L172" s="330" t="str">
        <f t="shared" si="51"/>
        <v>Fuerte</v>
      </c>
      <c r="M172" s="334">
        <f>ROUNDUP(AVERAGEIF(K172:K178,"&gt;0"),1)</f>
        <v>100</v>
      </c>
      <c r="N172" s="338" t="str">
        <f>IF(M172=100,"Fuerte",IF(M172&lt;50,"Débil","Moderada"))</f>
        <v>Fuerte</v>
      </c>
      <c r="O172" s="336" t="str">
        <f>IF(M172&lt;96,"Se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2" s="331" t="s">
        <v>343</v>
      </c>
      <c r="Q172" s="369" t="str">
        <f t="shared" si="60"/>
        <v>Fuerte</v>
      </c>
      <c r="R172" s="369" t="str">
        <f t="shared" si="61"/>
        <v/>
      </c>
      <c r="S172" s="369" t="str">
        <f t="shared" si="62"/>
        <v/>
      </c>
      <c r="T172" s="370" t="str">
        <f t="shared" si="74"/>
        <v>Control fuerte pero si el riesgo residual lo requiere, en cada proceso involucrado se deben emprender acciones adicionales</v>
      </c>
      <c r="U172" s="403">
        <f t="shared" si="64"/>
        <v>2</v>
      </c>
      <c r="V172" s="361">
        <f>IFERROR(ROUND(AVERAGE(U172:U175),0),0)</f>
        <v>2</v>
      </c>
      <c r="W172" s="338">
        <f>IF(OR(S172="Débil",V172=0),0,IF(V172=1,1,IF(AND(Q172="Fuerte",V172=2),2,1)))</f>
        <v>2</v>
      </c>
      <c r="X172" s="356" t="str">
        <f t="shared" si="80"/>
        <v/>
      </c>
      <c r="Y172" s="361">
        <f>IFERROR(ROUND(AVERAGE(X172:X175),0),0)</f>
        <v>0</v>
      </c>
      <c r="Z172" s="338">
        <f>IF(OR(S172="Débil",Y172=0),0,IF(Y172=1,1,IF(AND(Q172="Fuerte",Y172=2),2,1)))</f>
        <v>0</v>
      </c>
    </row>
    <row r="173" spans="1:41" s="387" customFormat="1" ht="38.25" x14ac:dyDescent="0.2">
      <c r="A173" s="407"/>
      <c r="B173" s="313" t="s">
        <v>828</v>
      </c>
      <c r="C173" s="408" t="s">
        <v>64</v>
      </c>
      <c r="D173" s="342">
        <v>15</v>
      </c>
      <c r="E173" s="342">
        <v>15</v>
      </c>
      <c r="F173" s="342">
        <v>15</v>
      </c>
      <c r="G173" s="342">
        <v>15</v>
      </c>
      <c r="H173" s="342">
        <v>15</v>
      </c>
      <c r="I173" s="342">
        <v>15</v>
      </c>
      <c r="J173" s="342">
        <v>10</v>
      </c>
      <c r="K173" s="312">
        <f t="shared" si="47"/>
        <v>100</v>
      </c>
      <c r="L173" s="330" t="str">
        <f t="shared" si="51"/>
        <v>Fuerte</v>
      </c>
      <c r="M173" s="320"/>
      <c r="N173" s="319"/>
      <c r="O173" s="318"/>
      <c r="P173" s="331" t="s">
        <v>343</v>
      </c>
      <c r="Q173" s="369" t="str">
        <f t="shared" si="60"/>
        <v/>
      </c>
      <c r="R173" s="369" t="str">
        <f t="shared" si="61"/>
        <v>Moderada</v>
      </c>
      <c r="S173" s="369" t="str">
        <f t="shared" si="62"/>
        <v/>
      </c>
      <c r="T173" s="370" t="str">
        <f t="shared" si="74"/>
        <v>Control fuerte pero si el riesgo residual lo requiere, en cada proceso involucrado se deben emprender acciones adicionales</v>
      </c>
      <c r="U173" s="403">
        <f t="shared" si="64"/>
        <v>2</v>
      </c>
      <c r="V173" s="349"/>
      <c r="W173" s="400"/>
      <c r="X173" s="356" t="str">
        <f t="shared" si="80"/>
        <v/>
      </c>
      <c r="Y173" s="377"/>
      <c r="Z173" s="401"/>
      <c r="AA173" s="341"/>
      <c r="AB173" s="341"/>
      <c r="AC173" s="341"/>
      <c r="AD173" s="341"/>
      <c r="AE173" s="341"/>
      <c r="AF173" s="341"/>
      <c r="AG173" s="341"/>
      <c r="AH173" s="341"/>
      <c r="AI173" s="341"/>
      <c r="AJ173" s="341"/>
      <c r="AK173" s="341"/>
      <c r="AL173" s="341"/>
      <c r="AM173" s="341"/>
      <c r="AN173" s="341"/>
      <c r="AO173" s="341"/>
    </row>
    <row r="174" spans="1:41" s="387" customFormat="1" ht="38.25" x14ac:dyDescent="0.2">
      <c r="A174" s="407"/>
      <c r="B174" s="313" t="s">
        <v>829</v>
      </c>
      <c r="C174" s="408" t="s">
        <v>64</v>
      </c>
      <c r="D174" s="342">
        <v>15</v>
      </c>
      <c r="E174" s="342">
        <v>15</v>
      </c>
      <c r="F174" s="342">
        <v>15</v>
      </c>
      <c r="G174" s="342">
        <v>15</v>
      </c>
      <c r="H174" s="342">
        <v>15</v>
      </c>
      <c r="I174" s="342">
        <v>15</v>
      </c>
      <c r="J174" s="342">
        <v>10</v>
      </c>
      <c r="K174" s="312">
        <f t="shared" si="47"/>
        <v>100</v>
      </c>
      <c r="L174" s="330" t="str">
        <f t="shared" si="51"/>
        <v>Fuerte</v>
      </c>
      <c r="M174" s="320"/>
      <c r="N174" s="319"/>
      <c r="O174" s="318"/>
      <c r="P174" s="331" t="s">
        <v>343</v>
      </c>
      <c r="Q174" s="369" t="str">
        <f t="shared" si="60"/>
        <v/>
      </c>
      <c r="R174" s="369" t="str">
        <f t="shared" si="61"/>
        <v>Moderada</v>
      </c>
      <c r="S174" s="369" t="str">
        <f t="shared" si="62"/>
        <v/>
      </c>
      <c r="T174" s="370" t="str">
        <f t="shared" si="74"/>
        <v>Control fuerte pero si el riesgo residual lo requiere, en cada proceso involucrado se deben emprender acciones adicionales</v>
      </c>
      <c r="U174" s="403">
        <f t="shared" si="64"/>
        <v>2</v>
      </c>
      <c r="V174" s="349"/>
      <c r="W174" s="400"/>
      <c r="X174" s="356" t="str">
        <f t="shared" si="80"/>
        <v/>
      </c>
      <c r="Y174" s="377"/>
      <c r="Z174" s="401"/>
      <c r="AA174" s="341"/>
      <c r="AB174" s="341"/>
      <c r="AC174" s="341"/>
      <c r="AD174" s="341"/>
      <c r="AE174" s="341"/>
      <c r="AF174" s="341"/>
      <c r="AG174" s="341"/>
      <c r="AH174" s="341"/>
      <c r="AI174" s="341"/>
      <c r="AJ174" s="341"/>
      <c r="AK174" s="341"/>
      <c r="AL174" s="341"/>
      <c r="AM174" s="341"/>
      <c r="AN174" s="341"/>
      <c r="AO174" s="341"/>
    </row>
    <row r="175" spans="1:41" s="387" customFormat="1" ht="38.25" x14ac:dyDescent="0.2">
      <c r="A175" s="407"/>
      <c r="B175" s="313" t="s">
        <v>830</v>
      </c>
      <c r="C175" s="408" t="s">
        <v>64</v>
      </c>
      <c r="D175" s="342">
        <v>15</v>
      </c>
      <c r="E175" s="342">
        <v>15</v>
      </c>
      <c r="F175" s="342">
        <v>15</v>
      </c>
      <c r="G175" s="342">
        <v>15</v>
      </c>
      <c r="H175" s="342">
        <v>15</v>
      </c>
      <c r="I175" s="342">
        <v>15</v>
      </c>
      <c r="J175" s="342">
        <v>10</v>
      </c>
      <c r="K175" s="312">
        <f t="shared" si="47"/>
        <v>100</v>
      </c>
      <c r="L175" s="330" t="str">
        <f t="shared" si="51"/>
        <v>Fuerte</v>
      </c>
      <c r="M175" s="320"/>
      <c r="N175" s="319"/>
      <c r="O175" s="335"/>
      <c r="P175" s="331" t="s">
        <v>343</v>
      </c>
      <c r="Q175" s="369" t="str">
        <f t="shared" si="60"/>
        <v/>
      </c>
      <c r="R175" s="369" t="str">
        <f t="shared" si="61"/>
        <v>Moderada</v>
      </c>
      <c r="S175" s="369" t="str">
        <f t="shared" si="62"/>
        <v/>
      </c>
      <c r="T175" s="370" t="str">
        <f t="shared" si="74"/>
        <v>Control fuerte pero si el riesgo residual lo requiere, en cada proceso involucrado se deben emprender acciones adicionales</v>
      </c>
      <c r="U175" s="403">
        <f t="shared" si="64"/>
        <v>2</v>
      </c>
      <c r="V175" s="362"/>
      <c r="W175" s="363"/>
      <c r="X175" s="356" t="str">
        <f t="shared" si="80"/>
        <v/>
      </c>
      <c r="Y175" s="356"/>
      <c r="Z175" s="357"/>
      <c r="AA175" s="341"/>
      <c r="AB175" s="341"/>
      <c r="AC175" s="341"/>
      <c r="AD175" s="341"/>
      <c r="AE175" s="341"/>
      <c r="AF175" s="341"/>
      <c r="AG175" s="341"/>
      <c r="AH175" s="341"/>
      <c r="AI175" s="341"/>
      <c r="AJ175" s="341"/>
      <c r="AK175" s="341"/>
      <c r="AL175" s="341"/>
      <c r="AM175" s="341"/>
      <c r="AN175" s="341"/>
      <c r="AO175" s="341"/>
    </row>
    <row r="176" spans="1:41" s="341" customFormat="1" ht="15.75" x14ac:dyDescent="0.25">
      <c r="A176" s="521" t="s">
        <v>868</v>
      </c>
      <c r="B176" s="500"/>
      <c r="C176" s="408"/>
      <c r="D176" s="342"/>
      <c r="E176" s="342"/>
      <c r="F176" s="342"/>
      <c r="G176" s="342"/>
      <c r="H176" s="342"/>
      <c r="I176" s="342"/>
      <c r="J176" s="342"/>
      <c r="K176" s="312">
        <f t="shared" ref="K176:K178" si="85">SUM(D176:J176)</f>
        <v>0</v>
      </c>
      <c r="L176" s="330" t="str">
        <f t="shared" ref="L176:L178" si="86">IF(K176&gt;=96,"Fuerte",(IF(K176&lt;=85,"Débil","Moderado")))</f>
        <v>Débil</v>
      </c>
      <c r="M176" s="320"/>
      <c r="N176" s="319"/>
      <c r="O176" s="318"/>
      <c r="P176" s="331"/>
      <c r="Q176" s="369"/>
      <c r="R176" s="369"/>
      <c r="S176" s="369"/>
      <c r="T176" s="370"/>
      <c r="U176" s="403" t="str">
        <f t="shared" si="64"/>
        <v/>
      </c>
      <c r="V176" s="361">
        <f>IFERROR(ROUND(AVERAGE(U176:U179),0),0)</f>
        <v>1</v>
      </c>
      <c r="W176" s="338">
        <f>IF(OR(S176="Débil",V176=0),0,IF(V176=1,1,IF(AND(Q176="Fuerte",V176=2),2,1)))</f>
        <v>1</v>
      </c>
      <c r="X176" s="356" t="str">
        <f t="shared" si="80"/>
        <v/>
      </c>
      <c r="Y176" s="361">
        <f>IFERROR(ROUND(AVERAGE(X176:X179),0),0)</f>
        <v>0</v>
      </c>
      <c r="Z176" s="338">
        <f>IF(OR(S176="Débil",Y176=0),0,IF(Y176=1,1,IF(AND(Q176="Fuerte",Y176=2),2,1)))</f>
        <v>0</v>
      </c>
      <c r="AB176" s="310"/>
      <c r="AC176" s="289"/>
      <c r="AD176" s="289"/>
      <c r="AE176" s="289"/>
      <c r="AF176" s="290"/>
      <c r="AG176" s="340"/>
      <c r="AH176" s="340"/>
      <c r="AI176" s="340"/>
      <c r="AJ176" s="289"/>
      <c r="AK176" s="289"/>
      <c r="AL176" s="289"/>
      <c r="AM176" s="290"/>
      <c r="AN176" s="340"/>
      <c r="AO176" s="524"/>
    </row>
    <row r="177" spans="1:41" s="341" customFormat="1" ht="15.75" x14ac:dyDescent="0.2">
      <c r="A177" s="311"/>
      <c r="B177" s="500"/>
      <c r="C177" s="408"/>
      <c r="D177" s="342"/>
      <c r="E177" s="342"/>
      <c r="F177" s="342"/>
      <c r="G177" s="342"/>
      <c r="H177" s="342"/>
      <c r="I177" s="342"/>
      <c r="J177" s="342"/>
      <c r="K177" s="312">
        <f t="shared" si="85"/>
        <v>0</v>
      </c>
      <c r="L177" s="330" t="str">
        <f t="shared" si="86"/>
        <v>Débil</v>
      </c>
      <c r="M177" s="320"/>
      <c r="N177" s="319"/>
      <c r="O177" s="318"/>
      <c r="P177" s="331"/>
      <c r="Q177" s="369"/>
      <c r="R177" s="369"/>
      <c r="S177" s="369"/>
      <c r="T177" s="370"/>
      <c r="U177" s="403" t="str">
        <f t="shared" si="64"/>
        <v/>
      </c>
      <c r="V177" s="349"/>
      <c r="W177" s="400"/>
      <c r="X177" s="356" t="str">
        <f t="shared" si="80"/>
        <v/>
      </c>
      <c r="Y177" s="377"/>
      <c r="Z177" s="401"/>
      <c r="AB177" s="310"/>
      <c r="AC177" s="289"/>
      <c r="AD177" s="289"/>
      <c r="AE177" s="289"/>
      <c r="AF177" s="290"/>
      <c r="AG177" s="340"/>
      <c r="AH177" s="340"/>
      <c r="AI177" s="340"/>
      <c r="AJ177" s="289"/>
      <c r="AK177" s="289"/>
      <c r="AL177" s="289"/>
      <c r="AM177" s="290"/>
      <c r="AN177" s="340"/>
      <c r="AO177" s="524"/>
    </row>
    <row r="178" spans="1:41" s="341" customFormat="1" ht="15.75" x14ac:dyDescent="0.2">
      <c r="A178" s="311"/>
      <c r="B178" s="500"/>
      <c r="C178" s="408"/>
      <c r="D178" s="342"/>
      <c r="E178" s="342"/>
      <c r="F178" s="342"/>
      <c r="G178" s="342"/>
      <c r="H178" s="342"/>
      <c r="I178" s="342"/>
      <c r="J178" s="342"/>
      <c r="K178" s="312">
        <f t="shared" si="85"/>
        <v>0</v>
      </c>
      <c r="L178" s="330" t="str">
        <f t="shared" si="86"/>
        <v>Débil</v>
      </c>
      <c r="M178" s="320"/>
      <c r="N178" s="319"/>
      <c r="O178" s="318"/>
      <c r="P178" s="331"/>
      <c r="Q178" s="369"/>
      <c r="R178" s="369"/>
      <c r="S178" s="369"/>
      <c r="T178" s="370"/>
      <c r="U178" s="403" t="str">
        <f t="shared" si="64"/>
        <v/>
      </c>
      <c r="V178" s="349"/>
      <c r="W178" s="400"/>
      <c r="X178" s="356" t="str">
        <f t="shared" si="80"/>
        <v/>
      </c>
      <c r="Y178" s="377"/>
      <c r="Z178" s="401"/>
      <c r="AB178" s="310"/>
      <c r="AC178" s="289"/>
      <c r="AD178" s="289"/>
      <c r="AE178" s="289"/>
      <c r="AF178" s="290"/>
      <c r="AG178" s="340"/>
      <c r="AH178" s="340"/>
      <c r="AI178" s="340"/>
      <c r="AJ178" s="289"/>
      <c r="AK178" s="289"/>
      <c r="AL178" s="289"/>
      <c r="AM178" s="290"/>
      <c r="AN178" s="340"/>
      <c r="AO178" s="524"/>
    </row>
    <row r="179" spans="1:41" s="387" customFormat="1" ht="102" x14ac:dyDescent="0.2">
      <c r="A179" s="379" t="str">
        <f>'[1]2. MAPA DE RIESGOS '!C32</f>
        <v>20. Política de seguridad de la información deficiente e ineficaz para las características y condiciones de la Entidad.</v>
      </c>
      <c r="B179" s="378" t="s">
        <v>448</v>
      </c>
      <c r="C179" s="410" t="s">
        <v>64</v>
      </c>
      <c r="D179" s="411">
        <v>15</v>
      </c>
      <c r="E179" s="411">
        <v>15</v>
      </c>
      <c r="F179" s="411">
        <v>15</v>
      </c>
      <c r="G179" s="411">
        <v>10</v>
      </c>
      <c r="H179" s="411">
        <v>15</v>
      </c>
      <c r="I179" s="411">
        <v>15</v>
      </c>
      <c r="J179" s="411">
        <v>10</v>
      </c>
      <c r="K179" s="412">
        <f t="shared" si="47"/>
        <v>95</v>
      </c>
      <c r="L179" s="393" t="str">
        <f t="shared" si="51"/>
        <v>Moderado</v>
      </c>
      <c r="M179" s="382">
        <f>ROUNDUP(AVERAGEIF(K179:K186,"&gt;0"),1)</f>
        <v>96</v>
      </c>
      <c r="N179" s="381" t="str">
        <f>IF(M179=100,"Fuerte",IF(M179&lt;50,"Débil","Moderada"))</f>
        <v>Moderada</v>
      </c>
      <c r="O179" s="383"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95" t="s">
        <v>509</v>
      </c>
      <c r="Q179" s="371" t="str">
        <f t="shared" si="60"/>
        <v/>
      </c>
      <c r="R179" s="371" t="str">
        <f t="shared" si="61"/>
        <v>Moderada</v>
      </c>
      <c r="S179" s="371" t="str">
        <f t="shared" si="62"/>
        <v/>
      </c>
      <c r="T179" s="372" t="str">
        <f t="shared" si="74"/>
        <v>Requiere plan de acción para fortalecer los controles</v>
      </c>
      <c r="U179" s="389">
        <f t="shared" si="64"/>
        <v>1</v>
      </c>
      <c r="V179" s="358">
        <f>IFERROR(ROUND(AVERAGE(U179:U183),0),0)</f>
        <v>2</v>
      </c>
      <c r="W179" s="381">
        <f>IF(OR(S179="Débil",V179=0),0,IF(V179=1,1,IF(AND(Q179="Fuerte",V179=2),2,1)))</f>
        <v>1</v>
      </c>
      <c r="X179" s="356" t="str">
        <f t="shared" si="80"/>
        <v/>
      </c>
      <c r="Y179" s="358">
        <f>IFERROR(ROUND(AVERAGE(X179:X183),0),0)</f>
        <v>2</v>
      </c>
      <c r="Z179" s="381">
        <f>IF(OR(S179="Débil",Y179=0),0,IF(Y179=1,1,IF(AND(Q179="Fuerte",Y179=2),2,1)))</f>
        <v>1</v>
      </c>
    </row>
    <row r="180" spans="1:41" ht="38.25" x14ac:dyDescent="0.2">
      <c r="A180" s="297"/>
      <c r="B180" s="378" t="s">
        <v>445</v>
      </c>
      <c r="C180" s="410" t="s">
        <v>64</v>
      </c>
      <c r="D180" s="411">
        <v>15</v>
      </c>
      <c r="E180" s="411">
        <v>15</v>
      </c>
      <c r="F180" s="411">
        <v>15</v>
      </c>
      <c r="G180" s="411">
        <v>15</v>
      </c>
      <c r="H180" s="411">
        <v>15</v>
      </c>
      <c r="I180" s="411">
        <v>15</v>
      </c>
      <c r="J180" s="411">
        <v>10</v>
      </c>
      <c r="K180" s="412">
        <f t="shared" si="47"/>
        <v>100</v>
      </c>
      <c r="L180" s="393" t="str">
        <f t="shared" si="51"/>
        <v>Fuerte</v>
      </c>
      <c r="M180" s="397"/>
      <c r="N180" s="392"/>
      <c r="O180" s="398"/>
      <c r="P180" s="395" t="s">
        <v>343</v>
      </c>
      <c r="Q180" s="371" t="str">
        <f t="shared" si="60"/>
        <v/>
      </c>
      <c r="R180" s="371" t="str">
        <f t="shared" si="61"/>
        <v>Moderada</v>
      </c>
      <c r="S180" s="371" t="str">
        <f t="shared" si="62"/>
        <v/>
      </c>
      <c r="T180" s="372" t="str">
        <f t="shared" si="74"/>
        <v>Control fuerte pero si el riesgo residual lo requiere, en cada proceso involucrado se deben emprender acciones adicionales</v>
      </c>
      <c r="U180" s="389">
        <f t="shared" si="64"/>
        <v>2</v>
      </c>
      <c r="V180" s="350"/>
      <c r="W180" s="397"/>
      <c r="X180" s="356" t="str">
        <f t="shared" si="80"/>
        <v/>
      </c>
      <c r="Y180" s="390"/>
      <c r="Z180" s="392"/>
      <c r="AA180" s="341"/>
      <c r="AB180" s="341"/>
      <c r="AC180" s="341"/>
      <c r="AD180" s="341"/>
      <c r="AE180" s="341"/>
      <c r="AF180" s="341"/>
      <c r="AG180" s="341"/>
      <c r="AJ180" s="341"/>
      <c r="AK180" s="341"/>
      <c r="AL180" s="341"/>
      <c r="AM180" s="341"/>
      <c r="AN180" s="341"/>
    </row>
    <row r="181" spans="1:41" s="341" customFormat="1" ht="38.25" x14ac:dyDescent="0.2">
      <c r="A181" s="297"/>
      <c r="B181" s="378" t="s">
        <v>446</v>
      </c>
      <c r="C181" s="410" t="s">
        <v>64</v>
      </c>
      <c r="D181" s="411">
        <v>15</v>
      </c>
      <c r="E181" s="411">
        <v>15</v>
      </c>
      <c r="F181" s="411">
        <v>15</v>
      </c>
      <c r="G181" s="411">
        <v>15</v>
      </c>
      <c r="H181" s="411">
        <v>15</v>
      </c>
      <c r="I181" s="411">
        <v>15</v>
      </c>
      <c r="J181" s="411">
        <v>10</v>
      </c>
      <c r="K181" s="412">
        <f t="shared" si="47"/>
        <v>100</v>
      </c>
      <c r="L181" s="393" t="str">
        <f t="shared" si="51"/>
        <v>Fuerte</v>
      </c>
      <c r="M181" s="397"/>
      <c r="N181" s="392"/>
      <c r="O181" s="398"/>
      <c r="P181" s="395" t="s">
        <v>343</v>
      </c>
      <c r="Q181" s="371" t="str">
        <f t="shared" si="60"/>
        <v/>
      </c>
      <c r="R181" s="371" t="str">
        <f t="shared" si="61"/>
        <v>Moderada</v>
      </c>
      <c r="S181" s="371" t="str">
        <f t="shared" si="62"/>
        <v/>
      </c>
      <c r="T181" s="372" t="str">
        <f t="shared" si="74"/>
        <v>Control fuerte pero si el riesgo residual lo requiere, en cada proceso involucrado se deben emprender acciones adicionales</v>
      </c>
      <c r="U181" s="389">
        <f t="shared" si="64"/>
        <v>2</v>
      </c>
      <c r="V181" s="350"/>
      <c r="W181" s="397"/>
      <c r="X181" s="356" t="str">
        <f t="shared" si="80"/>
        <v/>
      </c>
      <c r="Y181" s="390"/>
      <c r="Z181" s="392"/>
    </row>
    <row r="182" spans="1:41" s="341" customFormat="1" ht="25.5" x14ac:dyDescent="0.2">
      <c r="A182" s="297"/>
      <c r="B182" s="378" t="s">
        <v>447</v>
      </c>
      <c r="C182" s="410" t="s">
        <v>64</v>
      </c>
      <c r="D182" s="411">
        <v>15</v>
      </c>
      <c r="E182" s="411">
        <v>15</v>
      </c>
      <c r="F182" s="411">
        <v>15</v>
      </c>
      <c r="G182" s="411">
        <v>15</v>
      </c>
      <c r="H182" s="411">
        <v>15</v>
      </c>
      <c r="I182" s="411">
        <v>0</v>
      </c>
      <c r="J182" s="411">
        <v>10</v>
      </c>
      <c r="K182" s="412">
        <f t="shared" si="47"/>
        <v>85</v>
      </c>
      <c r="L182" s="393" t="str">
        <f t="shared" si="51"/>
        <v>Débil</v>
      </c>
      <c r="M182" s="397"/>
      <c r="N182" s="392"/>
      <c r="O182" s="398"/>
      <c r="P182" s="395" t="s">
        <v>345</v>
      </c>
      <c r="Q182" s="371" t="str">
        <f t="shared" si="60"/>
        <v/>
      </c>
      <c r="R182" s="371" t="str">
        <f t="shared" si="61"/>
        <v/>
      </c>
      <c r="S182" s="371" t="str">
        <f t="shared" si="62"/>
        <v>Débil</v>
      </c>
      <c r="T182" s="372" t="str">
        <f t="shared" si="74"/>
        <v>Requiere plan de acción para fortalecer los controles</v>
      </c>
      <c r="U182" s="389" t="str">
        <f t="shared" si="64"/>
        <v/>
      </c>
      <c r="V182" s="350"/>
      <c r="W182" s="397"/>
      <c r="X182" s="356" t="str">
        <f t="shared" si="80"/>
        <v/>
      </c>
      <c r="Y182" s="390"/>
      <c r="Z182" s="392"/>
    </row>
    <row r="183" spans="1:41" s="341" customFormat="1" ht="38.25" x14ac:dyDescent="0.2">
      <c r="A183" s="409"/>
      <c r="B183" s="413" t="s">
        <v>449</v>
      </c>
      <c r="C183" s="410" t="s">
        <v>157</v>
      </c>
      <c r="D183" s="411">
        <v>15</v>
      </c>
      <c r="E183" s="411">
        <v>15</v>
      </c>
      <c r="F183" s="411">
        <v>15</v>
      </c>
      <c r="G183" s="411">
        <v>15</v>
      </c>
      <c r="H183" s="411">
        <v>15</v>
      </c>
      <c r="I183" s="411">
        <v>15</v>
      </c>
      <c r="J183" s="411">
        <v>10</v>
      </c>
      <c r="K183" s="412">
        <f t="shared" si="47"/>
        <v>100</v>
      </c>
      <c r="L183" s="393" t="str">
        <f t="shared" si="51"/>
        <v>Fuerte</v>
      </c>
      <c r="M183" s="397"/>
      <c r="N183" s="392"/>
      <c r="O183" s="398"/>
      <c r="P183" s="395" t="s">
        <v>343</v>
      </c>
      <c r="Q183" s="371" t="str">
        <f t="shared" si="60"/>
        <v/>
      </c>
      <c r="R183" s="371" t="str">
        <f t="shared" si="61"/>
        <v>Moderada</v>
      </c>
      <c r="S183" s="371" t="str">
        <f t="shared" si="62"/>
        <v/>
      </c>
      <c r="T183" s="372" t="str">
        <f t="shared" si="74"/>
        <v>Control fuerte pero si el riesgo residual lo requiere, en cada proceso involucrado se deben emprender acciones adicionales</v>
      </c>
      <c r="U183" s="389" t="str">
        <f t="shared" si="64"/>
        <v/>
      </c>
      <c r="V183" s="391"/>
      <c r="W183" s="359"/>
      <c r="X183" s="356">
        <f t="shared" si="80"/>
        <v>2</v>
      </c>
      <c r="Y183" s="388"/>
      <c r="Z183" s="360"/>
    </row>
    <row r="184" spans="1:41" s="506" customFormat="1" ht="15.75" x14ac:dyDescent="0.25">
      <c r="A184" s="521" t="s">
        <v>868</v>
      </c>
      <c r="B184" s="505"/>
      <c r="C184" s="410"/>
      <c r="D184" s="411"/>
      <c r="E184" s="411"/>
      <c r="F184" s="411"/>
      <c r="G184" s="411"/>
      <c r="H184" s="411"/>
      <c r="I184" s="411"/>
      <c r="J184" s="411"/>
      <c r="K184" s="412">
        <f t="shared" ref="K184:K186" si="87">SUM(D184:J184)</f>
        <v>0</v>
      </c>
      <c r="L184" s="393" t="str">
        <f t="shared" ref="L184:L186" si="88">IF(K184&gt;=96,"Fuerte",(IF(K184&lt;=85,"Débil","Moderado")))</f>
        <v>Débil</v>
      </c>
      <c r="M184" s="397"/>
      <c r="N184" s="392"/>
      <c r="O184" s="398"/>
      <c r="P184" s="395"/>
      <c r="Q184" s="371"/>
      <c r="R184" s="371"/>
      <c r="S184" s="371"/>
      <c r="T184" s="372"/>
      <c r="U184" s="389" t="str">
        <f t="shared" si="64"/>
        <v/>
      </c>
      <c r="V184" s="361">
        <f>IFERROR(ROUND(AVERAGE(U184:U187),0),0)</f>
        <v>1</v>
      </c>
      <c r="W184" s="338">
        <f>IF(OR(S184="Débil",V184=0),0,IF(V184=1,1,IF(AND(Q184="Fuerte",V184=2),2,1)))</f>
        <v>1</v>
      </c>
      <c r="X184" s="356" t="str">
        <f t="shared" si="80"/>
        <v/>
      </c>
      <c r="Y184" s="361">
        <f>IFERROR(ROUND(AVERAGE(X184:X187),0),0)</f>
        <v>0</v>
      </c>
      <c r="Z184" s="338">
        <f>IF(OR(S184="Débil",Y184=0),0,IF(Y184=1,1,IF(AND(Q184="Fuerte",Y184=2),2,1)))</f>
        <v>0</v>
      </c>
      <c r="AB184" s="507"/>
      <c r="AC184" s="508"/>
      <c r="AD184" s="508"/>
      <c r="AE184" s="508"/>
      <c r="AF184" s="509"/>
      <c r="AG184" s="456"/>
      <c r="AH184" s="456"/>
      <c r="AI184" s="456"/>
      <c r="AJ184" s="508"/>
      <c r="AK184" s="508"/>
      <c r="AL184" s="508"/>
      <c r="AM184" s="509"/>
      <c r="AN184" s="456"/>
      <c r="AO184" s="525"/>
    </row>
    <row r="185" spans="1:41" s="506" customFormat="1" ht="15.75" x14ac:dyDescent="0.2">
      <c r="A185" s="409"/>
      <c r="B185" s="505"/>
      <c r="C185" s="410"/>
      <c r="D185" s="411"/>
      <c r="E185" s="411"/>
      <c r="F185" s="411"/>
      <c r="G185" s="411"/>
      <c r="H185" s="411"/>
      <c r="I185" s="411"/>
      <c r="J185" s="411"/>
      <c r="K185" s="412">
        <f t="shared" si="87"/>
        <v>0</v>
      </c>
      <c r="L185" s="393" t="str">
        <f t="shared" si="88"/>
        <v>Débil</v>
      </c>
      <c r="M185" s="397"/>
      <c r="N185" s="392"/>
      <c r="O185" s="398"/>
      <c r="P185" s="395"/>
      <c r="Q185" s="371"/>
      <c r="R185" s="371"/>
      <c r="S185" s="371"/>
      <c r="T185" s="372"/>
      <c r="U185" s="389" t="str">
        <f t="shared" si="64"/>
        <v/>
      </c>
      <c r="V185" s="350"/>
      <c r="W185" s="397"/>
      <c r="X185" s="356" t="str">
        <f t="shared" si="80"/>
        <v/>
      </c>
      <c r="Y185" s="390"/>
      <c r="Z185" s="392"/>
      <c r="AB185" s="507"/>
      <c r="AC185" s="508"/>
      <c r="AD185" s="508"/>
      <c r="AE185" s="508"/>
      <c r="AF185" s="509"/>
      <c r="AG185" s="456"/>
      <c r="AH185" s="456"/>
      <c r="AI185" s="456"/>
      <c r="AJ185" s="508"/>
      <c r="AK185" s="508"/>
      <c r="AL185" s="508"/>
      <c r="AM185" s="509"/>
      <c r="AN185" s="456"/>
      <c r="AO185" s="525"/>
    </row>
    <row r="186" spans="1:41" s="506" customFormat="1" ht="15.75" x14ac:dyDescent="0.2">
      <c r="A186" s="409"/>
      <c r="B186" s="505"/>
      <c r="C186" s="410"/>
      <c r="D186" s="411"/>
      <c r="E186" s="411"/>
      <c r="F186" s="411"/>
      <c r="G186" s="411"/>
      <c r="H186" s="411"/>
      <c r="I186" s="411"/>
      <c r="J186" s="411"/>
      <c r="K186" s="412">
        <f t="shared" si="87"/>
        <v>0</v>
      </c>
      <c r="L186" s="393" t="str">
        <f t="shared" si="88"/>
        <v>Débil</v>
      </c>
      <c r="M186" s="397"/>
      <c r="N186" s="392"/>
      <c r="O186" s="398"/>
      <c r="P186" s="395"/>
      <c r="Q186" s="371"/>
      <c r="R186" s="371"/>
      <c r="S186" s="371"/>
      <c r="T186" s="372"/>
      <c r="U186" s="389" t="str">
        <f t="shared" si="64"/>
        <v/>
      </c>
      <c r="V186" s="350"/>
      <c r="W186" s="397"/>
      <c r="X186" s="356" t="str">
        <f t="shared" si="80"/>
        <v/>
      </c>
      <c r="Y186" s="390"/>
      <c r="Z186" s="392"/>
      <c r="AB186" s="507"/>
      <c r="AC186" s="508"/>
      <c r="AD186" s="508"/>
      <c r="AE186" s="508"/>
      <c r="AF186" s="509"/>
      <c r="AG186" s="456"/>
      <c r="AH186" s="456"/>
      <c r="AI186" s="456"/>
      <c r="AJ186" s="508"/>
      <c r="AK186" s="508"/>
      <c r="AL186" s="508"/>
      <c r="AM186" s="509"/>
      <c r="AN186" s="456"/>
      <c r="AO186" s="525"/>
    </row>
    <row r="187" spans="1:41" s="341" customFormat="1" ht="89.25" x14ac:dyDescent="0.2">
      <c r="A187" s="344" t="str">
        <f>'[1]2. MAPA DE RIESGOS '!C33</f>
        <v>21. Planes de gestión documental deficientes e ineficaces.</v>
      </c>
      <c r="B187" s="316" t="s">
        <v>831</v>
      </c>
      <c r="C187" s="408" t="s">
        <v>64</v>
      </c>
      <c r="D187" s="385">
        <v>15</v>
      </c>
      <c r="E187" s="385">
        <v>15</v>
      </c>
      <c r="F187" s="385">
        <v>15</v>
      </c>
      <c r="G187" s="385">
        <v>10</v>
      </c>
      <c r="H187" s="385">
        <v>15</v>
      </c>
      <c r="I187" s="385">
        <v>15</v>
      </c>
      <c r="J187" s="385">
        <v>10</v>
      </c>
      <c r="K187" s="386">
        <f t="shared" si="47"/>
        <v>95</v>
      </c>
      <c r="L187" s="394" t="str">
        <f t="shared" si="51"/>
        <v>Moderado</v>
      </c>
      <c r="M187" s="337">
        <f>ROUNDUP(AVERAGEIF(K187:K193,"&gt;0"),1)</f>
        <v>98.8</v>
      </c>
      <c r="N187" s="338" t="str">
        <f>IF(M187=100,"Fuerte",IF(M187&lt;50,"Débil","Moderada"))</f>
        <v>Moderada</v>
      </c>
      <c r="O187" s="336" t="str">
        <f>IF(M187&lt;96,"Se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87" s="396" t="s">
        <v>343</v>
      </c>
      <c r="Q187" s="369" t="str">
        <f t="shared" si="60"/>
        <v/>
      </c>
      <c r="R187" s="369" t="str">
        <f t="shared" si="61"/>
        <v>Moderada</v>
      </c>
      <c r="S187" s="369" t="str">
        <f t="shared" si="62"/>
        <v/>
      </c>
      <c r="T187" s="370" t="str">
        <f t="shared" si="74"/>
        <v>Requiere plan de acción para fortalecer los controles</v>
      </c>
      <c r="U187" s="403">
        <f t="shared" si="64"/>
        <v>1</v>
      </c>
      <c r="V187" s="361">
        <f>IFERROR(ROUND(AVERAGE(U187:U190),0),0)</f>
        <v>2</v>
      </c>
      <c r="W187" s="338">
        <f>IF(OR(S187="Débil",V187=0),0,IF(V187=1,1,IF(AND(Q187="Fuerte",V187=2),2,1)))</f>
        <v>1</v>
      </c>
      <c r="X187" s="356" t="str">
        <f t="shared" si="80"/>
        <v/>
      </c>
      <c r="Y187" s="361">
        <f>IFERROR(ROUND(AVERAGE(X187:X190),0),0)</f>
        <v>2</v>
      </c>
      <c r="Z187" s="338">
        <f>IF(OR(S187="Débil",Y187=0),0,IF(Y187=1,1,IF(AND(Q187="Fuerte",Y187=2),2,1)))</f>
        <v>1</v>
      </c>
      <c r="AA187" s="387"/>
      <c r="AB187" s="387"/>
      <c r="AC187" s="387"/>
      <c r="AD187" s="387"/>
      <c r="AE187" s="387"/>
      <c r="AF187" s="387"/>
      <c r="AG187" s="387"/>
      <c r="AH187" s="387"/>
      <c r="AI187" s="387"/>
      <c r="AJ187" s="387"/>
      <c r="AK187" s="387"/>
      <c r="AL187" s="387"/>
      <c r="AM187" s="387"/>
      <c r="AN187" s="387"/>
      <c r="AO187" s="387"/>
    </row>
    <row r="188" spans="1:41" ht="51" customHeight="1" x14ac:dyDescent="0.2">
      <c r="A188" s="407"/>
      <c r="B188" s="313" t="s">
        <v>832</v>
      </c>
      <c r="C188" s="408" t="s">
        <v>64</v>
      </c>
      <c r="D188" s="342">
        <v>15</v>
      </c>
      <c r="E188" s="342">
        <v>15</v>
      </c>
      <c r="F188" s="342">
        <v>15</v>
      </c>
      <c r="G188" s="342">
        <v>15</v>
      </c>
      <c r="H188" s="342">
        <v>15</v>
      </c>
      <c r="I188" s="342">
        <v>15</v>
      </c>
      <c r="J188" s="342">
        <v>10</v>
      </c>
      <c r="K188" s="312">
        <f t="shared" si="47"/>
        <v>100</v>
      </c>
      <c r="L188" s="330" t="str">
        <f t="shared" si="51"/>
        <v>Fuerte</v>
      </c>
      <c r="M188" s="320"/>
      <c r="N188" s="319"/>
      <c r="O188" s="318"/>
      <c r="P188" s="331" t="s">
        <v>343</v>
      </c>
      <c r="Q188" s="369" t="str">
        <f t="shared" si="60"/>
        <v/>
      </c>
      <c r="R188" s="369" t="str">
        <f t="shared" si="61"/>
        <v>Moderada</v>
      </c>
      <c r="S188" s="369" t="str">
        <f t="shared" si="62"/>
        <v/>
      </c>
      <c r="T188" s="370" t="str">
        <f t="shared" si="74"/>
        <v>Control fuerte pero si el riesgo residual lo requiere, en cada proceso involucrado se deben emprender acciones adicionales</v>
      </c>
      <c r="U188" s="403">
        <f t="shared" si="64"/>
        <v>2</v>
      </c>
      <c r="V188" s="349"/>
      <c r="W188" s="400"/>
      <c r="X188" s="356" t="str">
        <f t="shared" si="80"/>
        <v/>
      </c>
      <c r="Y188" s="377"/>
      <c r="Z188" s="401"/>
      <c r="AA188" s="341"/>
      <c r="AB188" s="341"/>
      <c r="AC188" s="341"/>
      <c r="AD188" s="341"/>
      <c r="AE188" s="341"/>
      <c r="AF188" s="341"/>
      <c r="AG188" s="341"/>
      <c r="AJ188" s="341"/>
      <c r="AK188" s="341"/>
      <c r="AL188" s="341"/>
      <c r="AM188" s="341"/>
      <c r="AN188" s="341"/>
    </row>
    <row r="189" spans="1:41" s="317" customFormat="1" ht="38.25" x14ac:dyDescent="0.2">
      <c r="A189" s="407"/>
      <c r="B189" s="404" t="s">
        <v>833</v>
      </c>
      <c r="C189" s="408" t="s">
        <v>64</v>
      </c>
      <c r="D189" s="385">
        <v>15</v>
      </c>
      <c r="E189" s="385">
        <v>15</v>
      </c>
      <c r="F189" s="385">
        <v>15</v>
      </c>
      <c r="G189" s="385">
        <v>15</v>
      </c>
      <c r="H189" s="385">
        <v>15</v>
      </c>
      <c r="I189" s="385">
        <v>15</v>
      </c>
      <c r="J189" s="385">
        <v>10</v>
      </c>
      <c r="K189" s="386">
        <f t="shared" si="47"/>
        <v>100</v>
      </c>
      <c r="L189" s="394" t="str">
        <f t="shared" si="51"/>
        <v>Fuerte</v>
      </c>
      <c r="M189" s="400"/>
      <c r="N189" s="401"/>
      <c r="O189" s="402"/>
      <c r="P189" s="396" t="s">
        <v>343</v>
      </c>
      <c r="Q189" s="369" t="str">
        <f t="shared" si="60"/>
        <v/>
      </c>
      <c r="R189" s="369" t="str">
        <f t="shared" si="61"/>
        <v>Moderada</v>
      </c>
      <c r="S189" s="369" t="str">
        <f t="shared" si="62"/>
        <v/>
      </c>
      <c r="T189" s="370" t="str">
        <f t="shared" si="74"/>
        <v>Control fuerte pero si el riesgo residual lo requiere, en cada proceso involucrado se deben emprender acciones adicionales</v>
      </c>
      <c r="U189" s="403">
        <f t="shared" si="64"/>
        <v>2</v>
      </c>
      <c r="V189" s="349"/>
      <c r="W189" s="400"/>
      <c r="X189" s="356" t="str">
        <f t="shared" si="80"/>
        <v/>
      </c>
      <c r="Y189" s="377"/>
      <c r="Z189" s="401"/>
      <c r="AA189" s="387"/>
      <c r="AB189" s="387"/>
      <c r="AC189" s="387"/>
      <c r="AD189" s="387"/>
      <c r="AE189" s="387"/>
      <c r="AF189" s="387"/>
      <c r="AG189" s="387"/>
      <c r="AH189" s="387"/>
      <c r="AI189" s="387"/>
      <c r="AJ189" s="387"/>
      <c r="AK189" s="387"/>
      <c r="AL189" s="387"/>
      <c r="AM189" s="387"/>
      <c r="AN189" s="387"/>
      <c r="AO189" s="387"/>
    </row>
    <row r="190" spans="1:41" s="387" customFormat="1" ht="38.25" x14ac:dyDescent="0.2">
      <c r="A190" s="502"/>
      <c r="B190" s="313" t="s">
        <v>834</v>
      </c>
      <c r="C190" s="408" t="s">
        <v>157</v>
      </c>
      <c r="D190" s="342">
        <v>15</v>
      </c>
      <c r="E190" s="342">
        <v>15</v>
      </c>
      <c r="F190" s="342">
        <v>15</v>
      </c>
      <c r="G190" s="342">
        <v>15</v>
      </c>
      <c r="H190" s="342">
        <v>15</v>
      </c>
      <c r="I190" s="342">
        <v>15</v>
      </c>
      <c r="J190" s="342">
        <v>10</v>
      </c>
      <c r="K190" s="312">
        <f t="shared" si="47"/>
        <v>100</v>
      </c>
      <c r="L190" s="330" t="str">
        <f t="shared" si="51"/>
        <v>Fuerte</v>
      </c>
      <c r="M190" s="503"/>
      <c r="N190" s="504"/>
      <c r="O190" s="335"/>
      <c r="P190" s="331" t="s">
        <v>343</v>
      </c>
      <c r="Q190" s="369" t="str">
        <f t="shared" si="60"/>
        <v/>
      </c>
      <c r="R190" s="369" t="str">
        <f t="shared" si="61"/>
        <v>Moderada</v>
      </c>
      <c r="S190" s="369" t="str">
        <f t="shared" si="62"/>
        <v/>
      </c>
      <c r="T190" s="370" t="str">
        <f t="shared" si="74"/>
        <v>Control fuerte pero si el riesgo residual lo requiere, en cada proceso involucrado se deben emprender acciones adicionales</v>
      </c>
      <c r="U190" s="403" t="str">
        <f t="shared" si="64"/>
        <v/>
      </c>
      <c r="V190" s="362"/>
      <c r="W190" s="363"/>
      <c r="X190" s="356">
        <f t="shared" si="80"/>
        <v>2</v>
      </c>
      <c r="Y190" s="356"/>
      <c r="Z190" s="357"/>
      <c r="AA190" s="341"/>
      <c r="AB190" s="341"/>
      <c r="AC190" s="341"/>
      <c r="AD190" s="341"/>
      <c r="AE190" s="341"/>
      <c r="AF190" s="341"/>
      <c r="AG190" s="341"/>
      <c r="AH190" s="341"/>
      <c r="AI190" s="341"/>
      <c r="AJ190" s="341"/>
      <c r="AK190" s="341"/>
      <c r="AL190" s="341"/>
      <c r="AM190" s="341"/>
      <c r="AN190" s="341"/>
      <c r="AO190" s="341"/>
    </row>
    <row r="191" spans="1:41" s="341" customFormat="1" ht="15.75" x14ac:dyDescent="0.25">
      <c r="A191" s="521" t="s">
        <v>868</v>
      </c>
      <c r="B191" s="500"/>
      <c r="C191" s="408"/>
      <c r="D191" s="342"/>
      <c r="E191" s="342"/>
      <c r="F191" s="342"/>
      <c r="G191" s="342"/>
      <c r="H191" s="342"/>
      <c r="I191" s="342"/>
      <c r="J191" s="342"/>
      <c r="K191" s="312">
        <f t="shared" ref="K191:K193" si="89">SUM(D191:J191)</f>
        <v>0</v>
      </c>
      <c r="L191" s="330" t="str">
        <f t="shared" ref="L191:L193" si="90">IF(K191&gt;=96,"Fuerte",(IF(K191&lt;=85,"Débil","Moderado")))</f>
        <v>Débil</v>
      </c>
      <c r="M191" s="320"/>
      <c r="N191" s="319"/>
      <c r="O191" s="318"/>
      <c r="P191" s="331"/>
      <c r="Q191" s="369"/>
      <c r="R191" s="369"/>
      <c r="S191" s="369"/>
      <c r="T191" s="370"/>
      <c r="U191" s="403" t="str">
        <f t="shared" si="64"/>
        <v/>
      </c>
      <c r="V191" s="361">
        <f>IFERROR(ROUND(AVERAGE(U191:U194),0),0)</f>
        <v>0</v>
      </c>
      <c r="W191" s="338">
        <f>IF(OR(S191="Débil",V191=0),0,IF(V191=1,1,IF(AND(Q191="Fuerte",V191=2),2,1)))</f>
        <v>0</v>
      </c>
      <c r="X191" s="356" t="str">
        <f t="shared" si="80"/>
        <v/>
      </c>
      <c r="Y191" s="361">
        <f>IFERROR(ROUND(AVERAGE(X191:X194),0),0)</f>
        <v>0</v>
      </c>
      <c r="Z191" s="338">
        <f>IF(OR(S191="Débil",Y191=0),0,IF(Y191=1,1,IF(AND(Q191="Fuerte",Y191=2),2,1)))</f>
        <v>0</v>
      </c>
      <c r="AB191" s="310"/>
      <c r="AC191" s="289"/>
      <c r="AD191" s="289"/>
      <c r="AE191" s="289"/>
      <c r="AF191" s="290"/>
      <c r="AG191" s="340"/>
      <c r="AH191" s="340"/>
      <c r="AI191" s="340"/>
      <c r="AJ191" s="289"/>
      <c r="AK191" s="289"/>
      <c r="AL191" s="289"/>
      <c r="AM191" s="290"/>
      <c r="AN191" s="340"/>
      <c r="AO191" s="524"/>
    </row>
    <row r="192" spans="1:41" s="341" customFormat="1" ht="15.75" x14ac:dyDescent="0.2">
      <c r="A192" s="311"/>
      <c r="B192" s="500"/>
      <c r="C192" s="408"/>
      <c r="D192" s="342"/>
      <c r="E192" s="342"/>
      <c r="F192" s="342"/>
      <c r="G192" s="342"/>
      <c r="H192" s="342"/>
      <c r="I192" s="342"/>
      <c r="J192" s="342"/>
      <c r="K192" s="312">
        <f t="shared" si="89"/>
        <v>0</v>
      </c>
      <c r="L192" s="330" t="str">
        <f t="shared" si="90"/>
        <v>Débil</v>
      </c>
      <c r="M192" s="320"/>
      <c r="N192" s="319"/>
      <c r="O192" s="318"/>
      <c r="P192" s="331"/>
      <c r="Q192" s="369"/>
      <c r="R192" s="369"/>
      <c r="S192" s="369"/>
      <c r="T192" s="370"/>
      <c r="U192" s="403" t="str">
        <f t="shared" ref="U192:U193" si="91">IF(C192="Preventivo",IF(L192="Fuerte",2,IF(L192="Moderado",1,"")),"")</f>
        <v/>
      </c>
      <c r="V192" s="349"/>
      <c r="W192" s="400"/>
      <c r="X192" s="356" t="str">
        <f t="shared" si="80"/>
        <v/>
      </c>
      <c r="Y192" s="377"/>
      <c r="Z192" s="401"/>
      <c r="AB192" s="310"/>
      <c r="AC192" s="289"/>
      <c r="AD192" s="289"/>
      <c r="AE192" s="289"/>
      <c r="AF192" s="290"/>
      <c r="AG192" s="340"/>
      <c r="AH192" s="340"/>
      <c r="AI192" s="340"/>
      <c r="AJ192" s="289"/>
      <c r="AK192" s="289"/>
      <c r="AL192" s="289"/>
      <c r="AM192" s="290"/>
      <c r="AN192" s="340"/>
      <c r="AO192" s="524"/>
    </row>
    <row r="193" spans="1:41" s="341" customFormat="1" ht="15.75" x14ac:dyDescent="0.2">
      <c r="A193" s="311"/>
      <c r="B193" s="500"/>
      <c r="C193" s="408"/>
      <c r="D193" s="342"/>
      <c r="E193" s="342"/>
      <c r="F193" s="342"/>
      <c r="G193" s="342"/>
      <c r="H193" s="342"/>
      <c r="I193" s="342"/>
      <c r="J193" s="342"/>
      <c r="K193" s="312">
        <f t="shared" si="89"/>
        <v>0</v>
      </c>
      <c r="L193" s="330" t="str">
        <f t="shared" si="90"/>
        <v>Débil</v>
      </c>
      <c r="M193" s="320"/>
      <c r="N193" s="319"/>
      <c r="O193" s="318"/>
      <c r="P193" s="331"/>
      <c r="Q193" s="369"/>
      <c r="R193" s="369"/>
      <c r="S193" s="369"/>
      <c r="T193" s="370"/>
      <c r="U193" s="403" t="str">
        <f t="shared" si="91"/>
        <v/>
      </c>
      <c r="V193" s="349"/>
      <c r="W193" s="400"/>
      <c r="X193" s="356" t="str">
        <f t="shared" si="80"/>
        <v/>
      </c>
      <c r="Y193" s="377"/>
      <c r="Z193" s="401"/>
      <c r="AB193" s="310"/>
      <c r="AC193" s="289"/>
      <c r="AD193" s="289"/>
      <c r="AE193" s="289"/>
      <c r="AF193" s="290"/>
      <c r="AG193" s="340"/>
      <c r="AH193" s="340"/>
      <c r="AI193" s="340"/>
      <c r="AJ193" s="289"/>
      <c r="AK193" s="289"/>
      <c r="AL193" s="289"/>
      <c r="AM193" s="290"/>
      <c r="AN193" s="340"/>
      <c r="AO193" s="524"/>
    </row>
  </sheetData>
  <sheetProtection formatCells="0" formatColumns="0" formatRows="0" insertColumns="0" insertRows="0" insertHyperlinks="0" deleteColumns="0" deleteRows="0"/>
  <mergeCells count="5">
    <mergeCell ref="AB3:AN3"/>
    <mergeCell ref="U2:X2"/>
    <mergeCell ref="D3:E3"/>
    <mergeCell ref="X3:Z3"/>
    <mergeCell ref="U3:W3"/>
  </mergeCells>
  <conditionalFormatting sqref="B5 B125:B127">
    <cfRule type="containsText" dxfId="155" priority="161" stopIfTrue="1" operator="containsText" text="BAJA">
      <formula>NOT(ISERROR(SEARCH("BAJA",B5)))</formula>
    </cfRule>
    <cfRule type="containsText" dxfId="154" priority="162" stopIfTrue="1" operator="containsText" text="MODERADA">
      <formula>NOT(ISERROR(SEARCH("MODERADA",B5)))</formula>
    </cfRule>
    <cfRule type="containsText" dxfId="153" priority="163" stopIfTrue="1" operator="containsText" text="ALTA">
      <formula>NOT(ISERROR(SEARCH("ALTA",B5)))</formula>
    </cfRule>
    <cfRule type="containsText" dxfId="152" priority="164" stopIfTrue="1" operator="containsText" text="EXTREMA">
      <formula>NOT(ISERROR(SEARCH("EXTREMA",B5)))</formula>
    </cfRule>
  </conditionalFormatting>
  <conditionalFormatting sqref="AG5:AI25 AN5:AO25">
    <cfRule type="cellIs" dxfId="151" priority="85" operator="equal">
      <formula>"EXTREMA"</formula>
    </cfRule>
    <cfRule type="cellIs" dxfId="150" priority="86" operator="equal">
      <formula>"ALTA"</formula>
    </cfRule>
    <cfRule type="cellIs" dxfId="149" priority="87" operator="equal">
      <formula>"MODERADA"</formula>
    </cfRule>
    <cfRule type="cellIs" dxfId="148" priority="88" operator="equal">
      <formula>"BAJA"</formula>
    </cfRule>
  </conditionalFormatting>
  <conditionalFormatting sqref="AG27:AI27 AN27:AO27">
    <cfRule type="cellIs" dxfId="147" priority="77" operator="equal">
      <formula>"EXTREMA"</formula>
    </cfRule>
    <cfRule type="cellIs" dxfId="146" priority="78" operator="equal">
      <formula>"ALTA"</formula>
    </cfRule>
    <cfRule type="cellIs" dxfId="145" priority="79" operator="equal">
      <formula>"MODERADA"</formula>
    </cfRule>
    <cfRule type="cellIs" dxfId="144" priority="80" operator="equal">
      <formula>"BAJA"</formula>
    </cfRule>
  </conditionalFormatting>
  <conditionalFormatting sqref="AG36:AI38 AN36:AO38">
    <cfRule type="cellIs" dxfId="143" priority="73" operator="equal">
      <formula>"EXTREMA"</formula>
    </cfRule>
    <cfRule type="cellIs" dxfId="142" priority="74" operator="equal">
      <formula>"ALTA"</formula>
    </cfRule>
    <cfRule type="cellIs" dxfId="141" priority="75" operator="equal">
      <formula>"MODERADA"</formula>
    </cfRule>
    <cfRule type="cellIs" dxfId="140" priority="76" operator="equal">
      <formula>"BAJA"</formula>
    </cfRule>
  </conditionalFormatting>
  <conditionalFormatting sqref="AG44:AI46 AN44:AO46">
    <cfRule type="cellIs" dxfId="139" priority="69" operator="equal">
      <formula>"EXTREMA"</formula>
    </cfRule>
    <cfRule type="cellIs" dxfId="138" priority="70" operator="equal">
      <formula>"ALTA"</formula>
    </cfRule>
    <cfRule type="cellIs" dxfId="137" priority="71" operator="equal">
      <formula>"MODERADA"</formula>
    </cfRule>
    <cfRule type="cellIs" dxfId="136" priority="72" operator="equal">
      <formula>"BAJA"</formula>
    </cfRule>
  </conditionalFormatting>
  <conditionalFormatting sqref="AG55:AI57 AN55:AO57">
    <cfRule type="cellIs" dxfId="135" priority="65" operator="equal">
      <formula>"EXTREMA"</formula>
    </cfRule>
    <cfRule type="cellIs" dxfId="134" priority="66" operator="equal">
      <formula>"ALTA"</formula>
    </cfRule>
    <cfRule type="cellIs" dxfId="133" priority="67" operator="equal">
      <formula>"MODERADA"</formula>
    </cfRule>
    <cfRule type="cellIs" dxfId="132" priority="68" operator="equal">
      <formula>"BAJA"</formula>
    </cfRule>
  </conditionalFormatting>
  <conditionalFormatting sqref="B179:B182">
    <cfRule type="containsText" dxfId="131" priority="93" stopIfTrue="1" operator="containsText" text="BAJA">
      <formula>NOT(ISERROR(SEARCH("BAJA",B179)))</formula>
    </cfRule>
    <cfRule type="containsText" dxfId="130" priority="94" stopIfTrue="1" operator="containsText" text="MODERADA">
      <formula>NOT(ISERROR(SEARCH("MODERADA",B179)))</formula>
    </cfRule>
    <cfRule type="containsText" dxfId="129" priority="95" stopIfTrue="1" operator="containsText" text="ALTA">
      <formula>NOT(ISERROR(SEARCH("ALTA",B179)))</formula>
    </cfRule>
    <cfRule type="containsText" dxfId="128" priority="96" stopIfTrue="1" operator="containsText" text="EXTREMA">
      <formula>NOT(ISERROR(SEARCH("EXTREMA",B179)))</formula>
    </cfRule>
  </conditionalFormatting>
  <conditionalFormatting sqref="B14">
    <cfRule type="containsText" dxfId="127" priority="157" stopIfTrue="1" operator="containsText" text="BAJA">
      <formula>NOT(ISERROR(SEARCH("BAJA",B14)))</formula>
    </cfRule>
    <cfRule type="containsText" dxfId="126" priority="158" stopIfTrue="1" operator="containsText" text="MODERADA">
      <formula>NOT(ISERROR(SEARCH("MODERADA",B14)))</formula>
    </cfRule>
    <cfRule type="containsText" dxfId="125" priority="159" stopIfTrue="1" operator="containsText" text="ALTA">
      <formula>NOT(ISERROR(SEARCH("ALTA",B14)))</formula>
    </cfRule>
    <cfRule type="containsText" dxfId="124" priority="160" stopIfTrue="1" operator="containsText" text="EXTREMA">
      <formula>NOT(ISERROR(SEARCH("EXTREMA",B14)))</formula>
    </cfRule>
  </conditionalFormatting>
  <conditionalFormatting sqref="B22">
    <cfRule type="containsText" dxfId="123" priority="153" stopIfTrue="1" operator="containsText" text="BAJA">
      <formula>NOT(ISERROR(SEARCH("BAJA",B22)))</formula>
    </cfRule>
    <cfRule type="containsText" dxfId="122" priority="154" stopIfTrue="1" operator="containsText" text="MODERADA">
      <formula>NOT(ISERROR(SEARCH("MODERADA",B22)))</formula>
    </cfRule>
    <cfRule type="containsText" dxfId="121" priority="155" stopIfTrue="1" operator="containsText" text="ALTA">
      <formula>NOT(ISERROR(SEARCH("ALTA",B22)))</formula>
    </cfRule>
    <cfRule type="containsText" dxfId="120" priority="156" stopIfTrue="1" operator="containsText" text="EXTREMA">
      <formula>NOT(ISERROR(SEARCH("EXTREMA",B22)))</formula>
    </cfRule>
  </conditionalFormatting>
  <conditionalFormatting sqref="B28">
    <cfRule type="containsText" dxfId="119" priority="149" stopIfTrue="1" operator="containsText" text="BAJA">
      <formula>NOT(ISERROR(SEARCH("BAJA",B28)))</formula>
    </cfRule>
    <cfRule type="containsText" dxfId="118" priority="150" stopIfTrue="1" operator="containsText" text="MODERADA">
      <formula>NOT(ISERROR(SEARCH("MODERADA",B28)))</formula>
    </cfRule>
    <cfRule type="containsText" dxfId="117" priority="151" stopIfTrue="1" operator="containsText" text="ALTA">
      <formula>NOT(ISERROR(SEARCH("ALTA",B28)))</formula>
    </cfRule>
    <cfRule type="containsText" dxfId="116" priority="152" stopIfTrue="1" operator="containsText" text="EXTREMA">
      <formula>NOT(ISERROR(SEARCH("EXTREMA",B28)))</formula>
    </cfRule>
  </conditionalFormatting>
  <conditionalFormatting sqref="B39">
    <cfRule type="containsText" dxfId="115" priority="145" stopIfTrue="1" operator="containsText" text="BAJA">
      <formula>NOT(ISERROR(SEARCH("BAJA",B39)))</formula>
    </cfRule>
    <cfRule type="containsText" dxfId="114" priority="146" stopIfTrue="1" operator="containsText" text="MODERADA">
      <formula>NOT(ISERROR(SEARCH("MODERADA",B39)))</formula>
    </cfRule>
    <cfRule type="containsText" dxfId="113" priority="147" stopIfTrue="1" operator="containsText" text="ALTA">
      <formula>NOT(ISERROR(SEARCH("ALTA",B39)))</formula>
    </cfRule>
    <cfRule type="containsText" dxfId="112" priority="148" stopIfTrue="1" operator="containsText" text="EXTREMA">
      <formula>NOT(ISERROR(SEARCH("EXTREMA",B39)))</formula>
    </cfRule>
  </conditionalFormatting>
  <conditionalFormatting sqref="B47">
    <cfRule type="containsText" dxfId="111" priority="141" stopIfTrue="1" operator="containsText" text="BAJA">
      <formula>NOT(ISERROR(SEARCH("BAJA",B47)))</formula>
    </cfRule>
    <cfRule type="containsText" dxfId="110" priority="142" stopIfTrue="1" operator="containsText" text="MODERADA">
      <formula>NOT(ISERROR(SEARCH("MODERADA",B47)))</formula>
    </cfRule>
    <cfRule type="containsText" dxfId="109" priority="143" stopIfTrue="1" operator="containsText" text="ALTA">
      <formula>NOT(ISERROR(SEARCH("ALTA",B47)))</formula>
    </cfRule>
    <cfRule type="containsText" dxfId="108" priority="144" stopIfTrue="1" operator="containsText" text="EXTREMA">
      <formula>NOT(ISERROR(SEARCH("EXTREMA",B47)))</formula>
    </cfRule>
  </conditionalFormatting>
  <conditionalFormatting sqref="B58:B63">
    <cfRule type="containsText" dxfId="107" priority="137" stopIfTrue="1" operator="containsText" text="BAJA">
      <formula>NOT(ISERROR(SEARCH("BAJA",B58)))</formula>
    </cfRule>
    <cfRule type="containsText" dxfId="106" priority="138" stopIfTrue="1" operator="containsText" text="MODERADA">
      <formula>NOT(ISERROR(SEARCH("MODERADA",B58)))</formula>
    </cfRule>
    <cfRule type="containsText" dxfId="105" priority="139" stopIfTrue="1" operator="containsText" text="ALTA">
      <formula>NOT(ISERROR(SEARCH("ALTA",B58)))</formula>
    </cfRule>
    <cfRule type="containsText" dxfId="104" priority="140" stopIfTrue="1" operator="containsText" text="EXTREMA">
      <formula>NOT(ISERROR(SEARCH("EXTREMA",B58)))</formula>
    </cfRule>
  </conditionalFormatting>
  <conditionalFormatting sqref="B72">
    <cfRule type="containsText" dxfId="103" priority="133" stopIfTrue="1" operator="containsText" text="BAJA">
      <formula>NOT(ISERROR(SEARCH("BAJA",B72)))</formula>
    </cfRule>
    <cfRule type="containsText" dxfId="102" priority="134" stopIfTrue="1" operator="containsText" text="MODERADA">
      <formula>NOT(ISERROR(SEARCH("MODERADA",B72)))</formula>
    </cfRule>
    <cfRule type="containsText" dxfId="101" priority="135" stopIfTrue="1" operator="containsText" text="ALTA">
      <formula>NOT(ISERROR(SEARCH("ALTA",B72)))</formula>
    </cfRule>
    <cfRule type="containsText" dxfId="100" priority="136" stopIfTrue="1" operator="containsText" text="EXTREMA">
      <formula>NOT(ISERROR(SEARCH("EXTREMA",B72)))</formula>
    </cfRule>
  </conditionalFormatting>
  <conditionalFormatting sqref="B92:B94">
    <cfRule type="containsText" dxfId="99" priority="129" stopIfTrue="1" operator="containsText" text="BAJA">
      <formula>NOT(ISERROR(SEARCH("BAJA",B92)))</formula>
    </cfRule>
    <cfRule type="containsText" dxfId="98" priority="130" stopIfTrue="1" operator="containsText" text="MODERADA">
      <formula>NOT(ISERROR(SEARCH("MODERADA",B92)))</formula>
    </cfRule>
    <cfRule type="containsText" dxfId="97" priority="131" stopIfTrue="1" operator="containsText" text="ALTA">
      <formula>NOT(ISERROR(SEARCH("ALTA",B92)))</formula>
    </cfRule>
    <cfRule type="containsText" dxfId="96" priority="132" stopIfTrue="1" operator="containsText" text="EXTREMA">
      <formula>NOT(ISERROR(SEARCH("EXTREMA",B92)))</formula>
    </cfRule>
  </conditionalFormatting>
  <conditionalFormatting sqref="B101">
    <cfRule type="containsText" dxfId="95" priority="125" stopIfTrue="1" operator="containsText" text="BAJA">
      <formula>NOT(ISERROR(SEARCH("BAJA",B101)))</formula>
    </cfRule>
    <cfRule type="containsText" dxfId="94" priority="126" stopIfTrue="1" operator="containsText" text="MODERADA">
      <formula>NOT(ISERROR(SEARCH("MODERADA",B101)))</formula>
    </cfRule>
    <cfRule type="containsText" dxfId="93" priority="127" stopIfTrue="1" operator="containsText" text="ALTA">
      <formula>NOT(ISERROR(SEARCH("ALTA",B101)))</formula>
    </cfRule>
    <cfRule type="containsText" dxfId="92" priority="128" stopIfTrue="1" operator="containsText" text="EXTREMA">
      <formula>NOT(ISERROR(SEARCH("EXTREMA",B101)))</formula>
    </cfRule>
  </conditionalFormatting>
  <conditionalFormatting sqref="B110">
    <cfRule type="containsText" dxfId="91" priority="121" stopIfTrue="1" operator="containsText" text="BAJA">
      <formula>NOT(ISERROR(SEARCH("BAJA",B110)))</formula>
    </cfRule>
    <cfRule type="containsText" dxfId="90" priority="122" stopIfTrue="1" operator="containsText" text="MODERADA">
      <formula>NOT(ISERROR(SEARCH("MODERADA",B110)))</formula>
    </cfRule>
    <cfRule type="containsText" dxfId="89" priority="123" stopIfTrue="1" operator="containsText" text="ALTA">
      <formula>NOT(ISERROR(SEARCH("ALTA",B110)))</formula>
    </cfRule>
    <cfRule type="containsText" dxfId="88" priority="124" stopIfTrue="1" operator="containsText" text="EXTREMA">
      <formula>NOT(ISERROR(SEARCH("EXTREMA",B110)))</formula>
    </cfRule>
  </conditionalFormatting>
  <conditionalFormatting sqref="B117">
    <cfRule type="containsText" dxfId="87" priority="117" stopIfTrue="1" operator="containsText" text="BAJA">
      <formula>NOT(ISERROR(SEARCH("BAJA",B117)))</formula>
    </cfRule>
    <cfRule type="containsText" dxfId="86" priority="118" stopIfTrue="1" operator="containsText" text="MODERADA">
      <formula>NOT(ISERROR(SEARCH("MODERADA",B117)))</formula>
    </cfRule>
    <cfRule type="containsText" dxfId="85" priority="119" stopIfTrue="1" operator="containsText" text="ALTA">
      <formula>NOT(ISERROR(SEARCH("ALTA",B117)))</formula>
    </cfRule>
    <cfRule type="containsText" dxfId="84" priority="120" stopIfTrue="1" operator="containsText" text="EXTREMA">
      <formula>NOT(ISERROR(SEARCH("EXTREMA",B117)))</formula>
    </cfRule>
  </conditionalFormatting>
  <conditionalFormatting sqref="B140:B143">
    <cfRule type="containsText" dxfId="83" priority="113" stopIfTrue="1" operator="containsText" text="BAJA">
      <formula>NOT(ISERROR(SEARCH("BAJA",B140)))</formula>
    </cfRule>
    <cfRule type="containsText" dxfId="82" priority="114" stopIfTrue="1" operator="containsText" text="MODERADA">
      <formula>NOT(ISERROR(SEARCH("MODERADA",B140)))</formula>
    </cfRule>
    <cfRule type="containsText" dxfId="81" priority="115" stopIfTrue="1" operator="containsText" text="ALTA">
      <formula>NOT(ISERROR(SEARCH("ALTA",B140)))</formula>
    </cfRule>
    <cfRule type="containsText" dxfId="80" priority="116" stopIfTrue="1" operator="containsText" text="EXTREMA">
      <formula>NOT(ISERROR(SEARCH("EXTREMA",B140)))</formula>
    </cfRule>
  </conditionalFormatting>
  <conditionalFormatting sqref="B149">
    <cfRule type="containsText" dxfId="79" priority="109" stopIfTrue="1" operator="containsText" text="BAJA">
      <formula>NOT(ISERROR(SEARCH("BAJA",B149)))</formula>
    </cfRule>
    <cfRule type="containsText" dxfId="78" priority="110" stopIfTrue="1" operator="containsText" text="MODERADA">
      <formula>NOT(ISERROR(SEARCH("MODERADA",B149)))</formula>
    </cfRule>
    <cfRule type="containsText" dxfId="77" priority="111" stopIfTrue="1" operator="containsText" text="ALTA">
      <formula>NOT(ISERROR(SEARCH("ALTA",B149)))</formula>
    </cfRule>
    <cfRule type="containsText" dxfId="76" priority="112" stopIfTrue="1" operator="containsText" text="EXTREMA">
      <formula>NOT(ISERROR(SEARCH("EXTREMA",B149)))</formula>
    </cfRule>
  </conditionalFormatting>
  <conditionalFormatting sqref="B157:B160">
    <cfRule type="containsText" dxfId="75" priority="105" stopIfTrue="1" operator="containsText" text="BAJA">
      <formula>NOT(ISERROR(SEARCH("BAJA",B157)))</formula>
    </cfRule>
    <cfRule type="containsText" dxfId="74" priority="106" stopIfTrue="1" operator="containsText" text="MODERADA">
      <formula>NOT(ISERROR(SEARCH("MODERADA",B157)))</formula>
    </cfRule>
    <cfRule type="containsText" dxfId="73" priority="107" stopIfTrue="1" operator="containsText" text="ALTA">
      <formula>NOT(ISERROR(SEARCH("ALTA",B157)))</formula>
    </cfRule>
    <cfRule type="containsText" dxfId="72" priority="108" stopIfTrue="1" operator="containsText" text="EXTREMA">
      <formula>NOT(ISERROR(SEARCH("EXTREMA",B157)))</formula>
    </cfRule>
  </conditionalFormatting>
  <conditionalFormatting sqref="B168">
    <cfRule type="containsText" dxfId="71" priority="101" stopIfTrue="1" operator="containsText" text="BAJA">
      <formula>NOT(ISERROR(SEARCH("BAJA",B168)))</formula>
    </cfRule>
    <cfRule type="containsText" dxfId="70" priority="102" stopIfTrue="1" operator="containsText" text="MODERADA">
      <formula>NOT(ISERROR(SEARCH("MODERADA",B168)))</formula>
    </cfRule>
    <cfRule type="containsText" dxfId="69" priority="103" stopIfTrue="1" operator="containsText" text="ALTA">
      <formula>NOT(ISERROR(SEARCH("ALTA",B168)))</formula>
    </cfRule>
    <cfRule type="containsText" dxfId="68" priority="104" stopIfTrue="1" operator="containsText" text="EXTREMA">
      <formula>NOT(ISERROR(SEARCH("EXTREMA",B168)))</formula>
    </cfRule>
  </conditionalFormatting>
  <conditionalFormatting sqref="B172">
    <cfRule type="containsText" dxfId="67" priority="97" stopIfTrue="1" operator="containsText" text="BAJA">
      <formula>NOT(ISERROR(SEARCH("BAJA",B172)))</formula>
    </cfRule>
    <cfRule type="containsText" dxfId="66" priority="98" stopIfTrue="1" operator="containsText" text="MODERADA">
      <formula>NOT(ISERROR(SEARCH("MODERADA",B172)))</formula>
    </cfRule>
    <cfRule type="containsText" dxfId="65" priority="99" stopIfTrue="1" operator="containsText" text="ALTA">
      <formula>NOT(ISERROR(SEARCH("ALTA",B172)))</formula>
    </cfRule>
    <cfRule type="containsText" dxfId="64" priority="100" stopIfTrue="1" operator="containsText" text="EXTREMA">
      <formula>NOT(ISERROR(SEARCH("EXTREMA",B172)))</formula>
    </cfRule>
  </conditionalFormatting>
  <conditionalFormatting sqref="B187">
    <cfRule type="containsText" dxfId="63" priority="89" stopIfTrue="1" operator="containsText" text="BAJA">
      <formula>NOT(ISERROR(SEARCH("BAJA",B187)))</formula>
    </cfRule>
    <cfRule type="containsText" dxfId="62" priority="90" stopIfTrue="1" operator="containsText" text="MODERADA">
      <formula>NOT(ISERROR(SEARCH("MODERADA",B187)))</formula>
    </cfRule>
    <cfRule type="containsText" dxfId="61" priority="91" stopIfTrue="1" operator="containsText" text="ALTA">
      <formula>NOT(ISERROR(SEARCH("ALTA",B187)))</formula>
    </cfRule>
    <cfRule type="containsText" dxfId="60" priority="92" stopIfTrue="1" operator="containsText" text="EXTREMA">
      <formula>NOT(ISERROR(SEARCH("EXTREMA",B187)))</formula>
    </cfRule>
  </conditionalFormatting>
  <conditionalFormatting sqref="AG69:AI71 AN69:AO71">
    <cfRule type="cellIs" dxfId="59" priority="61" operator="equal">
      <formula>"EXTREMA"</formula>
    </cfRule>
    <cfRule type="cellIs" dxfId="58" priority="62" operator="equal">
      <formula>"ALTA"</formula>
    </cfRule>
    <cfRule type="cellIs" dxfId="57" priority="63" operator="equal">
      <formula>"MODERADA"</formula>
    </cfRule>
    <cfRule type="cellIs" dxfId="56" priority="64" operator="equal">
      <formula>"BAJA"</formula>
    </cfRule>
  </conditionalFormatting>
  <conditionalFormatting sqref="AG80:AI82 AN80:AO82">
    <cfRule type="cellIs" dxfId="55" priority="57" operator="equal">
      <formula>"EXTREMA"</formula>
    </cfRule>
    <cfRule type="cellIs" dxfId="54" priority="58" operator="equal">
      <formula>"ALTA"</formula>
    </cfRule>
    <cfRule type="cellIs" dxfId="53" priority="59" operator="equal">
      <formula>"MODERADA"</formula>
    </cfRule>
    <cfRule type="cellIs" dxfId="52" priority="60" operator="equal">
      <formula>"BAJA"</formula>
    </cfRule>
  </conditionalFormatting>
  <conditionalFormatting sqref="AG89:AI91 AN89:AO91">
    <cfRule type="cellIs" dxfId="51" priority="53" operator="equal">
      <formula>"EXTREMA"</formula>
    </cfRule>
    <cfRule type="cellIs" dxfId="50" priority="54" operator="equal">
      <formula>"ALTA"</formula>
    </cfRule>
    <cfRule type="cellIs" dxfId="49" priority="55" operator="equal">
      <formula>"MODERADA"</formula>
    </cfRule>
    <cfRule type="cellIs" dxfId="48" priority="56" operator="equal">
      <formula>"BAJA"</formula>
    </cfRule>
  </conditionalFormatting>
  <conditionalFormatting sqref="AG98:AI100 AN98:AO100">
    <cfRule type="cellIs" dxfId="47" priority="49" operator="equal">
      <formula>"EXTREMA"</formula>
    </cfRule>
    <cfRule type="cellIs" dxfId="46" priority="50" operator="equal">
      <formula>"ALTA"</formula>
    </cfRule>
    <cfRule type="cellIs" dxfId="45" priority="51" operator="equal">
      <formula>"MODERADA"</formula>
    </cfRule>
    <cfRule type="cellIs" dxfId="44" priority="52" operator="equal">
      <formula>"BAJA"</formula>
    </cfRule>
  </conditionalFormatting>
  <conditionalFormatting sqref="AG114:AI116 AN114:AO116">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07:AI109 AN107:AO109">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AG122:AI124 AN122:AO124">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37:AI139 AN137:AO139">
    <cfRule type="cellIs" dxfId="31" priority="33" operator="equal">
      <formula>"EXTREMA"</formula>
    </cfRule>
    <cfRule type="cellIs" dxfId="30" priority="34" operator="equal">
      <formula>"ALTA"</formula>
    </cfRule>
    <cfRule type="cellIs" dxfId="29" priority="35" operator="equal">
      <formula>"MODERADA"</formula>
    </cfRule>
    <cfRule type="cellIs" dxfId="28" priority="36" operator="equal">
      <formula>"BAJA"</formula>
    </cfRule>
  </conditionalFormatting>
  <conditionalFormatting sqref="AG146:AI148 AN146:AO148">
    <cfRule type="cellIs" dxfId="27" priority="29" operator="equal">
      <formula>"EXTREMA"</formula>
    </cfRule>
    <cfRule type="cellIs" dxfId="26" priority="30" operator="equal">
      <formula>"ALTA"</formula>
    </cfRule>
    <cfRule type="cellIs" dxfId="25" priority="31" operator="equal">
      <formula>"MODERADA"</formula>
    </cfRule>
    <cfRule type="cellIs" dxfId="24" priority="32" operator="equal">
      <formula>"BAJA"</formula>
    </cfRule>
  </conditionalFormatting>
  <conditionalFormatting sqref="AG154:AI156 AN154:AO156">
    <cfRule type="cellIs" dxfId="23" priority="25" operator="equal">
      <formula>"EXTREMA"</formula>
    </cfRule>
    <cfRule type="cellIs" dxfId="22" priority="26" operator="equal">
      <formula>"ALTA"</formula>
    </cfRule>
    <cfRule type="cellIs" dxfId="21" priority="27" operator="equal">
      <formula>"MODERADA"</formula>
    </cfRule>
    <cfRule type="cellIs" dxfId="20" priority="28" operator="equal">
      <formula>"BAJA"</formula>
    </cfRule>
  </conditionalFormatting>
  <conditionalFormatting sqref="AG165:AI167 AN165:AO167">
    <cfRule type="cellIs" dxfId="19" priority="21" operator="equal">
      <formula>"EXTREMA"</formula>
    </cfRule>
    <cfRule type="cellIs" dxfId="18" priority="22" operator="equal">
      <formula>"ALTA"</formula>
    </cfRule>
    <cfRule type="cellIs" dxfId="17" priority="23" operator="equal">
      <formula>"MODERADA"</formula>
    </cfRule>
    <cfRule type="cellIs" dxfId="16" priority="24" operator="equal">
      <formula>"BAJA"</formula>
    </cfRule>
  </conditionalFormatting>
  <conditionalFormatting sqref="AG169:AI171 AN169:AO171">
    <cfRule type="cellIs" dxfId="15" priority="17" operator="equal">
      <formula>"EXTREMA"</formula>
    </cfRule>
    <cfRule type="cellIs" dxfId="14" priority="18" operator="equal">
      <formula>"ALTA"</formula>
    </cfRule>
    <cfRule type="cellIs" dxfId="13" priority="19" operator="equal">
      <formula>"MODERADA"</formula>
    </cfRule>
    <cfRule type="cellIs" dxfId="12" priority="20" operator="equal">
      <formula>"BAJA"</formula>
    </cfRule>
  </conditionalFormatting>
  <conditionalFormatting sqref="AG176:AI178 AN176:AO178">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AG191:AI193 AN191:AO193">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84:AI186 AN184:AO186">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dataValidations count="5">
    <dataValidation type="list" allowBlank="1" showInputMessage="1" showErrorMessage="1" sqref="C5:C193">
      <formula1>$AR$1:$AR$2</formula1>
    </dataValidation>
    <dataValidation type="list" allowBlank="1" showInputMessage="1" showErrorMessage="1" sqref="H5:I193 D5:F193">
      <formula1>$AS$1:$AS$2</formula1>
    </dataValidation>
    <dataValidation type="list" allowBlank="1" showInputMessage="1" showErrorMessage="1" sqref="G5:G193">
      <formula1>$AT$1:$AT$3</formula1>
    </dataValidation>
    <dataValidation type="list" allowBlank="1" showInputMessage="1" showErrorMessage="1" sqref="J5:J193">
      <formula1>$AU$1:$AU$3</formula1>
    </dataValidation>
    <dataValidation type="list" allowBlank="1" showInputMessage="1" showErrorMessage="1" sqref="P5:P193">
      <formula1>$AW$1:$AW$3</formula1>
    </dataValidation>
  </dataValidations>
  <pageMargins left="0.70866141732283472" right="0.70866141732283472" top="0.74803149606299213" bottom="0.74803149606299213" header="0.31496062992125984" footer="0.31496062992125984"/>
  <pageSetup orientation="portrait" r:id="rId1"/>
  <ignoredErrors>
    <ignoredError sqref="AH6:AI6"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1" zoomScaleNormal="100" workbookViewId="0">
      <selection activeCell="Q4" sqref="Q4"/>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819" t="s">
        <v>129</v>
      </c>
      <c r="D2" s="820"/>
      <c r="E2" s="820"/>
      <c r="F2" s="821"/>
      <c r="I2" s="48" t="s">
        <v>2</v>
      </c>
      <c r="J2" s="824" t="s">
        <v>130</v>
      </c>
      <c r="K2" s="824"/>
      <c r="L2" s="824"/>
      <c r="M2" s="824"/>
      <c r="N2" s="825"/>
      <c r="P2" s="822" t="s">
        <v>124</v>
      </c>
      <c r="Q2" s="823"/>
    </row>
    <row r="3" spans="2:17" ht="72" customHeight="1" thickBot="1" x14ac:dyDescent="0.3">
      <c r="B3" s="26"/>
      <c r="C3" s="33" t="s">
        <v>11</v>
      </c>
      <c r="D3" s="28" t="s">
        <v>12</v>
      </c>
      <c r="E3" s="27" t="s">
        <v>13</v>
      </c>
      <c r="F3" s="29" t="s">
        <v>14</v>
      </c>
      <c r="I3" s="50" t="s">
        <v>6</v>
      </c>
      <c r="J3" s="826" t="s">
        <v>7</v>
      </c>
      <c r="K3" s="827"/>
      <c r="L3" s="828" t="s">
        <v>134</v>
      </c>
      <c r="M3" s="829"/>
      <c r="N3" s="830"/>
      <c r="P3" s="49" t="s">
        <v>125</v>
      </c>
      <c r="Q3" s="57" t="s">
        <v>200</v>
      </c>
    </row>
    <row r="4" spans="2:17" ht="112.5" customHeight="1" thickBot="1" x14ac:dyDescent="0.3">
      <c r="B4" s="269" t="s">
        <v>44</v>
      </c>
      <c r="C4" s="270" t="s">
        <v>309</v>
      </c>
      <c r="D4" s="274" t="s">
        <v>52</v>
      </c>
      <c r="E4" s="277" t="s">
        <v>56</v>
      </c>
      <c r="F4" s="280" t="s">
        <v>62</v>
      </c>
      <c r="I4" s="52" t="s">
        <v>28</v>
      </c>
      <c r="J4" s="804" t="s">
        <v>32</v>
      </c>
      <c r="K4" s="805"/>
      <c r="L4" s="806" t="s">
        <v>135</v>
      </c>
      <c r="M4" s="807"/>
      <c r="N4" s="808"/>
      <c r="P4" s="51" t="s">
        <v>126</v>
      </c>
      <c r="Q4" s="58" t="s">
        <v>131</v>
      </c>
    </row>
    <row r="5" spans="2:17" ht="138" customHeight="1" thickBot="1" x14ac:dyDescent="0.3">
      <c r="B5" s="255" t="s">
        <v>45</v>
      </c>
      <c r="C5" s="271"/>
      <c r="D5" s="275" t="s">
        <v>199</v>
      </c>
      <c r="E5" s="278" t="s">
        <v>199</v>
      </c>
      <c r="F5" s="281" t="s">
        <v>310</v>
      </c>
      <c r="I5" s="54" t="s">
        <v>29</v>
      </c>
      <c r="J5" s="809" t="s">
        <v>33</v>
      </c>
      <c r="K5" s="810"/>
      <c r="L5" s="811" t="s">
        <v>136</v>
      </c>
      <c r="M5" s="812"/>
      <c r="N5" s="813"/>
      <c r="P5" s="53" t="s">
        <v>127</v>
      </c>
      <c r="Q5" s="59" t="s">
        <v>132</v>
      </c>
    </row>
    <row r="6" spans="2:17" ht="137.25" customHeight="1" thickBot="1" x14ac:dyDescent="0.3">
      <c r="B6" s="30" t="s">
        <v>35</v>
      </c>
      <c r="C6" s="272" t="s">
        <v>46</v>
      </c>
      <c r="D6" s="275" t="s">
        <v>49</v>
      </c>
      <c r="E6" s="278" t="s">
        <v>53</v>
      </c>
      <c r="F6" s="282" t="s">
        <v>57</v>
      </c>
      <c r="I6" s="56" t="s">
        <v>30</v>
      </c>
      <c r="J6" s="814" t="s">
        <v>33</v>
      </c>
      <c r="K6" s="815"/>
      <c r="L6" s="816" t="s">
        <v>137</v>
      </c>
      <c r="M6" s="817"/>
      <c r="N6" s="818"/>
      <c r="P6" s="55" t="s">
        <v>128</v>
      </c>
      <c r="Q6" s="59" t="s">
        <v>133</v>
      </c>
    </row>
    <row r="7" spans="2:17" ht="126" customHeight="1" x14ac:dyDescent="0.25">
      <c r="B7" s="30" t="s">
        <v>0</v>
      </c>
      <c r="C7" s="272" t="s">
        <v>47</v>
      </c>
      <c r="D7" s="275" t="s">
        <v>50</v>
      </c>
      <c r="E7" s="278" t="s">
        <v>54</v>
      </c>
      <c r="F7" s="283" t="s">
        <v>58</v>
      </c>
    </row>
    <row r="8" spans="2:17" ht="92.25" customHeight="1" thickBot="1" x14ac:dyDescent="0.3">
      <c r="B8" s="31" t="s">
        <v>1</v>
      </c>
      <c r="C8" s="273" t="s">
        <v>48</v>
      </c>
      <c r="D8" s="276" t="s">
        <v>51</v>
      </c>
      <c r="E8" s="279" t="s">
        <v>55</v>
      </c>
      <c r="F8" s="284"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 AG.2018</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 AG.2018'!Área_de_impresión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Jaime Daniel Arias Guarin</cp:lastModifiedBy>
  <cp:lastPrinted>2018-08-02T19:42:06Z</cp:lastPrinted>
  <dcterms:created xsi:type="dcterms:W3CDTF">2011-07-26T19:10:29Z</dcterms:created>
  <dcterms:modified xsi:type="dcterms:W3CDTF">2019-01-10T21:17:04Z</dcterms:modified>
</cp:coreProperties>
</file>