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2\Noviembre\"/>
    </mc:Choice>
  </mc:AlternateContent>
  <xr:revisionPtr revIDLastSave="0" documentId="13_ncr:1_{E00996D3-81D0-4E2F-BAE2-6D5DA595FA4F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EJECUCIÓN CON REDUCCIÓN" sheetId="93" r:id="rId3"/>
    <sheet name="RESUMEN FUNCIONAMIENTO" sheetId="91" r:id="rId4"/>
    <sheet name="RESUMEN RESERVAS" sheetId="92" r:id="rId5"/>
  </sheets>
  <definedNames>
    <definedName name="_xlnm._FilterDatabase" localSheetId="0" hidden="1">'EJECUCION BMT  CONCEJO'!$B$5:$E$20</definedName>
    <definedName name="_xlnm._FilterDatabase" localSheetId="2" hidden="1">'EJECUCIÓN CON REDUCCIÓN'!$A$5:$N$40</definedName>
    <definedName name="_xlnm._FilterDatabase" localSheetId="1" hidden="1">'EJECUCIÓN TOTAL'!$A$5:$L$40</definedName>
    <definedName name="_xlnm._FilterDatabase" localSheetId="4" hidden="1">'RESUMEN RESERVAS'!$A$4:$E$31</definedName>
    <definedName name="a" localSheetId="2">#REF!</definedName>
    <definedName name="a">#REF!</definedName>
    <definedName name="_xlnm.Print_Area" localSheetId="0">'EJECUCION BMT  CONCEJO'!$B$1:$D$24</definedName>
    <definedName name="_xlnm.Print_Area" localSheetId="2">'EJECUCIÓN CON REDUCCIÓN'!$A$1:$N$40</definedName>
    <definedName name="_xlnm.Print_Area" localSheetId="1">'EJECUCIÓN TOTAL'!$A$1:$L$40</definedName>
    <definedName name="_xlnm.Print_Area" localSheetId="4">'RESUMEN RESERVAS'!$A$1:$E$33</definedName>
    <definedName name="CC" localSheetId="2">#REF!</definedName>
    <definedName name="CC">#REF!</definedName>
    <definedName name="GMO" localSheetId="2">#REF!</definedName>
    <definedName name="GMO">#REF!</definedName>
    <definedName name="MODALIDAD_DE_SELECCION" localSheetId="2">#REF!</definedName>
    <definedName name="MODALIDAD_DE_SELECCION">#REF!</definedName>
    <definedName name="ninguno" localSheetId="2">#REF!</definedName>
    <definedName name="ninguno">#REF!</definedName>
    <definedName name="Personal_Areas" localSheetId="2">#REF!</definedName>
    <definedName name="Personal_Areas">#REF!</definedName>
    <definedName name="QQQQ" localSheetId="2">#REF!</definedName>
    <definedName name="QQQQ">#REF!</definedName>
    <definedName name="Sectores" localSheetId="2">#REF!</definedName>
    <definedName name="Sectores">#REF!</definedName>
    <definedName name="WWW" localSheetId="2">#REF!</definedName>
    <definedName name="WWW">#REF!</definedName>
    <definedName name="XX" localSheetId="2">#REF!</definedName>
    <definedName name="XX">#REF!</definedName>
    <definedName name="XXX" localSheetId="2">#REF!</definedName>
    <definedName name="XXX">#REF!</definedName>
    <definedName name="YYY" localSheetId="2">#REF!</definedName>
    <definedName name="YYY">#REF!</definedName>
    <definedName name="ZZ" localSheetId="2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93" l="1"/>
  <c r="F33" i="93"/>
  <c r="J33" i="93"/>
  <c r="L35" i="93"/>
  <c r="N35" i="93" s="1"/>
  <c r="L34" i="93"/>
  <c r="L33" i="93" s="1"/>
  <c r="J35" i="93"/>
  <c r="J34" i="93"/>
  <c r="H35" i="93"/>
  <c r="H34" i="93"/>
  <c r="H33" i="93" s="1"/>
  <c r="E34" i="93"/>
  <c r="E33" i="93" s="1"/>
  <c r="E35" i="93"/>
  <c r="G35" i="93" s="1"/>
  <c r="L35" i="62"/>
  <c r="J33" i="62"/>
  <c r="J38" i="62" s="1"/>
  <c r="H33" i="62"/>
  <c r="H38" i="62" s="1"/>
  <c r="G34" i="62"/>
  <c r="F33" i="62"/>
  <c r="G33" i="62" s="1"/>
  <c r="E33" i="62"/>
  <c r="I34" i="62"/>
  <c r="K35" i="62"/>
  <c r="I35" i="62"/>
  <c r="G35" i="62"/>
  <c r="L34" i="62"/>
  <c r="K34" i="62"/>
  <c r="I35" i="93" l="1"/>
  <c r="K33" i="62"/>
  <c r="G34" i="93"/>
  <c r="G33" i="93" s="1"/>
  <c r="E38" i="62"/>
  <c r="F38" i="62"/>
  <c r="M35" i="93"/>
  <c r="N34" i="93"/>
  <c r="K34" i="93"/>
  <c r="M34" i="93"/>
  <c r="K35" i="93"/>
  <c r="I33" i="62"/>
  <c r="I34" i="93" l="1"/>
  <c r="E5" i="92" l="1"/>
  <c r="F29" i="93"/>
  <c r="F26" i="93"/>
  <c r="F24" i="93"/>
  <c r="F23" i="93"/>
  <c r="F17" i="93"/>
  <c r="H12" i="62" l="1"/>
  <c r="H10" i="62"/>
  <c r="J16" i="62"/>
  <c r="J20" i="62" s="1"/>
  <c r="J10" i="62"/>
  <c r="F16" i="62"/>
  <c r="F20" i="62" s="1"/>
  <c r="F12" i="62"/>
  <c r="F10" i="62"/>
  <c r="F25" i="62"/>
  <c r="F28" i="62"/>
  <c r="F13" i="62" l="1"/>
  <c r="F31" i="62"/>
  <c r="H10" i="91"/>
  <c r="H9" i="91"/>
  <c r="H8" i="91"/>
  <c r="H7" i="91"/>
  <c r="H6" i="91"/>
  <c r="I8" i="91"/>
  <c r="I10" i="91"/>
  <c r="H9" i="93"/>
  <c r="H36" i="93"/>
  <c r="H37" i="93"/>
  <c r="H32" i="93"/>
  <c r="H30" i="93"/>
  <c r="H29" i="93"/>
  <c r="H27" i="93"/>
  <c r="H26" i="93"/>
  <c r="H24" i="93"/>
  <c r="H23" i="93"/>
  <c r="H21" i="93"/>
  <c r="H19" i="93"/>
  <c r="H18" i="93"/>
  <c r="H17" i="93"/>
  <c r="H15" i="93"/>
  <c r="H14" i="93"/>
  <c r="H11" i="93"/>
  <c r="H7" i="93"/>
  <c r="H8" i="93"/>
  <c r="H6" i="93"/>
  <c r="F28" i="93"/>
  <c r="F25" i="93"/>
  <c r="F22" i="93"/>
  <c r="F16" i="93"/>
  <c r="F20" i="93" s="1"/>
  <c r="F12" i="93"/>
  <c r="F10" i="93"/>
  <c r="E36" i="93"/>
  <c r="G36" i="93" s="1"/>
  <c r="E37" i="93"/>
  <c r="G37" i="93" s="1"/>
  <c r="E32" i="93"/>
  <c r="E38" i="93" s="1"/>
  <c r="E30" i="93"/>
  <c r="G30" i="93" s="1"/>
  <c r="E29" i="93"/>
  <c r="E27" i="93"/>
  <c r="G27" i="93" s="1"/>
  <c r="E26" i="93"/>
  <c r="E24" i="93"/>
  <c r="G24" i="93" s="1"/>
  <c r="E23" i="93"/>
  <c r="E21" i="93"/>
  <c r="E19" i="93"/>
  <c r="G19" i="93" s="1"/>
  <c r="E18" i="93"/>
  <c r="G18" i="93" s="1"/>
  <c r="E17" i="93"/>
  <c r="E15" i="93"/>
  <c r="G15" i="93" s="1"/>
  <c r="E14" i="93"/>
  <c r="E11" i="93"/>
  <c r="E7" i="93"/>
  <c r="G7" i="93" s="1"/>
  <c r="E8" i="93"/>
  <c r="G8" i="93" s="1"/>
  <c r="E9" i="93"/>
  <c r="G9" i="93" s="1"/>
  <c r="E6" i="93"/>
  <c r="J36" i="93"/>
  <c r="J37" i="93"/>
  <c r="J32" i="93"/>
  <c r="J38" i="93" s="1"/>
  <c r="J30" i="93"/>
  <c r="J29" i="93"/>
  <c r="J27" i="93"/>
  <c r="J26" i="93"/>
  <c r="J24" i="93"/>
  <c r="J23" i="93"/>
  <c r="J21" i="93"/>
  <c r="J19" i="93"/>
  <c r="J18" i="93"/>
  <c r="J17" i="93"/>
  <c r="J15" i="93"/>
  <c r="J14" i="93"/>
  <c r="J11" i="93"/>
  <c r="J7" i="93"/>
  <c r="J8" i="93"/>
  <c r="J9" i="93"/>
  <c r="J6" i="93"/>
  <c r="H38" i="93" l="1"/>
  <c r="G32" i="93"/>
  <c r="G29" i="93"/>
  <c r="G28" i="93" s="1"/>
  <c r="E28" i="93"/>
  <c r="G26" i="93"/>
  <c r="G25" i="93" s="1"/>
  <c r="E25" i="93"/>
  <c r="G23" i="93"/>
  <c r="G21" i="93"/>
  <c r="G22" i="93" s="1"/>
  <c r="E22" i="93"/>
  <c r="G17" i="93"/>
  <c r="G16" i="93" s="1"/>
  <c r="E16" i="93"/>
  <c r="G14" i="93"/>
  <c r="E20" i="93"/>
  <c r="G11" i="93"/>
  <c r="G12" i="93" s="1"/>
  <c r="E12" i="93"/>
  <c r="G6" i="93"/>
  <c r="G10" i="93" s="1"/>
  <c r="E10" i="93"/>
  <c r="F31" i="93"/>
  <c r="F39" i="93" s="1"/>
  <c r="F13" i="93"/>
  <c r="I19" i="93"/>
  <c r="I32" i="93" l="1"/>
  <c r="G38" i="93"/>
  <c r="F40" i="93"/>
  <c r="E13" i="93"/>
  <c r="E31" i="93"/>
  <c r="E39" i="93"/>
  <c r="G20" i="93"/>
  <c r="K6" i="93"/>
  <c r="I6" i="93"/>
  <c r="G31" i="93"/>
  <c r="G13" i="93"/>
  <c r="E40" i="93" l="1"/>
  <c r="L37" i="93" l="1"/>
  <c r="L36" i="93"/>
  <c r="L32" i="93"/>
  <c r="L30" i="93"/>
  <c r="L29" i="93"/>
  <c r="L27" i="93"/>
  <c r="L26" i="93"/>
  <c r="L24" i="93"/>
  <c r="L23" i="93"/>
  <c r="L21" i="93"/>
  <c r="L19" i="93"/>
  <c r="L18" i="93"/>
  <c r="L17" i="93"/>
  <c r="M17" i="93" s="1"/>
  <c r="L15" i="93"/>
  <c r="L14" i="93"/>
  <c r="L11" i="93"/>
  <c r="L9" i="93"/>
  <c r="L8" i="93"/>
  <c r="L7" i="93"/>
  <c r="L6" i="93"/>
  <c r="L38" i="93" l="1"/>
  <c r="N6" i="93"/>
  <c r="M6" i="93"/>
  <c r="J28" i="93"/>
  <c r="J25" i="93"/>
  <c r="H16" i="93"/>
  <c r="J16" i="93"/>
  <c r="K16" i="93" l="1"/>
  <c r="N37" i="93"/>
  <c r="N36" i="93"/>
  <c r="N33" i="93"/>
  <c r="N32" i="93"/>
  <c r="N30" i="93"/>
  <c r="N29" i="93"/>
  <c r="N27" i="93"/>
  <c r="N26" i="93"/>
  <c r="N24" i="93"/>
  <c r="N23" i="93"/>
  <c r="N21" i="93"/>
  <c r="N19" i="93"/>
  <c r="N18" i="93"/>
  <c r="N17" i="93"/>
  <c r="N15" i="93"/>
  <c r="N14" i="93"/>
  <c r="N11" i="93"/>
  <c r="N9" i="93"/>
  <c r="N8" i="93"/>
  <c r="N7" i="93"/>
  <c r="M37" i="93"/>
  <c r="M36" i="93"/>
  <c r="M33" i="93"/>
  <c r="M32" i="93"/>
  <c r="M30" i="93"/>
  <c r="M29" i="93"/>
  <c r="M27" i="93"/>
  <c r="M26" i="93"/>
  <c r="M24" i="93"/>
  <c r="M23" i="93"/>
  <c r="M21" i="93"/>
  <c r="M19" i="93"/>
  <c r="M18" i="93"/>
  <c r="M15" i="93"/>
  <c r="M14" i="93"/>
  <c r="M11" i="93"/>
  <c r="M9" i="93"/>
  <c r="M8" i="93"/>
  <c r="M7" i="93"/>
  <c r="K37" i="93"/>
  <c r="K36" i="93"/>
  <c r="K33" i="93"/>
  <c r="K32" i="93"/>
  <c r="K30" i="93"/>
  <c r="K29" i="93"/>
  <c r="K27" i="93"/>
  <c r="K26" i="93"/>
  <c r="K24" i="93"/>
  <c r="K23" i="93"/>
  <c r="K21" i="93"/>
  <c r="K19" i="93"/>
  <c r="K18" i="93"/>
  <c r="K17" i="93"/>
  <c r="K15" i="93"/>
  <c r="K14" i="93"/>
  <c r="K11" i="93"/>
  <c r="K9" i="93"/>
  <c r="K8" i="93"/>
  <c r="K7" i="93"/>
  <c r="I37" i="93"/>
  <c r="I36" i="93"/>
  <c r="I33" i="93"/>
  <c r="I30" i="93"/>
  <c r="I29" i="93"/>
  <c r="I27" i="93"/>
  <c r="I26" i="93"/>
  <c r="I24" i="93"/>
  <c r="I23" i="93"/>
  <c r="I21" i="93"/>
  <c r="I18" i="93"/>
  <c r="I17" i="93"/>
  <c r="I15" i="93"/>
  <c r="I14" i="93"/>
  <c r="I11" i="93"/>
  <c r="I9" i="93"/>
  <c r="I8" i="93"/>
  <c r="I7" i="93"/>
  <c r="E16" i="62" l="1"/>
  <c r="K38" i="93"/>
  <c r="I38" i="93"/>
  <c r="L28" i="93"/>
  <c r="K28" i="93"/>
  <c r="H28" i="93"/>
  <c r="I28" i="93" s="1"/>
  <c r="L25" i="93"/>
  <c r="K25" i="93"/>
  <c r="H25" i="93"/>
  <c r="I25" i="93" s="1"/>
  <c r="L22" i="93"/>
  <c r="M22" i="93" s="1"/>
  <c r="J22" i="93"/>
  <c r="K22" i="93" s="1"/>
  <c r="H22" i="93"/>
  <c r="I22" i="93" s="1"/>
  <c r="L16" i="93"/>
  <c r="N16" i="93" s="1"/>
  <c r="H20" i="93"/>
  <c r="I20" i="93" s="1"/>
  <c r="L12" i="93"/>
  <c r="J12" i="93"/>
  <c r="K12" i="93" s="1"/>
  <c r="H12" i="93"/>
  <c r="I12" i="93" s="1"/>
  <c r="L10" i="93"/>
  <c r="J10" i="93"/>
  <c r="H10" i="93"/>
  <c r="I10" i="93" s="1"/>
  <c r="N12" i="93" l="1"/>
  <c r="M12" i="93"/>
  <c r="L13" i="93"/>
  <c r="N38" i="93"/>
  <c r="M38" i="93"/>
  <c r="N25" i="93"/>
  <c r="M25" i="93"/>
  <c r="J13" i="93"/>
  <c r="K10" i="93"/>
  <c r="I16" i="93"/>
  <c r="N10" i="93"/>
  <c r="M10" i="93"/>
  <c r="N28" i="93"/>
  <c r="M28" i="93"/>
  <c r="N22" i="93"/>
  <c r="L20" i="93"/>
  <c r="M16" i="93"/>
  <c r="H31" i="93"/>
  <c r="I31" i="93" s="1"/>
  <c r="H13" i="93"/>
  <c r="J31" i="93"/>
  <c r="K31" i="93" s="1"/>
  <c r="G39" i="93"/>
  <c r="L31" i="93"/>
  <c r="J20" i="93"/>
  <c r="K20" i="93" s="1"/>
  <c r="G18" i="62"/>
  <c r="G40" i="93" l="1"/>
  <c r="K13" i="93"/>
  <c r="I13" i="93"/>
  <c r="H39" i="93"/>
  <c r="L39" i="93"/>
  <c r="M31" i="93"/>
  <c r="N31" i="93"/>
  <c r="N13" i="93"/>
  <c r="M13" i="93"/>
  <c r="N20" i="93"/>
  <c r="M20" i="93"/>
  <c r="J39" i="93"/>
  <c r="K39" i="93" s="1"/>
  <c r="E22" i="62"/>
  <c r="E12" i="62"/>
  <c r="E10" i="62"/>
  <c r="H40" i="93" l="1"/>
  <c r="I40" i="93" s="1"/>
  <c r="I39" i="93"/>
  <c r="L40" i="93"/>
  <c r="M40" i="93" s="1"/>
  <c r="N39" i="93"/>
  <c r="M39" i="93"/>
  <c r="J40" i="93"/>
  <c r="E20" i="62"/>
  <c r="N40" i="93" l="1"/>
  <c r="K40" i="93"/>
  <c r="B11" i="91"/>
  <c r="F10" i="91"/>
  <c r="D10" i="91"/>
  <c r="G11" i="91"/>
  <c r="E11" i="91"/>
  <c r="C11" i="91"/>
  <c r="H11" i="91" l="1"/>
  <c r="I11" i="91"/>
  <c r="H16" i="62"/>
  <c r="H20" i="62" s="1"/>
  <c r="L18" i="62"/>
  <c r="L17" i="62"/>
  <c r="K18" i="62"/>
  <c r="K17" i="62"/>
  <c r="I18" i="62"/>
  <c r="I17" i="62"/>
  <c r="G17" i="62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9" i="91"/>
  <c r="F9" i="91"/>
  <c r="D9" i="91"/>
  <c r="F8" i="91"/>
  <c r="D8" i="91"/>
  <c r="I7" i="91"/>
  <c r="F7" i="91"/>
  <c r="D7" i="91"/>
  <c r="I6" i="91"/>
  <c r="F6" i="91"/>
  <c r="L37" i="62"/>
  <c r="K37" i="62"/>
  <c r="I37" i="62"/>
  <c r="G37" i="62"/>
  <c r="L36" i="62"/>
  <c r="K36" i="62"/>
  <c r="I36" i="62"/>
  <c r="G36" i="62"/>
  <c r="L33" i="62"/>
  <c r="L32" i="62"/>
  <c r="K32" i="62"/>
  <c r="I32" i="62"/>
  <c r="G32" i="62"/>
  <c r="L30" i="62"/>
  <c r="K30" i="62"/>
  <c r="I30" i="62"/>
  <c r="G30" i="62"/>
  <c r="L29" i="62"/>
  <c r="K29" i="62"/>
  <c r="I29" i="62"/>
  <c r="G29" i="62"/>
  <c r="J28" i="62"/>
  <c r="H28" i="62"/>
  <c r="E28" i="62"/>
  <c r="L27" i="62"/>
  <c r="K27" i="62"/>
  <c r="I27" i="62"/>
  <c r="G27" i="62"/>
  <c r="L26" i="62"/>
  <c r="K26" i="62"/>
  <c r="I26" i="62"/>
  <c r="G26" i="62"/>
  <c r="J25" i="62"/>
  <c r="H25" i="62"/>
  <c r="E25" i="62"/>
  <c r="L24" i="62"/>
  <c r="K24" i="62"/>
  <c r="I24" i="62"/>
  <c r="G24" i="62"/>
  <c r="L23" i="62"/>
  <c r="K23" i="62"/>
  <c r="I23" i="62"/>
  <c r="G23" i="62"/>
  <c r="J22" i="62"/>
  <c r="H22" i="62"/>
  <c r="F22" i="62"/>
  <c r="F39" i="62" s="1"/>
  <c r="L21" i="62"/>
  <c r="K21" i="62"/>
  <c r="I21" i="62"/>
  <c r="G21" i="62"/>
  <c r="L19" i="62"/>
  <c r="K19" i="62"/>
  <c r="I19" i="62"/>
  <c r="G19" i="62"/>
  <c r="L16" i="62"/>
  <c r="K16" i="62"/>
  <c r="I16" i="62"/>
  <c r="G16" i="62"/>
  <c r="L15" i="62"/>
  <c r="K15" i="62"/>
  <c r="I15" i="62"/>
  <c r="G15" i="62"/>
  <c r="L14" i="62"/>
  <c r="K14" i="62"/>
  <c r="I14" i="62"/>
  <c r="G14" i="62"/>
  <c r="J12" i="62"/>
  <c r="J13" i="62" s="1"/>
  <c r="L11" i="62"/>
  <c r="K11" i="62"/>
  <c r="I11" i="62"/>
  <c r="G11" i="62"/>
  <c r="L9" i="62"/>
  <c r="K9" i="62"/>
  <c r="I9" i="62"/>
  <c r="G9" i="62"/>
  <c r="L8" i="62"/>
  <c r="K8" i="62"/>
  <c r="I8" i="62"/>
  <c r="G8" i="62"/>
  <c r="L7" i="62"/>
  <c r="K7" i="62"/>
  <c r="I7" i="62"/>
  <c r="G7" i="62"/>
  <c r="L6" i="62"/>
  <c r="K6" i="62"/>
  <c r="I6" i="62"/>
  <c r="G6" i="62"/>
  <c r="H20" i="11"/>
  <c r="D20" i="11"/>
  <c r="H15" i="11"/>
  <c r="D14" i="11"/>
  <c r="D10" i="11"/>
  <c r="D15" i="11" s="1"/>
  <c r="H9" i="11"/>
  <c r="H10" i="11" s="1"/>
  <c r="H21" i="11" l="1"/>
  <c r="G28" i="62"/>
  <c r="J31" i="62"/>
  <c r="J39" i="62" s="1"/>
  <c r="E31" i="62"/>
  <c r="E39" i="62" s="1"/>
  <c r="E13" i="62"/>
  <c r="H22" i="11"/>
  <c r="D22" i="11"/>
  <c r="E6" i="92"/>
  <c r="K38" i="62"/>
  <c r="K28" i="62"/>
  <c r="E19" i="92"/>
  <c r="I38" i="62"/>
  <c r="I28" i="62"/>
  <c r="K25" i="62"/>
  <c r="G12" i="62"/>
  <c r="I12" i="62"/>
  <c r="K12" i="62"/>
  <c r="G10" i="62"/>
  <c r="E24" i="92"/>
  <c r="C30" i="92"/>
  <c r="E17" i="92"/>
  <c r="D30" i="92"/>
  <c r="C12" i="92"/>
  <c r="D12" i="92"/>
  <c r="D11" i="91"/>
  <c r="F11" i="91"/>
  <c r="G38" i="62"/>
  <c r="G25" i="62"/>
  <c r="I25" i="62"/>
  <c r="G22" i="62"/>
  <c r="I22" i="62"/>
  <c r="K22" i="62"/>
  <c r="L20" i="62"/>
  <c r="G20" i="62"/>
  <c r="I10" i="62"/>
  <c r="K10" i="62"/>
  <c r="L12" i="62"/>
  <c r="H13" i="62"/>
  <c r="L28" i="62"/>
  <c r="H31" i="62"/>
  <c r="H39" i="62" s="1"/>
  <c r="L38" i="62"/>
  <c r="K20" i="62"/>
  <c r="L10" i="62"/>
  <c r="L22" i="62"/>
  <c r="L25" i="62"/>
  <c r="I20" i="62"/>
  <c r="E11" i="92"/>
  <c r="E29" i="92"/>
  <c r="E40" i="62" l="1"/>
  <c r="G31" i="62"/>
  <c r="I31" i="62"/>
  <c r="E12" i="92"/>
  <c r="C32" i="92"/>
  <c r="D32" i="92"/>
  <c r="E30" i="92"/>
  <c r="I39" i="62"/>
  <c r="G13" i="62"/>
  <c r="L31" i="62"/>
  <c r="K31" i="62"/>
  <c r="J40" i="62"/>
  <c r="I13" i="62"/>
  <c r="K13" i="62"/>
  <c r="L13" i="62"/>
  <c r="G39" i="62" l="1"/>
  <c r="F40" i="62"/>
  <c r="G40" i="62" s="1"/>
  <c r="E32" i="92"/>
  <c r="H40" i="62"/>
  <c r="L40" i="62" s="1"/>
  <c r="L39" i="62"/>
  <c r="K39" i="62"/>
  <c r="K40" i="62"/>
  <c r="I40" i="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<sst xmlns="http://schemas.openxmlformats.org/spreadsheetml/2006/main" count="245" uniqueCount="85">
  <si>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</si>
  <si>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</si>
  <si>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</si>
  <si>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</si>
  <si>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</si>
  <si>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</si>
  <si>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</si>
  <si>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</si>
  <si>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</si>
  <si>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</si>
  <si>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</si>
  <si>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</si>
  <si>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</si>
  <si>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</si>
  <si>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</si>
  <si>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</si>
  <si>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</si>
  <si>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</si>
  <si>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</si>
  <si>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</si>
  <si>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</si>
  <si>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</si>
  <si>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</si>
  <si>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</si>
  <si>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</si>
  <si>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</si>
  <si>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</si>
  <si>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</si>
  <si>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</si>
  <si>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</si>
  <si>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</si>
  <si>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</si>
  <si>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</si>
  <si>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</si>
  <si>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</si>
  <si>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</si>
  <si>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</si>
  <si>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</si>
  <si>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</si>
  <si>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</si>
  <si>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</si>
  <si>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</si>
  <si>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</si>
  <si>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</si>
  <si>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</si>
  <si>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</si>
  <si>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</si>
  <si>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</si>
  <si>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</si>
  <si>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</si>
  <si>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</si>
  <si>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</si>
  <si>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</si>
  <si>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</si>
  <si>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</si>
  <si>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</si>
  <si>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</si>
  <si>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</si>
  <si>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</si>
  <si>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</si>
  <si>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</si>
  <si>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</si>
  <si>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</si>
  <si>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</si>
  <si>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</si>
  <si>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</si>
  <si>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</si>
  <si>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</si>
  <si>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</si>
  <si>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</si>
  <si>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</si>
  <si>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</si>
  <si>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</si>
  <si>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</si>
  <si>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</si>
  <si>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</si>
  <si>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</si>
  <si>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SENTENCIAS</t>
  </si>
  <si>
    <t>ADQUISICIÓN DE BIENES Y SERVICIOS</t>
  </si>
  <si>
    <t>TRANSFERENCIAS CORRIENTES DE FUNCIONAMIENTO</t>
  </si>
  <si>
    <t>COMPROMISOS (RP)</t>
  </si>
  <si>
    <t>EJECUCION PRESUPUESTAL  - 30 DE NOVIEMBRE DE 2022</t>
  </si>
  <si>
    <t>REDUCCIÓN</t>
  </si>
  <si>
    <t>PRESUPUESTO ASIGNADO CON REDUCCIÓN</t>
  </si>
  <si>
    <t>CDP´S CON REDUCCIÓN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</si>
</sst>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200" formatCode="&quot;$&quot;\ #,##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11" applyNumberFormat="0" applyAlignment="0" applyProtection="0"/>
    <xf numFmtId="0" fontId="22" fillId="23" borderId="11" applyNumberFormat="0" applyAlignment="0" applyProtection="0"/>
    <xf numFmtId="0" fontId="22" fillId="23" borderId="11" applyNumberFormat="0" applyAlignment="0" applyProtection="0"/>
    <xf numFmtId="0" fontId="22" fillId="23" borderId="11" applyNumberFormat="0" applyAlignment="0" applyProtection="0"/>
    <xf numFmtId="0" fontId="22" fillId="23" borderId="11" applyNumberFormat="0" applyAlignment="0" applyProtection="0"/>
    <xf numFmtId="0" fontId="22" fillId="23" borderId="11" applyNumberFormat="0" applyAlignment="0" applyProtection="0"/>
    <xf numFmtId="0" fontId="22" fillId="23" borderId="11" applyNumberFormat="0" applyAlignment="0" applyProtection="0"/>
    <xf numFmtId="0" fontId="22" fillId="23" borderId="11" applyNumberFormat="0" applyAlignment="0" applyProtection="0"/>
    <xf numFmtId="0" fontId="23" fillId="24" borderId="12" applyNumberFormat="0" applyAlignment="0" applyProtection="0"/>
    <xf numFmtId="0" fontId="23" fillId="24" borderId="12" applyNumberFormat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11" applyNumberFormat="0" applyAlignment="0" applyProtection="0"/>
    <xf numFmtId="0" fontId="26" fillId="14" borderId="11" applyNumberFormat="0" applyAlignment="0" applyProtection="0"/>
    <xf numFmtId="0" fontId="26" fillId="14" borderId="11" applyNumberFormat="0" applyAlignment="0" applyProtection="0"/>
    <xf numFmtId="0" fontId="26" fillId="14" borderId="11" applyNumberFormat="0" applyAlignment="0" applyProtection="0"/>
    <xf numFmtId="0" fontId="26" fillId="14" borderId="11" applyNumberFormat="0" applyAlignment="0" applyProtection="0"/>
    <xf numFmtId="0" fontId="26" fillId="14" borderId="11" applyNumberFormat="0" applyAlignment="0" applyProtection="0"/>
    <xf numFmtId="0" fontId="26" fillId="14" borderId="11" applyNumberFormat="0" applyAlignment="0" applyProtection="0"/>
    <xf numFmtId="0" fontId="26" fillId="14" borderId="11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4" applyNumberFormat="0" applyFont="0" applyAlignment="0" applyProtection="0"/>
    <xf numFmtId="0" fontId="2" fillId="29" borderId="14" applyNumberFormat="0" applyFont="0" applyAlignment="0" applyProtection="0"/>
    <xf numFmtId="0" fontId="2" fillId="29" borderId="14" applyNumberFormat="0" applyFont="0" applyAlignment="0" applyProtection="0"/>
    <xf numFmtId="0" fontId="2" fillId="29" borderId="14" applyNumberFormat="0" applyFont="0" applyAlignment="0" applyProtection="0"/>
    <xf numFmtId="0" fontId="2" fillId="29" borderId="14" applyNumberFormat="0" applyFont="0" applyAlignment="0" applyProtection="0"/>
    <xf numFmtId="0" fontId="2" fillId="29" borderId="14" applyNumberFormat="0" applyFont="0" applyAlignment="0" applyProtection="0"/>
    <xf numFmtId="0" fontId="2" fillId="29" borderId="14" applyNumberFormat="0" applyFont="0" applyAlignment="0" applyProtection="0"/>
    <xf numFmtId="0" fontId="2" fillId="29" borderId="1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5" applyNumberFormat="0" applyAlignment="0" applyProtection="0"/>
    <xf numFmtId="0" fontId="32" fillId="23" borderId="15" applyNumberFormat="0" applyAlignment="0" applyProtection="0"/>
    <xf numFmtId="0" fontId="32" fillId="23" borderId="15" applyNumberFormat="0" applyAlignment="0" applyProtection="0"/>
    <xf numFmtId="0" fontId="32" fillId="23" borderId="15" applyNumberFormat="0" applyAlignment="0" applyProtection="0"/>
    <xf numFmtId="0" fontId="32" fillId="23" borderId="15" applyNumberFormat="0" applyAlignment="0" applyProtection="0"/>
    <xf numFmtId="0" fontId="32" fillId="23" borderId="15" applyNumberFormat="0" applyAlignment="0" applyProtection="0"/>
    <xf numFmtId="0" fontId="32" fillId="23" borderId="15" applyNumberFormat="0" applyAlignment="0" applyProtection="0"/>
    <xf numFmtId="0" fontId="32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35" applyNumberFormat="0" applyFont="0" applyAlignment="0" applyProtection="0"/>
    <xf numFmtId="0" fontId="32" fillId="23" borderId="2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2" fillId="23" borderId="31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2" fillId="23" borderId="3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46" applyNumberFormat="0" applyAlignment="0" applyProtection="0"/>
    <xf numFmtId="0" fontId="26" fillId="14" borderId="46" applyNumberFormat="0" applyAlignment="0" applyProtection="0"/>
    <xf numFmtId="0" fontId="26" fillId="14" borderId="46" applyNumberFormat="0" applyAlignment="0" applyProtection="0"/>
    <xf numFmtId="0" fontId="26" fillId="14" borderId="46" applyNumberFormat="0" applyAlignment="0" applyProtection="0"/>
    <xf numFmtId="0" fontId="26" fillId="14" borderId="46" applyNumberFormat="0" applyAlignment="0" applyProtection="0"/>
    <xf numFmtId="0" fontId="26" fillId="14" borderId="46" applyNumberFormat="0" applyAlignment="0" applyProtection="0"/>
    <xf numFmtId="0" fontId="26" fillId="14" borderId="46" applyNumberFormat="0" applyAlignment="0" applyProtection="0"/>
    <xf numFmtId="0" fontId="26" fillId="14" borderId="46" applyNumberFormat="0" applyAlignment="0" applyProtection="0"/>
    <xf numFmtId="0" fontId="22" fillId="23" borderId="46" applyNumberFormat="0" applyAlignment="0" applyProtection="0"/>
    <xf numFmtId="0" fontId="22" fillId="23" borderId="46" applyNumberFormat="0" applyAlignment="0" applyProtection="0"/>
    <xf numFmtId="0" fontId="22" fillId="23" borderId="46" applyNumberFormat="0" applyAlignment="0" applyProtection="0"/>
    <xf numFmtId="0" fontId="22" fillId="23" borderId="46" applyNumberFormat="0" applyAlignment="0" applyProtection="0"/>
    <xf numFmtId="0" fontId="22" fillId="23" borderId="46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169" fontId="1" fillId="0" borderId="0" applyFont="0" applyFill="0" applyBorder="0" applyAlignment="0" applyProtection="0"/>
    <xf numFmtId="0" fontId="22" fillId="23" borderId="4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40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32" fillId="23" borderId="33" applyNumberFormat="0" applyAlignment="0" applyProtection="0"/>
    <xf numFmtId="0" fontId="2" fillId="29" borderId="44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2" fillId="29" borderId="35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7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169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40" applyNumberFormat="0" applyAlignment="0" applyProtection="0"/>
    <xf numFmtId="0" fontId="22" fillId="23" borderId="46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46" applyNumberFormat="0" applyAlignment="0" applyProtection="0"/>
    <xf numFmtId="168" fontId="1" fillId="0" borderId="0" applyFont="0" applyFill="0" applyBorder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2" fillId="29" borderId="47" applyNumberFormat="0" applyFont="0" applyAlignment="0" applyProtection="0"/>
    <xf numFmtId="0" fontId="2" fillId="29" borderId="47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2" fillId="29" borderId="47" applyNumberFormat="0" applyFont="0" applyAlignment="0" applyProtection="0"/>
    <xf numFmtId="0" fontId="2" fillId="29" borderId="47" applyNumberFormat="0" applyFont="0" applyAlignment="0" applyProtection="0"/>
    <xf numFmtId="0" fontId="2" fillId="29" borderId="47" applyNumberFormat="0" applyFont="0" applyAlignment="0" applyProtection="0"/>
    <xf numFmtId="0" fontId="2" fillId="29" borderId="47" applyNumberFormat="0" applyFont="0" applyAlignment="0" applyProtection="0"/>
    <xf numFmtId="0" fontId="2" fillId="29" borderId="47" applyNumberFormat="0" applyFont="0" applyAlignment="0" applyProtection="0"/>
    <xf numFmtId="0" fontId="2" fillId="29" borderId="47" applyNumberFormat="0" applyFont="0" applyAlignment="0" applyProtection="0"/>
    <xf numFmtId="0" fontId="32" fillId="23" borderId="48" applyNumberFormat="0" applyAlignment="0" applyProtection="0"/>
    <xf numFmtId="0" fontId="32" fillId="23" borderId="48" applyNumberFormat="0" applyAlignment="0" applyProtection="0"/>
    <xf numFmtId="0" fontId="32" fillId="23" borderId="48" applyNumberFormat="0" applyAlignment="0" applyProtection="0"/>
    <xf numFmtId="0" fontId="32" fillId="23" borderId="48" applyNumberFormat="0" applyAlignment="0" applyProtection="0"/>
    <xf numFmtId="0" fontId="32" fillId="23" borderId="48" applyNumberFormat="0" applyAlignment="0" applyProtection="0"/>
    <xf numFmtId="0" fontId="32" fillId="23" borderId="48" applyNumberFormat="0" applyAlignment="0" applyProtection="0"/>
    <xf numFmtId="0" fontId="32" fillId="23" borderId="48" applyNumberFormat="0" applyAlignment="0" applyProtection="0"/>
    <xf numFmtId="0" fontId="32" fillId="23" borderId="48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5" applyNumberFormat="0" applyFill="0" applyAlignment="0" applyProtection="0"/>
    <xf numFmtId="0" fontId="47" fillId="0" borderId="66" applyNumberFormat="0" applyFill="0" applyAlignment="0" applyProtection="0"/>
    <xf numFmtId="0" fontId="48" fillId="0" borderId="67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8" applyNumberFormat="0" applyAlignment="0" applyProtection="0"/>
    <xf numFmtId="0" fontId="53" fillId="40" borderId="69" applyNumberFormat="0" applyAlignment="0" applyProtection="0"/>
    <xf numFmtId="0" fontId="54" fillId="40" borderId="68" applyNumberFormat="0" applyAlignment="0" applyProtection="0"/>
    <xf numFmtId="0" fontId="55" fillId="0" borderId="70" applyNumberFormat="0" applyFill="0" applyAlignment="0" applyProtection="0"/>
    <xf numFmtId="0" fontId="56" fillId="41" borderId="71" applyNumberFormat="0" applyAlignment="0" applyProtection="0"/>
    <xf numFmtId="0" fontId="43" fillId="0" borderId="0" applyNumberFormat="0" applyFill="0" applyBorder="0" applyAlignment="0" applyProtection="0"/>
    <xf numFmtId="0" fontId="1" fillId="42" borderId="72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3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62" borderId="0" applyNumberFormat="0" applyBorder="0" applyAlignment="0" applyProtection="0"/>
    <xf numFmtId="0" fontId="1" fillId="66" borderId="0" applyNumberFormat="0" applyBorder="0" applyAlignment="0" applyProtection="0"/>
    <xf numFmtId="0" fontId="2" fillId="0" borderId="0"/>
  </cellStyleXfs>
  <cellXfs count="259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3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Alignment="1">
      <alignment horizontal="center" vertical="center" wrapText="1"/>
    </xf>
    <xf numFmtId="41" fontId="9" fillId="30" borderId="1" xfId="4" applyFont="1" applyFill="1" applyBorder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4" applyFont="1" applyFill="1" applyBorder="1" applyAlignment="1">
      <alignment vertical="center"/>
    </xf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7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4" xfId="2" applyNumberFormat="1" applyFont="1" applyFill="1" applyBorder="1" applyAlignment="1">
      <alignment horizontal="center" vertical="center"/>
    </xf>
    <xf numFmtId="10" fontId="7" fillId="31" borderId="57" xfId="2" applyNumberFormat="1" applyFont="1" applyFill="1" applyBorder="1" applyAlignment="1">
      <alignment horizontal="center" vertical="center"/>
    </xf>
    <xf numFmtId="10" fontId="7" fillId="31" borderId="63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41" fontId="6" fillId="5" borderId="60" xfId="4" applyFont="1" applyFill="1" applyBorder="1" applyAlignment="1">
      <alignment horizontal="center" vertical="center" wrapText="1"/>
    </xf>
    <xf numFmtId="172" fontId="6" fillId="5" borderId="61" xfId="1" applyNumberFormat="1" applyFont="1" applyFill="1" applyBorder="1" applyAlignment="1">
      <alignment horizontal="center" vertical="center" wrapText="1"/>
    </xf>
    <xf numFmtId="41" fontId="6" fillId="5" borderId="61" xfId="4" applyFont="1" applyFill="1" applyBorder="1" applyAlignment="1">
      <alignment horizontal="center" vertical="center" wrapText="1"/>
    </xf>
    <xf numFmtId="172" fontId="6" fillId="5" borderId="62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7" xfId="0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7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7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3" borderId="57" xfId="3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3" borderId="0" xfId="0" applyNumberFormat="1" applyFont="1" applyFill="1"/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9" fontId="7" fillId="31" borderId="3" xfId="2" applyFont="1" applyFill="1" applyBorder="1" applyAlignment="1">
      <alignment horizontal="center" vertical="center"/>
    </xf>
    <xf numFmtId="9" fontId="7" fillId="31" borderId="57" xfId="2" applyFont="1" applyFill="1" applyBorder="1" applyAlignment="1">
      <alignment horizontal="center" vertical="center"/>
    </xf>
    <xf numFmtId="173" fontId="8" fillId="3" borderId="0" xfId="1" applyNumberFormat="1" applyFont="1" applyFill="1"/>
    <xf numFmtId="173" fontId="8" fillId="3" borderId="0" xfId="0" applyNumberFormat="1" applyFont="1" applyFill="1"/>
    <xf numFmtId="173" fontId="9" fillId="3" borderId="0" xfId="0" applyNumberFormat="1" applyFont="1" applyFill="1"/>
    <xf numFmtId="41" fontId="9" fillId="3" borderId="0" xfId="2" applyNumberFormat="1" applyFont="1" applyFill="1"/>
    <xf numFmtId="41" fontId="61" fillId="30" borderId="3" xfId="0" applyNumberFormat="1" applyFont="1" applyFill="1" applyBorder="1" applyAlignment="1">
      <alignment horizontal="right" vertical="center"/>
    </xf>
    <xf numFmtId="173" fontId="61" fillId="30" borderId="3" xfId="1" applyNumberFormat="1" applyFont="1" applyFill="1" applyBorder="1" applyAlignment="1">
      <alignment horizontal="center" vertical="center"/>
    </xf>
    <xf numFmtId="41" fontId="10" fillId="30" borderId="3" xfId="4" applyFont="1" applyFill="1" applyBorder="1" applyAlignment="1">
      <alignment horizontal="center" vertical="center" wrapText="1"/>
    </xf>
    <xf numFmtId="41" fontId="10" fillId="30" borderId="1" xfId="4" applyFont="1" applyFill="1" applyBorder="1" applyAlignment="1">
      <alignment horizontal="center" vertical="center" wrapText="1"/>
    </xf>
    <xf numFmtId="10" fontId="61" fillId="30" borderId="1" xfId="2" applyNumberFormat="1" applyFont="1" applyFill="1" applyBorder="1" applyAlignment="1">
      <alignment horizontal="center" vertical="center"/>
    </xf>
    <xf numFmtId="41" fontId="10" fillId="30" borderId="1" xfId="4" applyFont="1" applyFill="1" applyBorder="1" applyAlignment="1">
      <alignment vertical="center"/>
    </xf>
    <xf numFmtId="173" fontId="61" fillId="30" borderId="1" xfId="1" applyNumberFormat="1" applyFont="1" applyFill="1" applyBorder="1" applyAlignment="1">
      <alignment horizontal="center" vertical="center"/>
    </xf>
    <xf numFmtId="41" fontId="61" fillId="30" borderId="1" xfId="0" applyNumberFormat="1" applyFont="1" applyFill="1" applyBorder="1" applyAlignment="1">
      <alignment horizontal="right" vertical="center"/>
    </xf>
    <xf numFmtId="0" fontId="64" fillId="30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 wrapText="1"/>
    </xf>
    <xf numFmtId="0" fontId="64" fillId="3" borderId="1" xfId="3" applyFont="1" applyFill="1" applyBorder="1" applyAlignment="1">
      <alignment horizontal="center" vertical="center" wrapText="1"/>
    </xf>
    <xf numFmtId="173" fontId="66" fillId="3" borderId="0" xfId="1" applyNumberFormat="1" applyFont="1" applyFill="1"/>
    <xf numFmtId="0" fontId="65" fillId="69" borderId="1" xfId="0" applyFont="1" applyFill="1" applyBorder="1" applyAlignment="1">
      <alignment horizontal="center" vertical="center" wrapText="1"/>
    </xf>
    <xf numFmtId="173" fontId="62" fillId="69" borderId="1" xfId="1" applyNumberFormat="1" applyFont="1" applyFill="1" applyBorder="1" applyAlignment="1">
      <alignment horizontal="right" vertical="center" wrapText="1"/>
    </xf>
    <xf numFmtId="173" fontId="62" fillId="69" borderId="1" xfId="1" applyNumberFormat="1" applyFont="1" applyFill="1" applyBorder="1" applyAlignment="1">
      <alignment horizontal="center" vertical="center" wrapText="1"/>
    </xf>
    <xf numFmtId="41" fontId="63" fillId="69" borderId="1" xfId="4" applyFont="1" applyFill="1" applyBorder="1" applyAlignment="1">
      <alignment horizontal="center" vertical="center" wrapText="1"/>
    </xf>
    <xf numFmtId="10" fontId="62" fillId="69" borderId="1" xfId="2" applyNumberFormat="1" applyFont="1" applyFill="1" applyBorder="1" applyAlignment="1">
      <alignment horizontal="center" vertical="center"/>
    </xf>
    <xf numFmtId="41" fontId="63" fillId="69" borderId="1" xfId="4" applyFont="1" applyFill="1" applyBorder="1" applyAlignment="1">
      <alignment horizontal="center" vertical="center"/>
    </xf>
    <xf numFmtId="41" fontId="63" fillId="69" borderId="1" xfId="4" applyFont="1" applyFill="1" applyBorder="1" applyAlignment="1">
      <alignment vertical="center"/>
    </xf>
    <xf numFmtId="0" fontId="65" fillId="71" borderId="1" xfId="0" applyFont="1" applyFill="1" applyBorder="1" applyAlignment="1">
      <alignment horizontal="center" vertical="center" wrapText="1"/>
    </xf>
    <xf numFmtId="173" fontId="62" fillId="71" borderId="1" xfId="1" applyNumberFormat="1" applyFont="1" applyFill="1" applyBorder="1" applyAlignment="1">
      <alignment horizontal="right" vertical="center" wrapText="1"/>
    </xf>
    <xf numFmtId="173" fontId="62" fillId="71" borderId="1" xfId="1" applyNumberFormat="1" applyFont="1" applyFill="1" applyBorder="1" applyAlignment="1">
      <alignment horizontal="center" vertical="center" wrapText="1"/>
    </xf>
    <xf numFmtId="41" fontId="63" fillId="71" borderId="1" xfId="4" applyFont="1" applyFill="1" applyBorder="1" applyAlignment="1">
      <alignment horizontal="center" vertical="center"/>
    </xf>
    <xf numFmtId="10" fontId="62" fillId="71" borderId="1" xfId="2" applyNumberFormat="1" applyFont="1" applyFill="1" applyBorder="1" applyAlignment="1">
      <alignment horizontal="center" vertical="center"/>
    </xf>
    <xf numFmtId="0" fontId="64" fillId="3" borderId="3" xfId="0" applyFont="1" applyFill="1" applyBorder="1" applyAlignment="1">
      <alignment horizontal="center" vertical="center" wrapText="1"/>
    </xf>
    <xf numFmtId="41" fontId="62" fillId="5" borderId="7" xfId="4" applyFont="1" applyFill="1" applyBorder="1" applyAlignment="1">
      <alignment horizontal="center" vertical="center" wrapText="1"/>
    </xf>
    <xf numFmtId="172" fontId="62" fillId="5" borderId="7" xfId="1" applyNumberFormat="1" applyFont="1" applyFill="1" applyBorder="1" applyAlignment="1">
      <alignment horizontal="center" vertical="center" wrapText="1"/>
    </xf>
    <xf numFmtId="172" fontId="62" fillId="5" borderId="8" xfId="1" applyNumberFormat="1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41" fontId="10" fillId="0" borderId="1" xfId="4" applyFont="1" applyFill="1" applyBorder="1" applyAlignment="1">
      <alignment horizontal="center" vertical="center" wrapText="1"/>
    </xf>
    <xf numFmtId="41" fontId="10" fillId="0" borderId="1" xfId="4" applyFont="1" applyFill="1" applyBorder="1" applyAlignment="1">
      <alignment vertical="center"/>
    </xf>
    <xf numFmtId="0" fontId="7" fillId="3" borderId="74" xfId="0" applyFont="1" applyFill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10" fontId="62" fillId="69" borderId="9" xfId="2" applyNumberFormat="1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 wrapText="1"/>
    </xf>
    <xf numFmtId="10" fontId="62" fillId="71" borderId="9" xfId="2" applyNumberFormat="1" applyFont="1" applyFill="1" applyBorder="1" applyAlignment="1">
      <alignment horizontal="center" vertical="center"/>
    </xf>
    <xf numFmtId="0" fontId="7" fillId="0" borderId="74" xfId="3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10" fontId="61" fillId="30" borderId="9" xfId="2" applyNumberFormat="1" applyFont="1" applyFill="1" applyBorder="1" applyAlignment="1">
      <alignment horizontal="center" vertical="center"/>
    </xf>
    <xf numFmtId="41" fontId="63" fillId="70" borderId="77" xfId="4" applyFont="1" applyFill="1" applyBorder="1" applyAlignment="1">
      <alignment horizontal="right" vertical="center"/>
    </xf>
    <xf numFmtId="41" fontId="63" fillId="70" borderId="77" xfId="4" applyFont="1" applyFill="1" applyBorder="1" applyAlignment="1">
      <alignment horizontal="center" vertical="center"/>
    </xf>
    <xf numFmtId="10" fontId="63" fillId="70" borderId="77" xfId="2" applyNumberFormat="1" applyFont="1" applyFill="1" applyBorder="1" applyAlignment="1">
      <alignment horizontal="center" vertical="center"/>
    </xf>
    <xf numFmtId="10" fontId="63" fillId="70" borderId="78" xfId="2" applyNumberFormat="1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41" fontId="61" fillId="0" borderId="1" xfId="0" applyNumberFormat="1" applyFont="1" applyBorder="1" applyAlignment="1">
      <alignment horizontal="right" vertical="center"/>
    </xf>
    <xf numFmtId="173" fontId="61" fillId="0" borderId="1" xfId="1" applyNumberFormat="1" applyFont="1" applyFill="1" applyBorder="1" applyAlignment="1">
      <alignment horizontal="center" vertical="center"/>
    </xf>
    <xf numFmtId="10" fontId="61" fillId="0" borderId="1" xfId="2" applyNumberFormat="1" applyFont="1" applyFill="1" applyBorder="1" applyAlignment="1">
      <alignment horizontal="center" vertical="center"/>
    </xf>
    <xf numFmtId="10" fontId="61" fillId="0" borderId="9" xfId="2" applyNumberFormat="1" applyFont="1" applyFill="1" applyBorder="1" applyAlignment="1">
      <alignment horizontal="center" vertical="center"/>
    </xf>
    <xf numFmtId="9" fontId="61" fillId="0" borderId="1" xfId="2" applyFont="1" applyFill="1" applyBorder="1" applyAlignment="1">
      <alignment horizontal="center" vertical="center"/>
    </xf>
    <xf numFmtId="0" fontId="64" fillId="30" borderId="3" xfId="0" applyFont="1" applyFill="1" applyBorder="1" applyAlignment="1">
      <alignment horizontal="center" vertical="center"/>
    </xf>
    <xf numFmtId="10" fontId="61" fillId="30" borderId="3" xfId="2" applyNumberFormat="1" applyFont="1" applyFill="1" applyBorder="1" applyAlignment="1">
      <alignment horizontal="center" vertical="center"/>
    </xf>
    <xf numFmtId="10" fontId="61" fillId="30" borderId="64" xfId="2" applyNumberFormat="1" applyFont="1" applyFill="1" applyBorder="1" applyAlignment="1">
      <alignment horizontal="center" vertical="center"/>
    </xf>
    <xf numFmtId="173" fontId="61" fillId="30" borderId="1" xfId="1" applyNumberFormat="1" applyFont="1" applyFill="1" applyBorder="1" applyAlignment="1">
      <alignment horizontal="right" vertical="center"/>
    </xf>
    <xf numFmtId="9" fontId="7" fillId="31" borderId="63" xfId="2" applyFont="1" applyFill="1" applyBorder="1" applyAlignment="1">
      <alignment horizontal="center" vertical="center"/>
    </xf>
    <xf numFmtId="200" fontId="9" fillId="3" borderId="0" xfId="0" applyNumberFormat="1" applyFont="1" applyFill="1"/>
    <xf numFmtId="200" fontId="8" fillId="3" borderId="0" xfId="0" applyNumberFormat="1" applyFont="1" applyFill="1"/>
    <xf numFmtId="9" fontId="6" fillId="30" borderId="1" xfId="2" applyFont="1" applyFill="1" applyBorder="1" applyAlignment="1">
      <alignment horizontal="center" vertical="center"/>
    </xf>
    <xf numFmtId="0" fontId="41" fillId="3" borderId="0" xfId="0" applyFont="1" applyFill="1"/>
    <xf numFmtId="41" fontId="41" fillId="3" borderId="0" xfId="0" applyNumberFormat="1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7" fillId="3" borderId="57" xfId="3" applyFont="1" applyFill="1" applyBorder="1" applyAlignment="1">
      <alignment horizontal="center" vertical="center" wrapText="1"/>
    </xf>
    <xf numFmtId="0" fontId="7" fillId="3" borderId="51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8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41" fontId="6" fillId="5" borderId="79" xfId="4" applyFont="1" applyFill="1" applyBorder="1" applyAlignment="1">
      <alignment horizontal="center" vertical="center" wrapText="1"/>
    </xf>
    <xf numFmtId="41" fontId="6" fillId="5" borderId="80" xfId="4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6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69" borderId="74" xfId="0" applyFont="1" applyFill="1" applyBorder="1" applyAlignment="1">
      <alignment horizontal="center" vertical="center" wrapText="1"/>
    </xf>
    <xf numFmtId="0" fontId="6" fillId="69" borderId="1" xfId="0" applyFont="1" applyFill="1" applyBorder="1" applyAlignment="1">
      <alignment horizontal="center" vertical="center" wrapText="1"/>
    </xf>
    <xf numFmtId="0" fontId="6" fillId="71" borderId="74" xfId="0" applyFont="1" applyFill="1" applyBorder="1" applyAlignment="1">
      <alignment horizontal="center" vertical="center" wrapText="1"/>
    </xf>
    <xf numFmtId="0" fontId="6" fillId="71" borderId="1" xfId="0" applyFont="1" applyFill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/>
    </xf>
    <xf numFmtId="0" fontId="64" fillId="3" borderId="57" xfId="3" applyFont="1" applyFill="1" applyBorder="1" applyAlignment="1">
      <alignment horizontal="center" vertical="center" wrapText="1"/>
    </xf>
    <xf numFmtId="0" fontId="64" fillId="3" borderId="51" xfId="3" applyFont="1" applyFill="1" applyBorder="1" applyAlignment="1">
      <alignment horizontal="center" vertical="center" wrapText="1"/>
    </xf>
    <xf numFmtId="0" fontId="64" fillId="3" borderId="3" xfId="3" applyFont="1" applyFill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62" fillId="5" borderId="81" xfId="0" applyFont="1" applyFill="1" applyBorder="1" applyAlignment="1">
      <alignment horizontal="center" vertical="center" wrapText="1"/>
    </xf>
    <xf numFmtId="0" fontId="62" fillId="5" borderId="7" xfId="0" applyFont="1" applyFill="1" applyBorder="1" applyAlignment="1">
      <alignment horizontal="center" vertical="center" wrapText="1"/>
    </xf>
    <xf numFmtId="41" fontId="62" fillId="5" borderId="7" xfId="4" applyFont="1" applyFill="1" applyBorder="1" applyAlignment="1">
      <alignment horizontal="center" vertical="center" wrapText="1"/>
    </xf>
    <xf numFmtId="41" fontId="9" fillId="70" borderId="76" xfId="4" applyFont="1" applyFill="1" applyBorder="1" applyAlignment="1">
      <alignment horizontal="center" vertical="center"/>
    </xf>
    <xf numFmtId="41" fontId="9" fillId="70" borderId="77" xfId="4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 wrapText="1"/>
    </xf>
    <xf numFmtId="0" fontId="64" fillId="3" borderId="1" xfId="3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10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7" xfId="0" applyFont="1" applyFill="1" applyBorder="1" applyAlignment="1">
      <alignment horizontal="center" vertical="center" wrapText="1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97" t="s">
        <v>31</v>
      </c>
      <c r="C1" s="197"/>
      <c r="D1" s="197"/>
      <c r="F1" s="197" t="s">
        <v>35</v>
      </c>
      <c r="G1" s="197"/>
      <c r="H1" s="197"/>
      <c r="I1" s="18"/>
    </row>
    <row r="2" spans="2:9" ht="13.5" customHeight="1" x14ac:dyDescent="0.25">
      <c r="B2" s="197" t="s">
        <v>24</v>
      </c>
      <c r="C2" s="197"/>
      <c r="D2" s="197"/>
      <c r="F2" s="197" t="s">
        <v>24</v>
      </c>
      <c r="G2" s="197"/>
      <c r="H2" s="197"/>
    </row>
    <row r="3" spans="2:9" x14ac:dyDescent="0.25">
      <c r="B3" s="197" t="s">
        <v>32</v>
      </c>
      <c r="C3" s="197"/>
      <c r="D3" s="197"/>
      <c r="F3" s="197" t="s">
        <v>28</v>
      </c>
      <c r="G3" s="197"/>
      <c r="H3" s="197"/>
    </row>
    <row r="4" spans="2:9" ht="7.5" customHeight="1" x14ac:dyDescent="0.25">
      <c r="G4" s="5"/>
      <c r="H4" s="6"/>
    </row>
    <row r="5" spans="2:9" ht="55.5" customHeight="1" x14ac:dyDescent="0.25">
      <c r="B5" s="196" t="s">
        <v>0</v>
      </c>
      <c r="C5" s="196"/>
      <c r="D5" s="7" t="s">
        <v>23</v>
      </c>
      <c r="F5" s="196" t="s">
        <v>0</v>
      </c>
      <c r="G5" s="196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95" t="s">
        <v>7</v>
      </c>
      <c r="G9" s="195"/>
      <c r="H9" s="9">
        <f>SUM(H6:H8)</f>
        <v>39190318000</v>
      </c>
    </row>
    <row r="10" spans="2:9" ht="35.25" customHeight="1" x14ac:dyDescent="0.25">
      <c r="B10" s="195" t="s">
        <v>6</v>
      </c>
      <c r="C10" s="195"/>
      <c r="D10" s="9">
        <f>+D9+D8+D7+D6</f>
        <v>41885181893</v>
      </c>
      <c r="E10" s="11"/>
      <c r="F10" s="196" t="s">
        <v>1</v>
      </c>
      <c r="G10" s="196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95" t="s">
        <v>7</v>
      </c>
      <c r="C14" s="195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96" t="s">
        <v>1</v>
      </c>
      <c r="C15" s="196"/>
      <c r="D15" s="10">
        <f>+D10+D14</f>
        <v>64523756893</v>
      </c>
      <c r="E15" s="11"/>
      <c r="F15" s="195" t="s">
        <v>6</v>
      </c>
      <c r="G15" s="195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95" t="s">
        <v>20</v>
      </c>
      <c r="C20" s="195"/>
      <c r="D20" s="9">
        <f>SUM(D16:D19)</f>
        <v>264133043070</v>
      </c>
      <c r="E20" s="11"/>
      <c r="F20" s="195" t="s">
        <v>30</v>
      </c>
      <c r="G20" s="195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96" t="s">
        <v>20</v>
      </c>
      <c r="G21" s="196"/>
      <c r="H21" s="10">
        <f>+H15+H20</f>
        <v>394211564000</v>
      </c>
    </row>
    <row r="22" spans="2:8" ht="26.25" customHeight="1" x14ac:dyDescent="0.25">
      <c r="B22" s="196" t="s">
        <v>8</v>
      </c>
      <c r="C22" s="196"/>
      <c r="D22" s="10">
        <f>+D15+D20</f>
        <v>328656799963</v>
      </c>
      <c r="F22" s="198" t="s">
        <v>8</v>
      </c>
      <c r="G22" s="199"/>
      <c r="H22" s="10">
        <f>+H21+H10</f>
        <v>433401882000</v>
      </c>
    </row>
    <row r="23" spans="2:8" ht="18.75" customHeight="1" x14ac:dyDescent="0.25">
      <c r="B23" s="200" t="s">
        <v>33</v>
      </c>
      <c r="C23" s="200"/>
      <c r="D23" s="200"/>
      <c r="F23" s="200" t="s">
        <v>34</v>
      </c>
      <c r="G23" s="200"/>
      <c r="H23" s="200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6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12" style="19" customWidth="1"/>
    <col min="3" max="3" width="42" style="20" customWidth="1"/>
    <col min="4" max="4" width="12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21" style="19" customWidth="1"/>
    <col min="11" max="11" width="8.44140625" style="19" customWidth="1"/>
    <col min="12" max="12" width="8.109375" style="19" customWidth="1"/>
    <col min="13" max="13" width="14.44140625" style="19" bestFit="1" customWidth="1"/>
    <col min="14" max="14" width="18.33203125" style="19" bestFit="1" customWidth="1"/>
    <col min="15" max="15" width="14.44140625" style="19" bestFit="1" customWidth="1"/>
    <col min="16" max="16384" width="11.44140625" style="19"/>
  </cols>
  <sheetData>
    <row r="1" spans="1:15" x14ac:dyDescent="0.25">
      <c r="B1" s="207" t="s">
        <v>47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5" x14ac:dyDescent="0.25">
      <c r="B2" s="207" t="s">
        <v>48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5" x14ac:dyDescent="0.25">
      <c r="B3" s="207" t="s">
        <v>81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5" ht="12.6" thickBot="1" x14ac:dyDescent="0.3"/>
    <row r="5" spans="1:15" ht="36" customHeight="1" x14ac:dyDescent="0.2">
      <c r="B5" s="208" t="s">
        <v>0</v>
      </c>
      <c r="C5" s="209"/>
      <c r="D5" s="210" t="s">
        <v>76</v>
      </c>
      <c r="E5" s="211"/>
      <c r="F5" s="84" t="s">
        <v>2</v>
      </c>
      <c r="G5" s="85" t="s">
        <v>3</v>
      </c>
      <c r="H5" s="85" t="s">
        <v>80</v>
      </c>
      <c r="I5" s="85" t="s">
        <v>42</v>
      </c>
      <c r="J5" s="86" t="s">
        <v>5</v>
      </c>
      <c r="K5" s="87" t="s">
        <v>45</v>
      </c>
      <c r="L5" s="87" t="s">
        <v>46</v>
      </c>
    </row>
    <row r="6" spans="1:15" s="21" customFormat="1" ht="31.5" customHeight="1" x14ac:dyDescent="0.25">
      <c r="A6" s="212" t="s">
        <v>71</v>
      </c>
      <c r="B6" s="88">
        <v>7563</v>
      </c>
      <c r="C6" s="89" t="s">
        <v>54</v>
      </c>
      <c r="D6" s="90" t="s">
        <v>49</v>
      </c>
      <c r="E6" s="43">
        <v>264770000</v>
      </c>
      <c r="F6" s="43">
        <v>248935505</v>
      </c>
      <c r="G6" s="75">
        <f t="shared" ref="G6:G40" si="0">F6/E6</f>
        <v>0.94019528269819086</v>
      </c>
      <c r="H6" s="43">
        <v>236435505</v>
      </c>
      <c r="I6" s="75">
        <f t="shared" ref="I6:I40" si="1">+H6/E6</f>
        <v>0.89298449597764096</v>
      </c>
      <c r="J6" s="43">
        <v>149222346</v>
      </c>
      <c r="K6" s="75">
        <f t="shared" ref="K6:K40" si="2">+J6/E6</f>
        <v>0.56359234807568837</v>
      </c>
      <c r="L6" s="75">
        <f t="shared" ref="L6:L37" si="3">+J6/H6</f>
        <v>0.63113340781876226</v>
      </c>
      <c r="M6" s="193"/>
      <c r="N6" s="190"/>
      <c r="O6" s="123"/>
    </row>
    <row r="7" spans="1:15" s="21" customFormat="1" ht="28.5" customHeight="1" x14ac:dyDescent="0.25">
      <c r="A7" s="213"/>
      <c r="B7" s="95">
        <v>7568</v>
      </c>
      <c r="C7" s="120" t="s">
        <v>55</v>
      </c>
      <c r="D7" s="90" t="s">
        <v>49</v>
      </c>
      <c r="E7" s="43">
        <v>14717208543</v>
      </c>
      <c r="F7" s="43">
        <v>14255206504</v>
      </c>
      <c r="G7" s="75">
        <f t="shared" si="0"/>
        <v>0.96860803883765423</v>
      </c>
      <c r="H7" s="43">
        <v>13602786053</v>
      </c>
      <c r="I7" s="75">
        <f t="shared" si="1"/>
        <v>0.92427759063521209</v>
      </c>
      <c r="J7" s="43">
        <v>7536556287</v>
      </c>
      <c r="K7" s="75">
        <f t="shared" si="2"/>
        <v>0.5120914244695296</v>
      </c>
      <c r="L7" s="75">
        <f t="shared" si="3"/>
        <v>0.55404505059740061</v>
      </c>
      <c r="M7" s="193"/>
      <c r="N7" s="190"/>
      <c r="O7" s="123"/>
    </row>
    <row r="8" spans="1:15" s="21" customFormat="1" ht="41.25" customHeight="1" x14ac:dyDescent="0.25">
      <c r="A8" s="212"/>
      <c r="B8" s="88">
        <v>7570</v>
      </c>
      <c r="C8" s="89" t="s">
        <v>56</v>
      </c>
      <c r="D8" s="90" t="s">
        <v>49</v>
      </c>
      <c r="E8" s="43">
        <v>17458660889</v>
      </c>
      <c r="F8" s="43">
        <v>16737104750</v>
      </c>
      <c r="G8" s="75">
        <f t="shared" si="0"/>
        <v>0.95867059085530304</v>
      </c>
      <c r="H8" s="43">
        <v>14822180965</v>
      </c>
      <c r="I8" s="75">
        <f t="shared" si="1"/>
        <v>0.84898727681564967</v>
      </c>
      <c r="J8" s="43">
        <v>10382844658</v>
      </c>
      <c r="K8" s="75">
        <f t="shared" si="2"/>
        <v>0.59471025435529323</v>
      </c>
      <c r="L8" s="75">
        <f t="shared" si="3"/>
        <v>0.70049371833452045</v>
      </c>
      <c r="M8" s="193"/>
      <c r="N8" s="190"/>
      <c r="O8" s="123"/>
    </row>
    <row r="9" spans="1:15" s="21" customFormat="1" ht="21" customHeight="1" x14ac:dyDescent="0.25">
      <c r="A9" s="212"/>
      <c r="B9" s="88">
        <v>7574</v>
      </c>
      <c r="C9" s="89" t="s">
        <v>57</v>
      </c>
      <c r="D9" s="90" t="s">
        <v>49</v>
      </c>
      <c r="E9" s="43">
        <v>4687446000</v>
      </c>
      <c r="F9" s="43">
        <v>4687304120</v>
      </c>
      <c r="G9" s="192">
        <f t="shared" si="0"/>
        <v>0.99996973191797833</v>
      </c>
      <c r="H9" s="43">
        <v>3366699083</v>
      </c>
      <c r="I9" s="75">
        <f t="shared" si="1"/>
        <v>0.71823741180165057</v>
      </c>
      <c r="J9" s="43">
        <v>2552472617</v>
      </c>
      <c r="K9" s="75">
        <f t="shared" si="2"/>
        <v>0.54453376465563552</v>
      </c>
      <c r="L9" s="75">
        <f t="shared" si="3"/>
        <v>0.75815288330596553</v>
      </c>
      <c r="M9" s="193"/>
      <c r="N9" s="190"/>
      <c r="O9" s="123"/>
    </row>
    <row r="10" spans="1:15" s="21" customFormat="1" x14ac:dyDescent="0.25">
      <c r="A10" s="212"/>
      <c r="B10" s="219" t="s">
        <v>7</v>
      </c>
      <c r="C10" s="219"/>
      <c r="D10" s="98" t="s">
        <v>49</v>
      </c>
      <c r="E10" s="104">
        <f>SUM(E6:E9)</f>
        <v>37128085432</v>
      </c>
      <c r="F10" s="104">
        <f>+F6+F7+F8+F9</f>
        <v>35928550879</v>
      </c>
      <c r="G10" s="99">
        <f t="shared" si="0"/>
        <v>0.96769199006512352</v>
      </c>
      <c r="H10" s="104">
        <f>SUM(H6:H9)</f>
        <v>32028101606</v>
      </c>
      <c r="I10" s="99">
        <f t="shared" si="1"/>
        <v>0.86263811433690518</v>
      </c>
      <c r="J10" s="104">
        <f>+J6+J7+J8+J9</f>
        <v>20621095908</v>
      </c>
      <c r="K10" s="99">
        <f t="shared" si="2"/>
        <v>0.55540423558245378</v>
      </c>
      <c r="L10" s="99">
        <f t="shared" si="3"/>
        <v>0.64384383944057855</v>
      </c>
      <c r="M10" s="194"/>
      <c r="N10" s="190"/>
      <c r="O10" s="123"/>
    </row>
    <row r="11" spans="1:15" s="21" customFormat="1" ht="24" customHeight="1" x14ac:dyDescent="0.25">
      <c r="A11" s="212"/>
      <c r="B11" s="96">
        <v>7589</v>
      </c>
      <c r="C11" s="96" t="s">
        <v>58</v>
      </c>
      <c r="D11" s="90" t="s">
        <v>49</v>
      </c>
      <c r="E11" s="43">
        <v>22993192568</v>
      </c>
      <c r="F11" s="43">
        <v>21251642592</v>
      </c>
      <c r="G11" s="75">
        <f t="shared" si="0"/>
        <v>0.92425801806993335</v>
      </c>
      <c r="H11" s="43">
        <v>15336330779</v>
      </c>
      <c r="I11" s="75">
        <f t="shared" si="1"/>
        <v>0.66699440426310441</v>
      </c>
      <c r="J11" s="43">
        <v>11330299978</v>
      </c>
      <c r="K11" s="75">
        <f t="shared" si="2"/>
        <v>0.49276758520991831</v>
      </c>
      <c r="L11" s="75">
        <f t="shared" si="3"/>
        <v>0.73878818481892372</v>
      </c>
      <c r="M11" s="193"/>
      <c r="N11" s="190"/>
      <c r="O11" s="123"/>
    </row>
    <row r="12" spans="1:15" s="21" customFormat="1" x14ac:dyDescent="0.25">
      <c r="A12" s="212"/>
      <c r="B12" s="219" t="s">
        <v>38</v>
      </c>
      <c r="C12" s="219"/>
      <c r="D12" s="98" t="s">
        <v>49</v>
      </c>
      <c r="E12" s="105">
        <f>SUM(E11)</f>
        <v>22993192568</v>
      </c>
      <c r="F12" s="105">
        <f>+F11</f>
        <v>21251642592</v>
      </c>
      <c r="G12" s="99">
        <f t="shared" si="0"/>
        <v>0.92425801806993335</v>
      </c>
      <c r="H12" s="105">
        <f>+H11</f>
        <v>15336330779</v>
      </c>
      <c r="I12" s="99">
        <f t="shared" si="1"/>
        <v>0.66699440426310441</v>
      </c>
      <c r="J12" s="105">
        <f>+J11</f>
        <v>11330299978</v>
      </c>
      <c r="K12" s="99">
        <f t="shared" si="2"/>
        <v>0.49276758520991831</v>
      </c>
      <c r="L12" s="99">
        <f t="shared" si="3"/>
        <v>0.73878818481892372</v>
      </c>
      <c r="M12" s="194"/>
      <c r="N12" s="190"/>
      <c r="O12" s="123"/>
    </row>
    <row r="13" spans="1:15" s="21" customFormat="1" x14ac:dyDescent="0.25">
      <c r="A13" s="212"/>
      <c r="B13" s="220" t="s">
        <v>1</v>
      </c>
      <c r="C13" s="220"/>
      <c r="D13" s="112" t="s">
        <v>49</v>
      </c>
      <c r="E13" s="113">
        <f>+E10+E12</f>
        <v>60121278000</v>
      </c>
      <c r="F13" s="113">
        <f>+F10+F12</f>
        <v>57180193471</v>
      </c>
      <c r="G13" s="114">
        <f t="shared" si="0"/>
        <v>0.95108080488575109</v>
      </c>
      <c r="H13" s="113">
        <f>+H10+H12</f>
        <v>47364432385</v>
      </c>
      <c r="I13" s="114">
        <f t="shared" si="1"/>
        <v>0.7878147963687665</v>
      </c>
      <c r="J13" s="113">
        <f>+J10+J12</f>
        <v>31951395886</v>
      </c>
      <c r="K13" s="114">
        <f t="shared" si="2"/>
        <v>0.53144904680835292</v>
      </c>
      <c r="L13" s="114">
        <f t="shared" si="3"/>
        <v>0.67458627238017521</v>
      </c>
      <c r="M13" s="193"/>
      <c r="N13" s="190"/>
      <c r="O13" s="123"/>
    </row>
    <row r="14" spans="1:15" s="21" customFormat="1" ht="22.5" customHeight="1" x14ac:dyDescent="0.25">
      <c r="A14" s="212"/>
      <c r="B14" s="93">
        <v>7596</v>
      </c>
      <c r="C14" s="89" t="s">
        <v>59</v>
      </c>
      <c r="D14" s="90" t="s">
        <v>49</v>
      </c>
      <c r="E14" s="43">
        <v>3711828000</v>
      </c>
      <c r="F14" s="43">
        <v>3711807822</v>
      </c>
      <c r="G14" s="192">
        <f t="shared" si="0"/>
        <v>0.99999456386448937</v>
      </c>
      <c r="H14" s="54">
        <v>3542987819</v>
      </c>
      <c r="I14" s="75">
        <f t="shared" si="1"/>
        <v>0.95451292974782231</v>
      </c>
      <c r="J14" s="54">
        <v>2220793687</v>
      </c>
      <c r="K14" s="75">
        <f t="shared" si="2"/>
        <v>0.59830188440843701</v>
      </c>
      <c r="L14" s="75">
        <f t="shared" si="3"/>
        <v>0.62681380813406629</v>
      </c>
      <c r="M14" s="193"/>
      <c r="N14" s="190"/>
      <c r="O14" s="123"/>
    </row>
    <row r="15" spans="1:15" s="21" customFormat="1" ht="22.8" x14ac:dyDescent="0.25">
      <c r="A15" s="212"/>
      <c r="B15" s="121">
        <v>7588</v>
      </c>
      <c r="C15" s="89" t="s">
        <v>60</v>
      </c>
      <c r="D15" s="90" t="s">
        <v>49</v>
      </c>
      <c r="E15" s="43">
        <v>7835135000</v>
      </c>
      <c r="F15" s="43">
        <v>7835088383</v>
      </c>
      <c r="G15" s="192">
        <f t="shared" si="0"/>
        <v>0.99999405026205679</v>
      </c>
      <c r="H15" s="43">
        <v>6733899323</v>
      </c>
      <c r="I15" s="75">
        <f t="shared" si="1"/>
        <v>0.85944904880388151</v>
      </c>
      <c r="J15" s="43">
        <v>5236824644</v>
      </c>
      <c r="K15" s="75">
        <f t="shared" si="2"/>
        <v>0.66837707888887687</v>
      </c>
      <c r="L15" s="75">
        <f t="shared" si="3"/>
        <v>0.77768086405945214</v>
      </c>
      <c r="M15" s="193"/>
      <c r="N15" s="190"/>
      <c r="O15" s="123"/>
    </row>
    <row r="16" spans="1:15" s="21" customFormat="1" ht="21.75" customHeight="1" x14ac:dyDescent="0.25">
      <c r="A16" s="212"/>
      <c r="B16" s="224">
        <v>7583</v>
      </c>
      <c r="C16" s="227" t="s">
        <v>61</v>
      </c>
      <c r="D16" s="90" t="s">
        <v>49</v>
      </c>
      <c r="E16" s="43">
        <f>SUM(E17:E18)</f>
        <v>10138421870</v>
      </c>
      <c r="F16" s="43">
        <f>SUM(F17:F18)</f>
        <v>7945109817</v>
      </c>
      <c r="G16" s="75">
        <f t="shared" si="0"/>
        <v>0.78366336683127191</v>
      </c>
      <c r="H16" s="54">
        <f>SUM(H17:H18)</f>
        <v>4836905356</v>
      </c>
      <c r="I16" s="75">
        <f t="shared" si="1"/>
        <v>0.47708661348099929</v>
      </c>
      <c r="J16" s="54">
        <f>SUM(J17:J18)</f>
        <v>3209456555</v>
      </c>
      <c r="K16" s="75">
        <f t="shared" si="2"/>
        <v>0.31656372127272703</v>
      </c>
      <c r="L16" s="75">
        <f t="shared" si="3"/>
        <v>0.66353511569516022</v>
      </c>
      <c r="M16" s="194"/>
      <c r="N16" s="190"/>
      <c r="O16" s="123"/>
    </row>
    <row r="17" spans="1:15" s="21" customFormat="1" x14ac:dyDescent="0.25">
      <c r="A17" s="213"/>
      <c r="B17" s="225"/>
      <c r="C17" s="228"/>
      <c r="D17" s="91" t="s">
        <v>52</v>
      </c>
      <c r="E17" s="102">
        <v>10138088537</v>
      </c>
      <c r="F17" s="106">
        <v>7944776484</v>
      </c>
      <c r="G17" s="76">
        <f t="shared" si="0"/>
        <v>0.78365625383963833</v>
      </c>
      <c r="H17" s="106">
        <v>4836572023</v>
      </c>
      <c r="I17" s="76">
        <f t="shared" si="1"/>
        <v>0.47706942046801343</v>
      </c>
      <c r="J17" s="106">
        <v>3209123222</v>
      </c>
      <c r="K17" s="77">
        <f t="shared" si="2"/>
        <v>0.31654125038344</v>
      </c>
      <c r="L17" s="77">
        <f t="shared" si="3"/>
        <v>0.66351192678186655</v>
      </c>
      <c r="M17" s="193"/>
      <c r="N17" s="190"/>
      <c r="O17" s="123"/>
    </row>
    <row r="18" spans="1:15" s="21" customFormat="1" x14ac:dyDescent="0.25">
      <c r="A18" s="213"/>
      <c r="B18" s="226"/>
      <c r="C18" s="229"/>
      <c r="D18" s="92" t="s">
        <v>53</v>
      </c>
      <c r="E18" s="103">
        <v>333333</v>
      </c>
      <c r="F18" s="107">
        <v>333333</v>
      </c>
      <c r="G18" s="129">
        <f t="shared" si="0"/>
        <v>1</v>
      </c>
      <c r="H18" s="107">
        <v>333333</v>
      </c>
      <c r="I18" s="130">
        <f t="shared" si="1"/>
        <v>1</v>
      </c>
      <c r="J18" s="107">
        <v>333333</v>
      </c>
      <c r="K18" s="189">
        <f t="shared" si="2"/>
        <v>1</v>
      </c>
      <c r="L18" s="189">
        <f t="shared" si="3"/>
        <v>1</v>
      </c>
      <c r="M18" s="193"/>
      <c r="N18" s="190"/>
      <c r="O18" s="123"/>
    </row>
    <row r="19" spans="1:15" s="21" customFormat="1" ht="21" customHeight="1" x14ac:dyDescent="0.25">
      <c r="A19" s="212"/>
      <c r="B19" s="94">
        <v>7579</v>
      </c>
      <c r="C19" s="89" t="s">
        <v>62</v>
      </c>
      <c r="D19" s="90" t="s">
        <v>49</v>
      </c>
      <c r="E19" s="43">
        <v>7664170000</v>
      </c>
      <c r="F19" s="54">
        <v>7663852914</v>
      </c>
      <c r="G19" s="75">
        <f t="shared" si="0"/>
        <v>0.99995862748347175</v>
      </c>
      <c r="H19" s="54">
        <v>6707173466</v>
      </c>
      <c r="I19" s="75">
        <f t="shared" si="1"/>
        <v>0.87513370214909114</v>
      </c>
      <c r="J19" s="54">
        <v>4352063299</v>
      </c>
      <c r="K19" s="75">
        <f t="shared" si="2"/>
        <v>0.56784535037714456</v>
      </c>
      <c r="L19" s="75">
        <f t="shared" si="3"/>
        <v>0.64886696625060869</v>
      </c>
      <c r="M19" s="193"/>
      <c r="N19" s="190"/>
      <c r="O19" s="123"/>
    </row>
    <row r="20" spans="1:15" s="21" customFormat="1" x14ac:dyDescent="0.25">
      <c r="A20" s="213"/>
      <c r="B20" s="219" t="s">
        <v>39</v>
      </c>
      <c r="C20" s="219"/>
      <c r="D20" s="98" t="s">
        <v>49</v>
      </c>
      <c r="E20" s="104">
        <f>E14+E15+E16+E19</f>
        <v>29349554870</v>
      </c>
      <c r="F20" s="104">
        <f>+F14+F15+F16+F19</f>
        <v>27155858936</v>
      </c>
      <c r="G20" s="99">
        <f t="shared" si="0"/>
        <v>0.92525624515544824</v>
      </c>
      <c r="H20" s="108">
        <f>+H14+H15+H16+H19</f>
        <v>21820965964</v>
      </c>
      <c r="I20" s="99">
        <f t="shared" si="1"/>
        <v>0.74348541436669491</v>
      </c>
      <c r="J20" s="108">
        <f>+J14+J15+J16+J19</f>
        <v>15019138185</v>
      </c>
      <c r="K20" s="99">
        <f t="shared" si="2"/>
        <v>0.51173308254674732</v>
      </c>
      <c r="L20" s="99">
        <f t="shared" si="3"/>
        <v>0.68828933649309643</v>
      </c>
      <c r="M20" s="193"/>
      <c r="N20" s="190"/>
      <c r="O20" s="123"/>
    </row>
    <row r="21" spans="1:15" s="21" customFormat="1" ht="12" customHeight="1" x14ac:dyDescent="0.25">
      <c r="A21" s="212"/>
      <c r="B21" s="95">
        <v>7581</v>
      </c>
      <c r="C21" s="96" t="s">
        <v>63</v>
      </c>
      <c r="D21" s="90" t="s">
        <v>49</v>
      </c>
      <c r="E21" s="43">
        <v>7095388000</v>
      </c>
      <c r="F21" s="54">
        <v>6765469900</v>
      </c>
      <c r="G21" s="75">
        <f t="shared" si="0"/>
        <v>0.95350245821652035</v>
      </c>
      <c r="H21" s="54">
        <v>5297340500</v>
      </c>
      <c r="I21" s="75">
        <f t="shared" si="1"/>
        <v>0.74658926333556386</v>
      </c>
      <c r="J21" s="54">
        <v>3529230167</v>
      </c>
      <c r="K21" s="70">
        <f t="shared" si="2"/>
        <v>0.49739776979074296</v>
      </c>
      <c r="L21" s="70">
        <f t="shared" si="3"/>
        <v>0.66622679191567924</v>
      </c>
      <c r="M21" s="193"/>
      <c r="N21" s="190"/>
      <c r="O21" s="123"/>
    </row>
    <row r="22" spans="1:15" ht="12" customHeight="1" x14ac:dyDescent="0.25">
      <c r="A22" s="212"/>
      <c r="B22" s="219" t="s">
        <v>7</v>
      </c>
      <c r="C22" s="219"/>
      <c r="D22" s="98" t="s">
        <v>49</v>
      </c>
      <c r="E22" s="105">
        <f>SUM(E21)</f>
        <v>7095388000</v>
      </c>
      <c r="F22" s="105">
        <f>+F21</f>
        <v>6765469900</v>
      </c>
      <c r="G22" s="99">
        <f t="shared" si="0"/>
        <v>0.95350245821652035</v>
      </c>
      <c r="H22" s="105">
        <f>+H21</f>
        <v>5297340500</v>
      </c>
      <c r="I22" s="99">
        <f t="shared" si="1"/>
        <v>0.74658926333556386</v>
      </c>
      <c r="J22" s="105">
        <f>+J21</f>
        <v>3529230167</v>
      </c>
      <c r="K22" s="99">
        <f t="shared" si="2"/>
        <v>0.49739776979074296</v>
      </c>
      <c r="L22" s="99">
        <f t="shared" si="3"/>
        <v>0.66622679191567924</v>
      </c>
      <c r="M22" s="193"/>
      <c r="N22" s="191"/>
      <c r="O22" s="123"/>
    </row>
    <row r="23" spans="1:15" ht="24" customHeight="1" x14ac:dyDescent="0.25">
      <c r="A23" s="212"/>
      <c r="B23" s="120">
        <v>7573</v>
      </c>
      <c r="C23" s="119" t="s">
        <v>64</v>
      </c>
      <c r="D23" s="90" t="s">
        <v>49</v>
      </c>
      <c r="E23" s="43">
        <v>36212434708</v>
      </c>
      <c r="F23" s="43">
        <v>36062179209</v>
      </c>
      <c r="G23" s="75">
        <f t="shared" si="0"/>
        <v>0.99585072088602744</v>
      </c>
      <c r="H23" s="54">
        <v>28701214744</v>
      </c>
      <c r="I23" s="75">
        <f t="shared" si="1"/>
        <v>0.79257898496560819</v>
      </c>
      <c r="J23" s="54">
        <v>15451889751</v>
      </c>
      <c r="K23" s="75">
        <f t="shared" si="2"/>
        <v>0.42670121121644411</v>
      </c>
      <c r="L23" s="75">
        <f t="shared" si="3"/>
        <v>0.53837058427048712</v>
      </c>
      <c r="M23" s="193"/>
      <c r="N23" s="191"/>
      <c r="O23" s="123"/>
    </row>
    <row r="24" spans="1:15" ht="21.75" customHeight="1" x14ac:dyDescent="0.25">
      <c r="A24" s="212"/>
      <c r="B24" s="94">
        <v>7576</v>
      </c>
      <c r="C24" s="97" t="s">
        <v>65</v>
      </c>
      <c r="D24" s="90" t="s">
        <v>49</v>
      </c>
      <c r="E24" s="43">
        <v>6212878000</v>
      </c>
      <c r="F24" s="54">
        <v>6081236706</v>
      </c>
      <c r="G24" s="75">
        <f t="shared" si="0"/>
        <v>0.9788115437000372</v>
      </c>
      <c r="H24" s="54">
        <v>5627897806</v>
      </c>
      <c r="I24" s="75">
        <f t="shared" si="1"/>
        <v>0.90584392708178074</v>
      </c>
      <c r="J24" s="54">
        <v>3563065587</v>
      </c>
      <c r="K24" s="75">
        <f t="shared" si="2"/>
        <v>0.57349678957159633</v>
      </c>
      <c r="L24" s="75">
        <f t="shared" si="3"/>
        <v>0.63310772686763317</v>
      </c>
      <c r="M24" s="193"/>
      <c r="N24" s="191"/>
      <c r="O24" s="123"/>
    </row>
    <row r="25" spans="1:15" x14ac:dyDescent="0.25">
      <c r="A25" s="212"/>
      <c r="B25" s="221">
        <v>7587</v>
      </c>
      <c r="C25" s="223" t="s">
        <v>66</v>
      </c>
      <c r="D25" s="90" t="s">
        <v>49</v>
      </c>
      <c r="E25" s="43">
        <f>SUM(E26:E27)</f>
        <v>91383904483</v>
      </c>
      <c r="F25" s="43">
        <f>SUM(F26:F27)</f>
        <v>85009078942</v>
      </c>
      <c r="G25" s="75">
        <f t="shared" si="0"/>
        <v>0.93024126538403817</v>
      </c>
      <c r="H25" s="43">
        <f>SUM(H26:H27)</f>
        <v>81913892570</v>
      </c>
      <c r="I25" s="75">
        <f t="shared" si="1"/>
        <v>0.89637111735839992</v>
      </c>
      <c r="J25" s="43">
        <f>SUM(J26:J27)</f>
        <v>52017579141</v>
      </c>
      <c r="K25" s="75">
        <f t="shared" si="2"/>
        <v>0.56922036145519195</v>
      </c>
      <c r="L25" s="75">
        <f t="shared" si="3"/>
        <v>0.63502755770699182</v>
      </c>
      <c r="M25" s="193"/>
      <c r="N25" s="191"/>
      <c r="O25" s="123"/>
    </row>
    <row r="26" spans="1:15" x14ac:dyDescent="0.25">
      <c r="A26" s="212"/>
      <c r="B26" s="222"/>
      <c r="C26" s="202"/>
      <c r="D26" s="91" t="s">
        <v>52</v>
      </c>
      <c r="E26" s="102">
        <v>90243779816</v>
      </c>
      <c r="F26" s="106">
        <v>84189284786</v>
      </c>
      <c r="G26" s="76">
        <f t="shared" si="0"/>
        <v>0.93290955850536583</v>
      </c>
      <c r="H26" s="106">
        <v>81094098414</v>
      </c>
      <c r="I26" s="76">
        <f t="shared" si="1"/>
        <v>0.89861150075212404</v>
      </c>
      <c r="J26" s="106">
        <v>51197784985</v>
      </c>
      <c r="K26" s="77">
        <f t="shared" si="2"/>
        <v>0.56732757747279949</v>
      </c>
      <c r="L26" s="77">
        <f t="shared" si="3"/>
        <v>0.63133798866134594</v>
      </c>
      <c r="M26" s="193"/>
      <c r="N26" s="191"/>
      <c r="O26" s="123"/>
    </row>
    <row r="27" spans="1:15" x14ac:dyDescent="0.25">
      <c r="A27" s="212"/>
      <c r="B27" s="222"/>
      <c r="C27" s="202"/>
      <c r="D27" s="92" t="s">
        <v>53</v>
      </c>
      <c r="E27" s="103">
        <v>1140124667</v>
      </c>
      <c r="F27" s="107">
        <v>819794156</v>
      </c>
      <c r="G27" s="78">
        <f t="shared" si="0"/>
        <v>0.71903904873588709</v>
      </c>
      <c r="H27" s="107">
        <v>819794156</v>
      </c>
      <c r="I27" s="78">
        <f t="shared" si="1"/>
        <v>0.71903904873588709</v>
      </c>
      <c r="J27" s="107">
        <v>819794156</v>
      </c>
      <c r="K27" s="79">
        <f t="shared" si="2"/>
        <v>0.71903904873588709</v>
      </c>
      <c r="L27" s="79">
        <f t="shared" si="3"/>
        <v>1</v>
      </c>
      <c r="M27" s="193"/>
      <c r="N27" s="191"/>
      <c r="O27" s="123"/>
    </row>
    <row r="28" spans="1:15" x14ac:dyDescent="0.25">
      <c r="A28" s="212"/>
      <c r="B28" s="221">
        <v>7578</v>
      </c>
      <c r="C28" s="223" t="s">
        <v>67</v>
      </c>
      <c r="D28" s="90" t="s">
        <v>49</v>
      </c>
      <c r="E28" s="43">
        <f>SUM(E29:E30)</f>
        <v>128506055000</v>
      </c>
      <c r="F28" s="43">
        <f>SUM(F29:F30)</f>
        <v>126601572466</v>
      </c>
      <c r="G28" s="75">
        <f>F28/E28</f>
        <v>0.98517982258501358</v>
      </c>
      <c r="H28" s="43">
        <f>SUM(H29:H30)</f>
        <v>87453720850</v>
      </c>
      <c r="I28" s="75">
        <f t="shared" si="1"/>
        <v>0.68054163556728908</v>
      </c>
      <c r="J28" s="43">
        <f>SUM(J29:J30)</f>
        <v>44034509713</v>
      </c>
      <c r="K28" s="75">
        <f t="shared" si="2"/>
        <v>0.34266486285801862</v>
      </c>
      <c r="L28" s="75">
        <f t="shared" si="3"/>
        <v>0.50351785247111069</v>
      </c>
      <c r="M28" s="193"/>
      <c r="N28" s="191"/>
      <c r="O28" s="123"/>
    </row>
    <row r="29" spans="1:15" x14ac:dyDescent="0.25">
      <c r="A29" s="212"/>
      <c r="B29" s="222"/>
      <c r="C29" s="202"/>
      <c r="D29" s="91" t="s">
        <v>52</v>
      </c>
      <c r="E29" s="102">
        <v>124927158000</v>
      </c>
      <c r="F29" s="106">
        <v>123259276532</v>
      </c>
      <c r="G29" s="76">
        <f t="shared" si="0"/>
        <v>0.98664916824570681</v>
      </c>
      <c r="H29" s="106">
        <v>84256841585</v>
      </c>
      <c r="I29" s="76">
        <f t="shared" si="1"/>
        <v>0.67444775766851273</v>
      </c>
      <c r="J29" s="106">
        <v>40837630448</v>
      </c>
      <c r="K29" s="77">
        <f t="shared" si="2"/>
        <v>0.32689153504956864</v>
      </c>
      <c r="L29" s="77">
        <f t="shared" si="3"/>
        <v>0.48468029040469285</v>
      </c>
      <c r="M29" s="193"/>
      <c r="N29" s="191"/>
      <c r="O29" s="123"/>
    </row>
    <row r="30" spans="1:15" x14ac:dyDescent="0.25">
      <c r="A30" s="212"/>
      <c r="B30" s="222"/>
      <c r="C30" s="202"/>
      <c r="D30" s="92" t="s">
        <v>53</v>
      </c>
      <c r="E30" s="103">
        <v>3578897000</v>
      </c>
      <c r="F30" s="107">
        <v>3342295934</v>
      </c>
      <c r="G30" s="78">
        <f t="shared" si="0"/>
        <v>0.93388994821588889</v>
      </c>
      <c r="H30" s="107">
        <v>3196879265</v>
      </c>
      <c r="I30" s="78">
        <f t="shared" si="1"/>
        <v>0.89325824828152356</v>
      </c>
      <c r="J30" s="107">
        <v>3196879265</v>
      </c>
      <c r="K30" s="79">
        <f t="shared" si="2"/>
        <v>0.89325824828152356</v>
      </c>
      <c r="L30" s="79">
        <f t="shared" si="3"/>
        <v>1</v>
      </c>
      <c r="M30" s="193"/>
      <c r="N30" s="191"/>
      <c r="O30" s="123"/>
    </row>
    <row r="31" spans="1:15" x14ac:dyDescent="0.25">
      <c r="A31" s="212"/>
      <c r="B31" s="219" t="s">
        <v>40</v>
      </c>
      <c r="C31" s="219"/>
      <c r="D31" s="98" t="s">
        <v>49</v>
      </c>
      <c r="E31" s="104">
        <f>E23+E24+E25+E28</f>
        <v>262315272191</v>
      </c>
      <c r="F31" s="104">
        <f>+F23+F24+F25+F28</f>
        <v>253754067323</v>
      </c>
      <c r="G31" s="99">
        <f t="shared" si="0"/>
        <v>0.96736291868753144</v>
      </c>
      <c r="H31" s="104">
        <f>+H23+H24+H25+H28</f>
        <v>203696725970</v>
      </c>
      <c r="I31" s="99">
        <f t="shared" si="1"/>
        <v>0.77653399387925082</v>
      </c>
      <c r="J31" s="104">
        <f>+J23+J24+J25+J28</f>
        <v>115067044192</v>
      </c>
      <c r="K31" s="99">
        <f t="shared" si="2"/>
        <v>0.43865934007920082</v>
      </c>
      <c r="L31" s="99">
        <f t="shared" si="3"/>
        <v>0.56489393064151072</v>
      </c>
      <c r="M31" s="193"/>
      <c r="N31" s="191"/>
      <c r="O31" s="123"/>
    </row>
    <row r="32" spans="1:15" ht="24" customHeight="1" x14ac:dyDescent="0.25">
      <c r="A32" s="212"/>
      <c r="B32" s="95">
        <v>7593</v>
      </c>
      <c r="C32" s="119" t="s">
        <v>68</v>
      </c>
      <c r="D32" s="90" t="s">
        <v>49</v>
      </c>
      <c r="E32" s="43">
        <v>30810573000</v>
      </c>
      <c r="F32" s="43">
        <v>30745798609</v>
      </c>
      <c r="G32" s="75">
        <f t="shared" si="0"/>
        <v>0.99789765704779332</v>
      </c>
      <c r="H32" s="54">
        <v>27114304962</v>
      </c>
      <c r="I32" s="75">
        <f t="shared" si="1"/>
        <v>0.88003247982437716</v>
      </c>
      <c r="J32" s="54">
        <v>17256191194</v>
      </c>
      <c r="K32" s="75">
        <f t="shared" si="2"/>
        <v>0.56007368619856568</v>
      </c>
      <c r="L32" s="75">
        <f t="shared" si="3"/>
        <v>0.63642388098032043</v>
      </c>
      <c r="M32" s="193"/>
      <c r="N32" s="191"/>
      <c r="O32" s="123"/>
    </row>
    <row r="33" spans="1:15" ht="11.4" customHeight="1" x14ac:dyDescent="0.25">
      <c r="A33" s="212"/>
      <c r="B33" s="204">
        <v>7653</v>
      </c>
      <c r="C33" s="201" t="s">
        <v>69</v>
      </c>
      <c r="D33" s="90" t="s">
        <v>49</v>
      </c>
      <c r="E33" s="43">
        <f>E34+E35</f>
        <v>25106214000</v>
      </c>
      <c r="F33" s="43">
        <f>F34+F35</f>
        <v>25090025239</v>
      </c>
      <c r="G33" s="75">
        <f>F33/E33</f>
        <v>0.99935518907789123</v>
      </c>
      <c r="H33" s="43">
        <f>H34+H35</f>
        <v>21836313153</v>
      </c>
      <c r="I33" s="75">
        <f t="shared" si="1"/>
        <v>0.8697573100030136</v>
      </c>
      <c r="J33" s="43">
        <f>J34+J35</f>
        <v>14988594252</v>
      </c>
      <c r="K33" s="75">
        <f>+J33/E33</f>
        <v>0.59700734853928994</v>
      </c>
      <c r="L33" s="75">
        <f t="shared" si="3"/>
        <v>0.68640681908982326</v>
      </c>
      <c r="M33" s="193"/>
      <c r="N33" s="191"/>
      <c r="O33" s="123"/>
    </row>
    <row r="34" spans="1:15" ht="11.4" customHeight="1" x14ac:dyDescent="0.25">
      <c r="A34" s="214"/>
      <c r="B34" s="205"/>
      <c r="C34" s="202"/>
      <c r="D34" s="91" t="s">
        <v>52</v>
      </c>
      <c r="E34" s="102">
        <v>25104002933</v>
      </c>
      <c r="F34" s="106">
        <v>25090025239</v>
      </c>
      <c r="G34" s="76">
        <f>F34/E34</f>
        <v>0.99944320855772262</v>
      </c>
      <c r="H34" s="106">
        <v>21836313153</v>
      </c>
      <c r="I34" s="76">
        <f t="shared" ref="I34:I35" si="4">+H34/E34</f>
        <v>0.86983391498474849</v>
      </c>
      <c r="J34" s="106">
        <v>14988594252</v>
      </c>
      <c r="K34" s="77">
        <f t="shared" ref="K34:K35" si="5">+J34/E34</f>
        <v>0.59705993072112906</v>
      </c>
      <c r="L34" s="77">
        <f t="shared" ref="L34" si="6">+J34/H34</f>
        <v>0.68640681908982326</v>
      </c>
      <c r="M34" s="193"/>
      <c r="N34" s="191"/>
      <c r="O34" s="123"/>
    </row>
    <row r="35" spans="1:15" ht="11.4" customHeight="1" x14ac:dyDescent="0.25">
      <c r="A35" s="214"/>
      <c r="B35" s="206"/>
      <c r="C35" s="203"/>
      <c r="D35" s="92" t="s">
        <v>53</v>
      </c>
      <c r="E35" s="103">
        <v>2211067</v>
      </c>
      <c r="F35" s="107">
        <v>0</v>
      </c>
      <c r="G35" s="78">
        <f t="shared" ref="G35" si="7">F35/E35</f>
        <v>0</v>
      </c>
      <c r="H35" s="107">
        <v>0</v>
      </c>
      <c r="I35" s="78">
        <f t="shared" si="4"/>
        <v>0</v>
      </c>
      <c r="J35" s="107">
        <v>0</v>
      </c>
      <c r="K35" s="79">
        <f t="shared" si="5"/>
        <v>0</v>
      </c>
      <c r="L35" s="189">
        <f>IFERROR(J35/'EJECUCIÓN TOTAL'!H35,0)</f>
        <v>0</v>
      </c>
      <c r="M35" s="193"/>
      <c r="N35" s="191"/>
      <c r="O35" s="123"/>
    </row>
    <row r="36" spans="1:15" ht="22.5" customHeight="1" x14ac:dyDescent="0.25">
      <c r="A36" s="215"/>
      <c r="B36" s="94">
        <v>7595</v>
      </c>
      <c r="C36" s="97" t="s">
        <v>70</v>
      </c>
      <c r="D36" s="90" t="s">
        <v>49</v>
      </c>
      <c r="E36" s="43">
        <v>6023444000</v>
      </c>
      <c r="F36" s="54">
        <v>5961474653</v>
      </c>
      <c r="G36" s="75">
        <f t="shared" si="0"/>
        <v>0.98971197424596291</v>
      </c>
      <c r="H36" s="54">
        <v>5243161650</v>
      </c>
      <c r="I36" s="75">
        <f t="shared" si="1"/>
        <v>0.87045910113881697</v>
      </c>
      <c r="J36" s="54">
        <v>3127211191</v>
      </c>
      <c r="K36" s="75">
        <f t="shared" si="2"/>
        <v>0.51917328209575786</v>
      </c>
      <c r="L36" s="75">
        <f t="shared" si="3"/>
        <v>0.59643615813370932</v>
      </c>
      <c r="M36" s="193"/>
      <c r="N36" s="191"/>
      <c r="O36" s="123"/>
    </row>
    <row r="37" spans="1:15" ht="24" customHeight="1" x14ac:dyDescent="0.25">
      <c r="A37" s="214"/>
      <c r="B37" s="94">
        <v>7907</v>
      </c>
      <c r="C37" s="97" t="s">
        <v>74</v>
      </c>
      <c r="D37" s="90" t="s">
        <v>49</v>
      </c>
      <c r="E37" s="43">
        <v>1780800000</v>
      </c>
      <c r="F37" s="54">
        <v>1780799800</v>
      </c>
      <c r="G37" s="192">
        <f t="shared" si="0"/>
        <v>0.9999998876909254</v>
      </c>
      <c r="H37" s="54">
        <v>1775710726</v>
      </c>
      <c r="I37" s="75">
        <f t="shared" si="1"/>
        <v>0.99714214173405213</v>
      </c>
      <c r="J37" s="54">
        <v>1062799864</v>
      </c>
      <c r="K37" s="75">
        <f t="shared" si="2"/>
        <v>0.5968103459119497</v>
      </c>
      <c r="L37" s="75">
        <f t="shared" si="3"/>
        <v>0.59852083362366304</v>
      </c>
      <c r="M37" s="193"/>
      <c r="N37" s="191"/>
      <c r="O37" s="123"/>
    </row>
    <row r="38" spans="1:15" x14ac:dyDescent="0.25">
      <c r="A38" s="215"/>
      <c r="B38" s="219" t="s">
        <v>41</v>
      </c>
      <c r="C38" s="219"/>
      <c r="D38" s="98" t="s">
        <v>49</v>
      </c>
      <c r="E38" s="105">
        <f>E32+E33+E36+E37</f>
        <v>63721031000</v>
      </c>
      <c r="F38" s="105">
        <f>F32+F33+F36+F37</f>
        <v>63578098301</v>
      </c>
      <c r="G38" s="99">
        <f t="shared" si="0"/>
        <v>0.99775689914684529</v>
      </c>
      <c r="H38" s="105">
        <f>H32+H33+H36+H37</f>
        <v>55969490491</v>
      </c>
      <c r="I38" s="99">
        <f t="shared" si="1"/>
        <v>0.8783519289102526</v>
      </c>
      <c r="J38" s="105">
        <f>J32+J33+J36+J37</f>
        <v>36434796501</v>
      </c>
      <c r="K38" s="99">
        <f t="shared" si="2"/>
        <v>0.57178604817301215</v>
      </c>
      <c r="L38" s="99">
        <f>+J38/H38</f>
        <v>0.65097602607011018</v>
      </c>
      <c r="M38" s="193"/>
      <c r="N38" s="191"/>
    </row>
    <row r="39" spans="1:15" x14ac:dyDescent="0.2">
      <c r="A39" s="215"/>
      <c r="B39" s="220" t="s">
        <v>20</v>
      </c>
      <c r="C39" s="220"/>
      <c r="D39" s="112" t="s">
        <v>49</v>
      </c>
      <c r="E39" s="113">
        <f>+E20+E22+E31+E38</f>
        <v>362481246061</v>
      </c>
      <c r="F39" s="113">
        <f>+F20+F22+F31+F38</f>
        <v>351253494460</v>
      </c>
      <c r="G39" s="114">
        <f t="shared" si="0"/>
        <v>0.96902528965840473</v>
      </c>
      <c r="H39" s="113">
        <f>+H20+H22+H31+H38</f>
        <v>286784522925</v>
      </c>
      <c r="I39" s="114">
        <f t="shared" si="1"/>
        <v>0.79117064963062556</v>
      </c>
      <c r="J39" s="113">
        <f>+J20+J22+J31+J38</f>
        <v>170050209045</v>
      </c>
      <c r="K39" s="114">
        <f t="shared" si="2"/>
        <v>0.46912829530602301</v>
      </c>
      <c r="L39" s="114">
        <f>+J39/H39</f>
        <v>0.59295462429634527</v>
      </c>
    </row>
    <row r="40" spans="1:15" x14ac:dyDescent="0.2">
      <c r="A40" s="42"/>
      <c r="B40" s="216" t="s">
        <v>72</v>
      </c>
      <c r="C40" s="217"/>
      <c r="D40" s="218"/>
      <c r="E40" s="55">
        <f>+E13+E39</f>
        <v>422602524061</v>
      </c>
      <c r="F40" s="55">
        <f>+F13+F39</f>
        <v>408433687931</v>
      </c>
      <c r="G40" s="56">
        <f t="shared" si="0"/>
        <v>0.96647242900055463</v>
      </c>
      <c r="H40" s="55">
        <f>+H13+H39</f>
        <v>334148955310</v>
      </c>
      <c r="I40" s="56">
        <f t="shared" si="1"/>
        <v>0.79069323131105507</v>
      </c>
      <c r="J40" s="55">
        <f>+J13+J39</f>
        <v>202001604931</v>
      </c>
      <c r="K40" s="56">
        <f t="shared" si="2"/>
        <v>0.4779943171892706</v>
      </c>
      <c r="L40" s="56">
        <f>+J40/H40</f>
        <v>0.60452562164558332</v>
      </c>
      <c r="N40" s="191"/>
    </row>
    <row r="42" spans="1:15" x14ac:dyDescent="0.25">
      <c r="F42" s="131"/>
      <c r="H42" s="131"/>
      <c r="J42" s="44"/>
      <c r="K42" s="45"/>
    </row>
    <row r="43" spans="1:15" x14ac:dyDescent="0.25">
      <c r="E43" s="122"/>
      <c r="F43" s="44"/>
      <c r="H43" s="131"/>
      <c r="J43" s="44"/>
      <c r="K43" s="45"/>
    </row>
    <row r="44" spans="1:15" x14ac:dyDescent="0.25">
      <c r="H44" s="44"/>
    </row>
    <row r="46" spans="1:15" x14ac:dyDescent="0.25">
      <c r="E46" s="44"/>
      <c r="H46" s="122"/>
    </row>
  </sheetData>
  <autoFilter ref="A5:L40" xr:uid="{00000000-0009-0000-0000-000002000000}">
    <filterColumn colId="1" showButton="0"/>
    <filterColumn colId="3" showButton="0"/>
  </autoFilter>
  <mergeCells count="23">
    <mergeCell ref="A6:A39"/>
    <mergeCell ref="B40:D40"/>
    <mergeCell ref="B38:C38"/>
    <mergeCell ref="B39:C39"/>
    <mergeCell ref="B25:B27"/>
    <mergeCell ref="C25:C27"/>
    <mergeCell ref="B28:B30"/>
    <mergeCell ref="C28:C30"/>
    <mergeCell ref="B22:C22"/>
    <mergeCell ref="B31:C31"/>
    <mergeCell ref="B10:C10"/>
    <mergeCell ref="B12:C12"/>
    <mergeCell ref="B20:C20"/>
    <mergeCell ref="B13:C13"/>
    <mergeCell ref="B16:B18"/>
    <mergeCell ref="C16:C18"/>
    <mergeCell ref="C33:C35"/>
    <mergeCell ref="B33:B35"/>
    <mergeCell ref="B1:L1"/>
    <mergeCell ref="B2:L2"/>
    <mergeCell ref="B3:L3"/>
    <mergeCell ref="B5:C5"/>
    <mergeCell ref="D5:E5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6"/>
  <sheetViews>
    <sheetView topLeftCell="A19" zoomScaleNormal="100" zoomScaleSheetLayoutView="90" workbookViewId="0">
      <selection activeCell="J5" sqref="J5"/>
    </sheetView>
  </sheetViews>
  <sheetFormatPr baseColWidth="10" defaultColWidth="11.44140625" defaultRowHeight="12" x14ac:dyDescent="0.25"/>
  <cols>
    <col min="1" max="1" width="10.33203125" style="19" customWidth="1"/>
    <col min="2" max="2" width="6.5546875" style="19" customWidth="1"/>
    <col min="3" max="3" width="25.44140625" style="20" customWidth="1"/>
    <col min="4" max="4" width="8.33203125" style="21" customWidth="1"/>
    <col min="5" max="5" width="14.44140625" style="21" customWidth="1"/>
    <col min="6" max="6" width="13" style="21" customWidth="1"/>
    <col min="7" max="8" width="13.5546875" style="19" customWidth="1"/>
    <col min="9" max="9" width="7.33203125" style="19" customWidth="1"/>
    <col min="10" max="10" width="14" style="19" customWidth="1"/>
    <col min="11" max="11" width="6.88671875" style="19" customWidth="1"/>
    <col min="12" max="12" width="14" style="19" customWidth="1"/>
    <col min="13" max="14" width="7.109375" style="19" customWidth="1"/>
    <col min="15" max="17" width="14.44140625" style="19" bestFit="1" customWidth="1"/>
    <col min="18" max="16384" width="11.44140625" style="19"/>
  </cols>
  <sheetData>
    <row r="1" spans="1:16" x14ac:dyDescent="0.25">
      <c r="B1" s="207" t="s">
        <v>47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6" x14ac:dyDescent="0.25">
      <c r="B2" s="207" t="s">
        <v>48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6" x14ac:dyDescent="0.25">
      <c r="B3" s="207" t="s">
        <v>81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16" ht="12.6" thickBot="1" x14ac:dyDescent="0.3"/>
    <row r="5" spans="1:16" ht="58.5" customHeight="1" thickBot="1" x14ac:dyDescent="0.25">
      <c r="B5" s="241" t="s">
        <v>0</v>
      </c>
      <c r="C5" s="242"/>
      <c r="D5" s="243" t="s">
        <v>76</v>
      </c>
      <c r="E5" s="243"/>
      <c r="F5" s="160" t="s">
        <v>82</v>
      </c>
      <c r="G5" s="160" t="s">
        <v>83</v>
      </c>
      <c r="H5" s="160" t="s">
        <v>84</v>
      </c>
      <c r="I5" s="161" t="s">
        <v>3</v>
      </c>
      <c r="J5" s="161" t="s">
        <v>80</v>
      </c>
      <c r="K5" s="161" t="s">
        <v>42</v>
      </c>
      <c r="L5" s="160" t="s">
        <v>5</v>
      </c>
      <c r="M5" s="161" t="s">
        <v>45</v>
      </c>
      <c r="N5" s="162" t="s">
        <v>46</v>
      </c>
    </row>
    <row r="6" spans="1:16" s="21" customFormat="1" ht="37.5" customHeight="1" x14ac:dyDescent="0.25">
      <c r="A6" s="214" t="s">
        <v>71</v>
      </c>
      <c r="B6" s="178">
        <v>7563</v>
      </c>
      <c r="C6" s="159" t="s">
        <v>54</v>
      </c>
      <c r="D6" s="185" t="s">
        <v>49</v>
      </c>
      <c r="E6" s="135">
        <f>'EJECUCIÓN TOTAL'!E6</f>
        <v>264770000</v>
      </c>
      <c r="F6" s="136"/>
      <c r="G6" s="137">
        <f>E6-F6</f>
        <v>264770000</v>
      </c>
      <c r="H6" s="137">
        <f>'EJECUCIÓN TOTAL'!F6-'EJECUCIÓN CON REDUCCIÓN'!F6</f>
        <v>248935505</v>
      </c>
      <c r="I6" s="186">
        <f>H6/G6</f>
        <v>0.94019528269819086</v>
      </c>
      <c r="J6" s="137">
        <f>'EJECUCIÓN TOTAL'!H6</f>
        <v>236435505</v>
      </c>
      <c r="K6" s="186">
        <f>+J6/G6</f>
        <v>0.89298449597764096</v>
      </c>
      <c r="L6" s="137">
        <f>'EJECUCIÓN TOTAL'!J6</f>
        <v>149222346</v>
      </c>
      <c r="M6" s="186">
        <f>+L6/G6</f>
        <v>0.56359234807568837</v>
      </c>
      <c r="N6" s="187">
        <f>+L6/J6</f>
        <v>0.63113340781876226</v>
      </c>
    </row>
    <row r="7" spans="1:16" s="21" customFormat="1" ht="25.5" customHeight="1" x14ac:dyDescent="0.25">
      <c r="A7" s="214"/>
      <c r="B7" s="167">
        <v>7568</v>
      </c>
      <c r="C7" s="163" t="s">
        <v>55</v>
      </c>
      <c r="D7" s="143" t="s">
        <v>49</v>
      </c>
      <c r="E7" s="142">
        <f>'EJECUCIÓN TOTAL'!E7</f>
        <v>14717208543</v>
      </c>
      <c r="F7" s="141"/>
      <c r="G7" s="138">
        <f t="shared" ref="G7:G9" si="0">E7-F7</f>
        <v>14717208543</v>
      </c>
      <c r="H7" s="138">
        <f>'EJECUCIÓN TOTAL'!F7-'EJECUCIÓN CON REDUCCIÓN'!F7</f>
        <v>14255206504</v>
      </c>
      <c r="I7" s="139">
        <f t="shared" ref="I7:I39" si="1">H7/G7</f>
        <v>0.96860803883765423</v>
      </c>
      <c r="J7" s="138">
        <f>'EJECUCIÓN TOTAL'!H7</f>
        <v>13602786053</v>
      </c>
      <c r="K7" s="139">
        <f t="shared" ref="K7:K39" si="2">+J7/G7</f>
        <v>0.92427759063521209</v>
      </c>
      <c r="L7" s="138">
        <f>'EJECUCIÓN TOTAL'!J7</f>
        <v>7536556287</v>
      </c>
      <c r="M7" s="139">
        <f t="shared" ref="M7:M39" si="3">+L7/G7</f>
        <v>0.5120914244695296</v>
      </c>
      <c r="N7" s="173">
        <f t="shared" ref="N7:N39" si="4">+L7/J7</f>
        <v>0.55404505059740061</v>
      </c>
    </row>
    <row r="8" spans="1:16" s="21" customFormat="1" ht="41.25" customHeight="1" x14ac:dyDescent="0.25">
      <c r="A8" s="214"/>
      <c r="B8" s="166">
        <v>7570</v>
      </c>
      <c r="C8" s="144" t="s">
        <v>56</v>
      </c>
      <c r="D8" s="143" t="s">
        <v>49</v>
      </c>
      <c r="E8" s="142">
        <f>'EJECUCIÓN TOTAL'!E8</f>
        <v>17458660889</v>
      </c>
      <c r="F8" s="141">
        <v>1076471000</v>
      </c>
      <c r="G8" s="138">
        <f t="shared" si="0"/>
        <v>16382189889</v>
      </c>
      <c r="H8" s="138">
        <f>'EJECUCIÓN TOTAL'!F8-'EJECUCIÓN CON REDUCCIÓN'!F8</f>
        <v>15660633750</v>
      </c>
      <c r="I8" s="139">
        <f t="shared" si="1"/>
        <v>0.95595484218599514</v>
      </c>
      <c r="J8" s="138">
        <f>'EJECUCIÓN TOTAL'!H8</f>
        <v>14822180965</v>
      </c>
      <c r="K8" s="139">
        <f t="shared" si="2"/>
        <v>0.90477409097501149</v>
      </c>
      <c r="L8" s="138">
        <f>'EJECUCIÓN TOTAL'!J8</f>
        <v>10382844658</v>
      </c>
      <c r="M8" s="139">
        <f t="shared" si="3"/>
        <v>0.63378856723982147</v>
      </c>
      <c r="N8" s="173">
        <f t="shared" si="4"/>
        <v>0.70049371833452045</v>
      </c>
      <c r="O8" s="133"/>
    </row>
    <row r="9" spans="1:16" s="21" customFormat="1" ht="25.5" customHeight="1" x14ac:dyDescent="0.25">
      <c r="A9" s="214"/>
      <c r="B9" s="166">
        <v>7574</v>
      </c>
      <c r="C9" s="144" t="s">
        <v>57</v>
      </c>
      <c r="D9" s="143" t="s">
        <v>49</v>
      </c>
      <c r="E9" s="142">
        <f>'EJECUCIÓN TOTAL'!E9</f>
        <v>4687446000</v>
      </c>
      <c r="F9" s="141">
        <v>1209270660</v>
      </c>
      <c r="G9" s="138">
        <f t="shared" si="0"/>
        <v>3478175340</v>
      </c>
      <c r="H9" s="138">
        <f>'EJECUCIÓN TOTAL'!F9-'EJECUCIÓN CON REDUCCIÓN'!F9</f>
        <v>3478033460</v>
      </c>
      <c r="I9" s="139">
        <f t="shared" si="1"/>
        <v>0.99995920849694708</v>
      </c>
      <c r="J9" s="138">
        <f>'EJECUCIÓN TOTAL'!H9</f>
        <v>3366699083</v>
      </c>
      <c r="K9" s="139">
        <f t="shared" si="2"/>
        <v>0.96794978800579956</v>
      </c>
      <c r="L9" s="138">
        <f>'EJECUCIÓN TOTAL'!J9</f>
        <v>2552472617</v>
      </c>
      <c r="M9" s="139">
        <f t="shared" si="3"/>
        <v>0.73385392267199501</v>
      </c>
      <c r="N9" s="173">
        <f t="shared" si="4"/>
        <v>0.75815288330596553</v>
      </c>
      <c r="P9" s="123"/>
    </row>
    <row r="10" spans="1:16" s="21" customFormat="1" x14ac:dyDescent="0.25">
      <c r="A10" s="214"/>
      <c r="B10" s="230" t="s">
        <v>7</v>
      </c>
      <c r="C10" s="231"/>
      <c r="D10" s="147" t="s">
        <v>49</v>
      </c>
      <c r="E10" s="148">
        <f>SUM(E6:E9)</f>
        <v>37128085432</v>
      </c>
      <c r="F10" s="149">
        <f>SUM(F6:F9)</f>
        <v>2285741660</v>
      </c>
      <c r="G10" s="150">
        <f>SUM(G6:G9)</f>
        <v>34842343772</v>
      </c>
      <c r="H10" s="150">
        <f>+H6+H7+H8+H9</f>
        <v>33642809219</v>
      </c>
      <c r="I10" s="151">
        <f t="shared" si="1"/>
        <v>0.96557250680811058</v>
      </c>
      <c r="J10" s="150">
        <f>+J6+J7+J8+J9</f>
        <v>32028101606</v>
      </c>
      <c r="K10" s="151">
        <f t="shared" si="2"/>
        <v>0.91922925207283035</v>
      </c>
      <c r="L10" s="150">
        <f>+L6+L7+L8+L9</f>
        <v>20621095908</v>
      </c>
      <c r="M10" s="151">
        <f t="shared" si="3"/>
        <v>0.59184009098066248</v>
      </c>
      <c r="N10" s="168">
        <f t="shared" si="4"/>
        <v>0.64384383944057855</v>
      </c>
      <c r="O10" s="123"/>
      <c r="P10" s="123"/>
    </row>
    <row r="11" spans="1:16" s="21" customFormat="1" ht="33" customHeight="1" x14ac:dyDescent="0.25">
      <c r="A11" s="214"/>
      <c r="B11" s="169">
        <v>7589</v>
      </c>
      <c r="C11" s="144" t="s">
        <v>58</v>
      </c>
      <c r="D11" s="143" t="s">
        <v>49</v>
      </c>
      <c r="E11" s="142">
        <f>'EJECUCIÓN TOTAL'!E11</f>
        <v>22993192568</v>
      </c>
      <c r="F11" s="141">
        <v>5286574568</v>
      </c>
      <c r="G11" s="138">
        <f>E11-F11</f>
        <v>17706618000</v>
      </c>
      <c r="H11" s="138">
        <f>'EJECUCIÓN TOTAL'!F11-'EJECUCIÓN CON REDUCCIÓN'!F11</f>
        <v>15965068024</v>
      </c>
      <c r="I11" s="139">
        <f t="shared" si="1"/>
        <v>0.90164412108512193</v>
      </c>
      <c r="J11" s="138">
        <f>'EJECUCIÓN TOTAL'!H11</f>
        <v>15336330779</v>
      </c>
      <c r="K11" s="139">
        <f t="shared" si="2"/>
        <v>0.86613551944250444</v>
      </c>
      <c r="L11" s="138">
        <f>'EJECUCIÓN TOTAL'!J11</f>
        <v>11330299978</v>
      </c>
      <c r="M11" s="139">
        <f t="shared" si="3"/>
        <v>0.63989068821612349</v>
      </c>
      <c r="N11" s="173">
        <f t="shared" si="4"/>
        <v>0.73878818481892372</v>
      </c>
      <c r="O11" s="123"/>
      <c r="P11" s="134"/>
    </row>
    <row r="12" spans="1:16" s="21" customFormat="1" x14ac:dyDescent="0.25">
      <c r="A12" s="214"/>
      <c r="B12" s="230" t="s">
        <v>38</v>
      </c>
      <c r="C12" s="231"/>
      <c r="D12" s="147" t="s">
        <v>49</v>
      </c>
      <c r="E12" s="148">
        <f>SUM(E11)</f>
        <v>22993192568</v>
      </c>
      <c r="F12" s="149">
        <f>SUM(F11)</f>
        <v>5286574568</v>
      </c>
      <c r="G12" s="152">
        <f>SUM(G11)</f>
        <v>17706618000</v>
      </c>
      <c r="H12" s="152">
        <f>+H11</f>
        <v>15965068024</v>
      </c>
      <c r="I12" s="151">
        <f t="shared" si="1"/>
        <v>0.90164412108512193</v>
      </c>
      <c r="J12" s="152">
        <f>+J11</f>
        <v>15336330779</v>
      </c>
      <c r="K12" s="151">
        <f t="shared" si="2"/>
        <v>0.86613551944250444</v>
      </c>
      <c r="L12" s="152">
        <f>+L11</f>
        <v>11330299978</v>
      </c>
      <c r="M12" s="151">
        <f t="shared" si="3"/>
        <v>0.63989068821612349</v>
      </c>
      <c r="N12" s="168">
        <f t="shared" si="4"/>
        <v>0.73878818481892372</v>
      </c>
      <c r="O12" s="123"/>
      <c r="P12" s="123"/>
    </row>
    <row r="13" spans="1:16" s="21" customFormat="1" x14ac:dyDescent="0.25">
      <c r="A13" s="214"/>
      <c r="B13" s="232" t="s">
        <v>1</v>
      </c>
      <c r="C13" s="233"/>
      <c r="D13" s="154" t="s">
        <v>49</v>
      </c>
      <c r="E13" s="155">
        <f>E10+E12</f>
        <v>60121278000</v>
      </c>
      <c r="F13" s="156">
        <f>F10+F12</f>
        <v>7572316228</v>
      </c>
      <c r="G13" s="157">
        <f>+G10+G12</f>
        <v>52548961772</v>
      </c>
      <c r="H13" s="157">
        <f>+H10+H12</f>
        <v>49607877243</v>
      </c>
      <c r="I13" s="158">
        <f t="shared" si="1"/>
        <v>0.94403153878166401</v>
      </c>
      <c r="J13" s="157">
        <f>+J10+J12</f>
        <v>47364432385</v>
      </c>
      <c r="K13" s="158">
        <f t="shared" si="2"/>
        <v>0.90133907098879151</v>
      </c>
      <c r="L13" s="157">
        <f>+L10+L12</f>
        <v>31951395886</v>
      </c>
      <c r="M13" s="158">
        <f t="shared" si="3"/>
        <v>0.60803096404893897</v>
      </c>
      <c r="N13" s="170">
        <f t="shared" si="4"/>
        <v>0.67458627238017521</v>
      </c>
      <c r="P13" s="123"/>
    </row>
    <row r="14" spans="1:16" s="21" customFormat="1" ht="36.75" customHeight="1" x14ac:dyDescent="0.25">
      <c r="A14" s="214"/>
      <c r="B14" s="171">
        <v>7596</v>
      </c>
      <c r="C14" s="144" t="s">
        <v>59</v>
      </c>
      <c r="D14" s="143" t="s">
        <v>49</v>
      </c>
      <c r="E14" s="142">
        <f>'EJECUCIÓN TOTAL'!E14</f>
        <v>3711828000</v>
      </c>
      <c r="F14" s="141"/>
      <c r="G14" s="138">
        <f>E14-F14</f>
        <v>3711828000</v>
      </c>
      <c r="H14" s="138">
        <f>'EJECUCIÓN TOTAL'!F14-'EJECUCIÓN CON REDUCCIÓN'!F14</f>
        <v>3711807822</v>
      </c>
      <c r="I14" s="139">
        <f t="shared" si="1"/>
        <v>0.99999456386448937</v>
      </c>
      <c r="J14" s="140">
        <f>'EJECUCIÓN TOTAL'!H14</f>
        <v>3542987819</v>
      </c>
      <c r="K14" s="139">
        <f t="shared" si="2"/>
        <v>0.95451292974782231</v>
      </c>
      <c r="L14" s="140">
        <f>'EJECUCIÓN TOTAL'!J14</f>
        <v>2220793687</v>
      </c>
      <c r="M14" s="139">
        <f t="shared" si="3"/>
        <v>0.59830188440843701</v>
      </c>
      <c r="N14" s="173">
        <f t="shared" si="4"/>
        <v>0.62681380813406629</v>
      </c>
      <c r="P14" s="123"/>
    </row>
    <row r="15" spans="1:16" s="21" customFormat="1" ht="27.75" customHeight="1" x14ac:dyDescent="0.25">
      <c r="A15" s="214"/>
      <c r="B15" s="172">
        <v>7588</v>
      </c>
      <c r="C15" s="144" t="s">
        <v>60</v>
      </c>
      <c r="D15" s="143" t="s">
        <v>49</v>
      </c>
      <c r="E15" s="142">
        <f>'EJECUCIÓN TOTAL'!E15</f>
        <v>7835135000</v>
      </c>
      <c r="F15" s="141">
        <v>992894413</v>
      </c>
      <c r="G15" s="138">
        <f>E15-F15</f>
        <v>6842240587</v>
      </c>
      <c r="H15" s="138">
        <f>'EJECUCIÓN TOTAL'!F15-'EJECUCIÓN CON REDUCCIÓN'!F15</f>
        <v>6842193970</v>
      </c>
      <c r="I15" s="139">
        <f t="shared" si="1"/>
        <v>0.99999318688090444</v>
      </c>
      <c r="J15" s="140">
        <f>'EJECUCIÓN TOTAL'!H15</f>
        <v>6733899323</v>
      </c>
      <c r="K15" s="139">
        <f t="shared" si="2"/>
        <v>0.98416582073921166</v>
      </c>
      <c r="L15" s="138">
        <f>'EJECUCIÓN TOTAL'!J15</f>
        <v>5236824644</v>
      </c>
      <c r="M15" s="139">
        <f t="shared" si="3"/>
        <v>0.76536692585025001</v>
      </c>
      <c r="N15" s="173">
        <f t="shared" si="4"/>
        <v>0.77768086405945214</v>
      </c>
      <c r="P15" s="123"/>
    </row>
    <row r="16" spans="1:16" s="21" customFormat="1" ht="21.75" customHeight="1" x14ac:dyDescent="0.25">
      <c r="A16" s="214"/>
      <c r="B16" s="234">
        <v>7583</v>
      </c>
      <c r="C16" s="246" t="s">
        <v>61</v>
      </c>
      <c r="D16" s="143" t="s">
        <v>49</v>
      </c>
      <c r="E16" s="188">
        <f>SUM(E17:E18)</f>
        <v>10138421870</v>
      </c>
      <c r="F16" s="141">
        <f>SUM(F17:F18)</f>
        <v>2523553481</v>
      </c>
      <c r="G16" s="138">
        <f>G17+G18</f>
        <v>7614868389</v>
      </c>
      <c r="H16" s="138">
        <f>SUM(H17:H18)</f>
        <v>5421556336</v>
      </c>
      <c r="I16" s="139">
        <f t="shared" si="1"/>
        <v>0.7119698015833954</v>
      </c>
      <c r="J16" s="140">
        <f>SUM(J17:J18)</f>
        <v>4836905356</v>
      </c>
      <c r="K16" s="139">
        <f>+J16/G16</f>
        <v>0.63519224613088709</v>
      </c>
      <c r="L16" s="140">
        <f>SUM(L17:L18)</f>
        <v>3209456555</v>
      </c>
      <c r="M16" s="139">
        <f t="shared" si="3"/>
        <v>0.42147236052512688</v>
      </c>
      <c r="N16" s="173">
        <f>+L16/J16</f>
        <v>0.66353511569516022</v>
      </c>
      <c r="O16" s="123"/>
      <c r="P16" s="123"/>
    </row>
    <row r="17" spans="1:17" s="21" customFormat="1" x14ac:dyDescent="0.25">
      <c r="A17" s="214"/>
      <c r="B17" s="234"/>
      <c r="C17" s="246"/>
      <c r="D17" s="179" t="s">
        <v>52</v>
      </c>
      <c r="E17" s="180">
        <f>'EJECUCIÓN TOTAL'!E17</f>
        <v>10138088537</v>
      </c>
      <c r="F17" s="181">
        <f>1873553481+650000000</f>
        <v>2523553481</v>
      </c>
      <c r="G17" s="164">
        <f>E17-F17</f>
        <v>7614535056</v>
      </c>
      <c r="H17" s="165">
        <f>'EJECUCIÓN TOTAL'!F17-'EJECUCIÓN CON REDUCCIÓN'!F17</f>
        <v>5421223003</v>
      </c>
      <c r="I17" s="182">
        <f t="shared" si="1"/>
        <v>0.71195719280696679</v>
      </c>
      <c r="J17" s="165">
        <f>'EJECUCIÓN TOTAL'!H17</f>
        <v>4836572023</v>
      </c>
      <c r="K17" s="182">
        <f t="shared" si="2"/>
        <v>0.63517627634913076</v>
      </c>
      <c r="L17" s="165">
        <f>'EJECUCIÓN TOTAL'!J17</f>
        <v>3209123222</v>
      </c>
      <c r="M17" s="182">
        <f>+L17/G17</f>
        <v>0.42144703496654307</v>
      </c>
      <c r="N17" s="183">
        <f t="shared" si="4"/>
        <v>0.66351192678186655</v>
      </c>
      <c r="P17" s="123"/>
    </row>
    <row r="18" spans="1:17" s="21" customFormat="1" x14ac:dyDescent="0.25">
      <c r="A18" s="214"/>
      <c r="B18" s="234"/>
      <c r="C18" s="246"/>
      <c r="D18" s="179" t="s">
        <v>53</v>
      </c>
      <c r="E18" s="180">
        <f>'EJECUCIÓN TOTAL'!E18</f>
        <v>333333</v>
      </c>
      <c r="F18" s="181"/>
      <c r="G18" s="164">
        <f>E18-F18</f>
        <v>333333</v>
      </c>
      <c r="H18" s="165">
        <f>'EJECUCIÓN TOTAL'!F18-'EJECUCIÓN CON REDUCCIÓN'!F18</f>
        <v>333333</v>
      </c>
      <c r="I18" s="184">
        <f t="shared" si="1"/>
        <v>1</v>
      </c>
      <c r="J18" s="165">
        <f>'EJECUCIÓN TOTAL'!H18</f>
        <v>333333</v>
      </c>
      <c r="K18" s="184">
        <f t="shared" si="2"/>
        <v>1</v>
      </c>
      <c r="L18" s="165">
        <f>'EJECUCIÓN TOTAL'!J18</f>
        <v>333333</v>
      </c>
      <c r="M18" s="182">
        <f t="shared" si="3"/>
        <v>1</v>
      </c>
      <c r="N18" s="183">
        <f t="shared" si="4"/>
        <v>1</v>
      </c>
      <c r="P18" s="123"/>
    </row>
    <row r="19" spans="1:17" s="21" customFormat="1" ht="25.5" customHeight="1" x14ac:dyDescent="0.25">
      <c r="A19" s="214"/>
      <c r="B19" s="167">
        <v>7579</v>
      </c>
      <c r="C19" s="144" t="s">
        <v>62</v>
      </c>
      <c r="D19" s="143" t="s">
        <v>49</v>
      </c>
      <c r="E19" s="142">
        <f>'EJECUCIÓN TOTAL'!E19</f>
        <v>7664170000</v>
      </c>
      <c r="F19" s="141">
        <v>792572748</v>
      </c>
      <c r="G19" s="138">
        <f>E19-F19</f>
        <v>6871597252</v>
      </c>
      <c r="H19" s="140">
        <f>'EJECUCIÓN TOTAL'!F19-'EJECUCIÓN CON REDUCCIÓN'!F19</f>
        <v>6871280166</v>
      </c>
      <c r="I19" s="139">
        <f>H19/G19</f>
        <v>0.99995385556103311</v>
      </c>
      <c r="J19" s="140">
        <f>'EJECUCIÓN TOTAL'!H19</f>
        <v>6707173466</v>
      </c>
      <c r="K19" s="139">
        <f t="shared" si="2"/>
        <v>0.97607196988267264</v>
      </c>
      <c r="L19" s="140">
        <f>'EJECUCIÓN TOTAL'!J19</f>
        <v>4352063299</v>
      </c>
      <c r="M19" s="139">
        <f t="shared" si="3"/>
        <v>0.63334085794002526</v>
      </c>
      <c r="N19" s="173">
        <f t="shared" si="4"/>
        <v>0.64886696625060869</v>
      </c>
      <c r="P19" s="123"/>
    </row>
    <row r="20" spans="1:17" s="21" customFormat="1" x14ac:dyDescent="0.25">
      <c r="A20" s="214"/>
      <c r="B20" s="230" t="s">
        <v>39</v>
      </c>
      <c r="C20" s="231"/>
      <c r="D20" s="147" t="s">
        <v>49</v>
      </c>
      <c r="E20" s="148">
        <f>E14+E15+E16+E19</f>
        <v>29349554870</v>
      </c>
      <c r="F20" s="149">
        <f>F14+F15+F16+F19</f>
        <v>4309020642</v>
      </c>
      <c r="G20" s="150">
        <f>G14+G15+G16+G19</f>
        <v>25040534228</v>
      </c>
      <c r="H20" s="150">
        <f>+H14+H15+H16+H19</f>
        <v>22846838294</v>
      </c>
      <c r="I20" s="151">
        <f t="shared" si="1"/>
        <v>0.91239420397241211</v>
      </c>
      <c r="J20" s="153">
        <f>+J14+J15+J16+J19</f>
        <v>21820965964</v>
      </c>
      <c r="K20" s="151">
        <f>+J20/G20</f>
        <v>0.87142573578163041</v>
      </c>
      <c r="L20" s="153">
        <f>+L14+L15+L16+L19</f>
        <v>15019138185</v>
      </c>
      <c r="M20" s="151">
        <f t="shared" si="3"/>
        <v>0.59979304148414669</v>
      </c>
      <c r="N20" s="168">
        <f t="shared" si="4"/>
        <v>0.68828933649309643</v>
      </c>
    </row>
    <row r="21" spans="1:17" s="21" customFormat="1" ht="41.25" customHeight="1" x14ac:dyDescent="0.25">
      <c r="A21" s="214"/>
      <c r="B21" s="167">
        <v>7581</v>
      </c>
      <c r="C21" s="144" t="s">
        <v>63</v>
      </c>
      <c r="D21" s="143" t="s">
        <v>49</v>
      </c>
      <c r="E21" s="142">
        <f>'EJECUCIÓN TOTAL'!E21</f>
        <v>7095388000</v>
      </c>
      <c r="F21" s="141">
        <v>365835000</v>
      </c>
      <c r="G21" s="138">
        <f>E21-F21</f>
        <v>6729553000</v>
      </c>
      <c r="H21" s="140">
        <f>'EJECUCIÓN TOTAL'!F21-'EJECUCIÓN CON REDUCCIÓN'!F21</f>
        <v>6399634900</v>
      </c>
      <c r="I21" s="139">
        <f t="shared" si="1"/>
        <v>0.95097473784662967</v>
      </c>
      <c r="J21" s="140">
        <f>'EJECUCIÓN TOTAL'!H21</f>
        <v>5297340500</v>
      </c>
      <c r="K21" s="139">
        <f t="shared" si="2"/>
        <v>0.78717568611169275</v>
      </c>
      <c r="L21" s="140">
        <f>'EJECUCIÓN TOTAL'!J21</f>
        <v>3529230167</v>
      </c>
      <c r="M21" s="139">
        <f t="shared" si="3"/>
        <v>0.52443753203221666</v>
      </c>
      <c r="N21" s="173">
        <f t="shared" si="4"/>
        <v>0.66622679191567924</v>
      </c>
      <c r="P21" s="123"/>
    </row>
    <row r="22" spans="1:17" ht="12" customHeight="1" x14ac:dyDescent="0.2">
      <c r="A22" s="214"/>
      <c r="B22" s="230" t="s">
        <v>7</v>
      </c>
      <c r="C22" s="231"/>
      <c r="D22" s="147" t="s">
        <v>49</v>
      </c>
      <c r="E22" s="148">
        <f>SUM(E21)</f>
        <v>7095388000</v>
      </c>
      <c r="F22" s="149">
        <f>SUM(F21)</f>
        <v>365835000</v>
      </c>
      <c r="G22" s="152">
        <f>SUM(G21)</f>
        <v>6729553000</v>
      </c>
      <c r="H22" s="152">
        <f>+H21</f>
        <v>6399634900</v>
      </c>
      <c r="I22" s="151">
        <f t="shared" si="1"/>
        <v>0.95097473784662967</v>
      </c>
      <c r="J22" s="152">
        <f>+J21</f>
        <v>5297340500</v>
      </c>
      <c r="K22" s="151">
        <f t="shared" si="2"/>
        <v>0.78717568611169275</v>
      </c>
      <c r="L22" s="152">
        <f>+L21</f>
        <v>3529230167</v>
      </c>
      <c r="M22" s="151">
        <f>+L22/G22</f>
        <v>0.52443753203221666</v>
      </c>
      <c r="N22" s="168">
        <f t="shared" si="4"/>
        <v>0.66622679191567924</v>
      </c>
      <c r="P22" s="44"/>
      <c r="Q22" s="44"/>
    </row>
    <row r="23" spans="1:17" ht="24" customHeight="1" x14ac:dyDescent="0.2">
      <c r="A23" s="214"/>
      <c r="B23" s="172">
        <v>7573</v>
      </c>
      <c r="C23" s="145" t="s">
        <v>64</v>
      </c>
      <c r="D23" s="143" t="s">
        <v>49</v>
      </c>
      <c r="E23" s="142">
        <f>'EJECUCIÓN TOTAL'!E23</f>
        <v>36212434708</v>
      </c>
      <c r="F23" s="141">
        <f>6136681625+494533560</f>
        <v>6631215185</v>
      </c>
      <c r="G23" s="138">
        <f>E23-F23</f>
        <v>29581219523</v>
      </c>
      <c r="H23" s="138">
        <f>'EJECUCIÓN TOTAL'!F23-'EJECUCIÓN CON REDUCCIÓN'!F23</f>
        <v>29430964024</v>
      </c>
      <c r="I23" s="139">
        <f t="shared" si="1"/>
        <v>0.99492057794023081</v>
      </c>
      <c r="J23" s="140">
        <f>'EJECUCIÓN TOTAL'!H23</f>
        <v>28701214744</v>
      </c>
      <c r="K23" s="139">
        <f t="shared" si="2"/>
        <v>0.97025123395214397</v>
      </c>
      <c r="L23" s="140">
        <f>'EJECUCIÓN TOTAL'!J23</f>
        <v>15451889751</v>
      </c>
      <c r="M23" s="139">
        <f t="shared" si="3"/>
        <v>0.52235472371197678</v>
      </c>
      <c r="N23" s="173">
        <f t="shared" si="4"/>
        <v>0.53837058427048712</v>
      </c>
    </row>
    <row r="24" spans="1:17" ht="33.75" customHeight="1" x14ac:dyDescent="0.2">
      <c r="A24" s="214"/>
      <c r="B24" s="167">
        <v>7576</v>
      </c>
      <c r="C24" s="145" t="s">
        <v>65</v>
      </c>
      <c r="D24" s="143" t="s">
        <v>49</v>
      </c>
      <c r="E24" s="142">
        <f>'EJECUCIÓN TOTAL'!E24</f>
        <v>6212878000</v>
      </c>
      <c r="F24" s="141">
        <f>300000000+9911900</f>
        <v>309911900</v>
      </c>
      <c r="G24" s="138">
        <f>E24-F24</f>
        <v>5902966100</v>
      </c>
      <c r="H24" s="138">
        <f>'EJECUCIÓN TOTAL'!F24-'EJECUCIÓN CON REDUCCIÓN'!F24</f>
        <v>5771324806</v>
      </c>
      <c r="I24" s="139">
        <f t="shared" si="1"/>
        <v>0.97769912756232835</v>
      </c>
      <c r="J24" s="140">
        <f>'EJECUCIÓN TOTAL'!H24</f>
        <v>5627897806</v>
      </c>
      <c r="K24" s="139">
        <f t="shared" si="2"/>
        <v>0.95340168157157468</v>
      </c>
      <c r="L24" s="140">
        <f>'EJECUCIÓN TOTAL'!J24</f>
        <v>3563065587</v>
      </c>
      <c r="M24" s="139">
        <f t="shared" si="3"/>
        <v>0.60360597141155869</v>
      </c>
      <c r="N24" s="173">
        <f t="shared" si="4"/>
        <v>0.63310772686763317</v>
      </c>
    </row>
    <row r="25" spans="1:17" ht="11.4" x14ac:dyDescent="0.2">
      <c r="A25" s="214"/>
      <c r="B25" s="234">
        <v>7587</v>
      </c>
      <c r="C25" s="247" t="s">
        <v>66</v>
      </c>
      <c r="D25" s="143" t="s">
        <v>49</v>
      </c>
      <c r="E25" s="142">
        <f>SUM(E26:E27)</f>
        <v>91383904483</v>
      </c>
      <c r="F25" s="141">
        <f>SUM(F26:F27)</f>
        <v>1974984375</v>
      </c>
      <c r="G25" s="138">
        <f>G26+G27</f>
        <v>89408920108</v>
      </c>
      <c r="H25" s="138">
        <f>SUM(H26:H27)</f>
        <v>83034094567</v>
      </c>
      <c r="I25" s="139">
        <f t="shared" si="1"/>
        <v>0.92870034071209406</v>
      </c>
      <c r="J25" s="138">
        <f>SUM(J26:J27)</f>
        <v>81913892570</v>
      </c>
      <c r="K25" s="139">
        <f t="shared" si="2"/>
        <v>0.91617136714159497</v>
      </c>
      <c r="L25" s="138">
        <f>SUM(L26:L27)</f>
        <v>52017579141</v>
      </c>
      <c r="M25" s="139">
        <f t="shared" si="3"/>
        <v>0.58179406571700276</v>
      </c>
      <c r="N25" s="173">
        <f t="shared" si="4"/>
        <v>0.63502755770699182</v>
      </c>
    </row>
    <row r="26" spans="1:17" ht="11.4" x14ac:dyDescent="0.2">
      <c r="A26" s="214"/>
      <c r="B26" s="234"/>
      <c r="C26" s="247"/>
      <c r="D26" s="179" t="s">
        <v>52</v>
      </c>
      <c r="E26" s="180">
        <f>'EJECUCIÓN TOTAL'!E26</f>
        <v>90243779816</v>
      </c>
      <c r="F26" s="181">
        <f>1924970375+50014000</f>
        <v>1974984375</v>
      </c>
      <c r="G26" s="164">
        <f>E26-F26</f>
        <v>88268795441</v>
      </c>
      <c r="H26" s="165">
        <f>'EJECUCIÓN TOTAL'!F26-'EJECUCIÓN CON REDUCCIÓN'!F26</f>
        <v>82214300411</v>
      </c>
      <c r="I26" s="182">
        <f t="shared" si="1"/>
        <v>0.93140843262048478</v>
      </c>
      <c r="J26" s="165">
        <f>'EJECUCIÓN TOTAL'!H26</f>
        <v>81094098414</v>
      </c>
      <c r="K26" s="182">
        <f t="shared" si="2"/>
        <v>0.91871762845347016</v>
      </c>
      <c r="L26" s="165">
        <f>'EJECUCIÓN TOTAL'!J26</f>
        <v>51197784985</v>
      </c>
      <c r="M26" s="182">
        <f t="shared" si="3"/>
        <v>0.58002133969553549</v>
      </c>
      <c r="N26" s="183">
        <f t="shared" si="4"/>
        <v>0.63133798866134594</v>
      </c>
    </row>
    <row r="27" spans="1:17" ht="11.4" x14ac:dyDescent="0.2">
      <c r="A27" s="214"/>
      <c r="B27" s="234"/>
      <c r="C27" s="247"/>
      <c r="D27" s="179" t="s">
        <v>53</v>
      </c>
      <c r="E27" s="180">
        <f>'EJECUCIÓN TOTAL'!E27</f>
        <v>1140124667</v>
      </c>
      <c r="F27" s="181"/>
      <c r="G27" s="164">
        <f>E27-F27</f>
        <v>1140124667</v>
      </c>
      <c r="H27" s="165">
        <f>'EJECUCIÓN TOTAL'!F27-'EJECUCIÓN CON REDUCCIÓN'!F27</f>
        <v>819794156</v>
      </c>
      <c r="I27" s="182">
        <f t="shared" si="1"/>
        <v>0.71903904873588709</v>
      </c>
      <c r="J27" s="165">
        <f>'EJECUCIÓN TOTAL'!H27</f>
        <v>819794156</v>
      </c>
      <c r="K27" s="182">
        <f t="shared" si="2"/>
        <v>0.71903904873588709</v>
      </c>
      <c r="L27" s="165">
        <f>'EJECUCIÓN TOTAL'!J27</f>
        <v>819794156</v>
      </c>
      <c r="M27" s="182">
        <f t="shared" si="3"/>
        <v>0.71903904873588709</v>
      </c>
      <c r="N27" s="183">
        <f t="shared" si="4"/>
        <v>1</v>
      </c>
    </row>
    <row r="28" spans="1:17" ht="11.4" x14ac:dyDescent="0.2">
      <c r="A28" s="214"/>
      <c r="B28" s="234">
        <v>7578</v>
      </c>
      <c r="C28" s="247" t="s">
        <v>67</v>
      </c>
      <c r="D28" s="143" t="s">
        <v>49</v>
      </c>
      <c r="E28" s="142">
        <f>SUM(E29:E30)</f>
        <v>128506055000</v>
      </c>
      <c r="F28" s="141">
        <f>SUM(F29:F30)</f>
        <v>26607446283</v>
      </c>
      <c r="G28" s="138">
        <f>G29+G30</f>
        <v>101898608717</v>
      </c>
      <c r="H28" s="138">
        <f>SUM(H29:H30)</f>
        <v>99994126183</v>
      </c>
      <c r="I28" s="139">
        <f t="shared" si="1"/>
        <v>0.98131002417030777</v>
      </c>
      <c r="J28" s="138">
        <f>SUM(J29:J30)</f>
        <v>87453720850</v>
      </c>
      <c r="K28" s="139">
        <f t="shared" si="2"/>
        <v>0.85824254080723161</v>
      </c>
      <c r="L28" s="138">
        <f>SUM(L29:L30)</f>
        <v>44034509713</v>
      </c>
      <c r="M28" s="139">
        <f t="shared" si="3"/>
        <v>0.43214044104660687</v>
      </c>
      <c r="N28" s="173">
        <f t="shared" si="4"/>
        <v>0.50351785247111069</v>
      </c>
    </row>
    <row r="29" spans="1:17" ht="11.4" x14ac:dyDescent="0.2">
      <c r="A29" s="214"/>
      <c r="B29" s="234"/>
      <c r="C29" s="247"/>
      <c r="D29" s="179" t="s">
        <v>52</v>
      </c>
      <c r="E29" s="180">
        <f>'EJECUCIÓN TOTAL'!E29</f>
        <v>124927158000</v>
      </c>
      <c r="F29" s="181">
        <f>24441176130+2166270153</f>
        <v>26607446283</v>
      </c>
      <c r="G29" s="164">
        <f>E29-F29</f>
        <v>98319711717</v>
      </c>
      <c r="H29" s="165">
        <f>'EJECUCIÓN TOTAL'!F29-'EJECUCIÓN CON REDUCCIÓN'!F29</f>
        <v>96651830249</v>
      </c>
      <c r="I29" s="182">
        <f t="shared" si="1"/>
        <v>0.983036143629054</v>
      </c>
      <c r="J29" s="165">
        <f>'EJECUCIÓN TOTAL'!H29</f>
        <v>84256841585</v>
      </c>
      <c r="K29" s="182">
        <f t="shared" si="2"/>
        <v>0.85696794786707597</v>
      </c>
      <c r="L29" s="165">
        <f>'EJECUCIÓN TOTAL'!J29</f>
        <v>40837630448</v>
      </c>
      <c r="M29" s="182">
        <f t="shared" si="3"/>
        <v>0.4153554738397281</v>
      </c>
      <c r="N29" s="183">
        <f t="shared" si="4"/>
        <v>0.48468029040469285</v>
      </c>
    </row>
    <row r="30" spans="1:17" ht="11.4" x14ac:dyDescent="0.2">
      <c r="A30" s="214"/>
      <c r="B30" s="234"/>
      <c r="C30" s="247"/>
      <c r="D30" s="179" t="s">
        <v>53</v>
      </c>
      <c r="E30" s="180">
        <f>'EJECUCIÓN TOTAL'!E30</f>
        <v>3578897000</v>
      </c>
      <c r="F30" s="181"/>
      <c r="G30" s="164">
        <f>E30-F30</f>
        <v>3578897000</v>
      </c>
      <c r="H30" s="165">
        <f>'EJECUCIÓN TOTAL'!F30-'EJECUCIÓN CON REDUCCIÓN'!F30</f>
        <v>3342295934</v>
      </c>
      <c r="I30" s="182">
        <f t="shared" si="1"/>
        <v>0.93388994821588889</v>
      </c>
      <c r="J30" s="165">
        <f>'EJECUCIÓN TOTAL'!H30</f>
        <v>3196879265</v>
      </c>
      <c r="K30" s="182">
        <f t="shared" si="2"/>
        <v>0.89325824828152356</v>
      </c>
      <c r="L30" s="165">
        <f>'EJECUCIÓN TOTAL'!J30</f>
        <v>3196879265</v>
      </c>
      <c r="M30" s="182">
        <f t="shared" si="3"/>
        <v>0.89325824828152356</v>
      </c>
      <c r="N30" s="183">
        <f t="shared" si="4"/>
        <v>1</v>
      </c>
    </row>
    <row r="31" spans="1:17" x14ac:dyDescent="0.2">
      <c r="A31" s="214"/>
      <c r="B31" s="230" t="s">
        <v>40</v>
      </c>
      <c r="C31" s="231"/>
      <c r="D31" s="147" t="s">
        <v>49</v>
      </c>
      <c r="E31" s="148">
        <f>E23+E24+E25+E28</f>
        <v>262315272191</v>
      </c>
      <c r="F31" s="149">
        <f>F23+F24+F25+F28</f>
        <v>35523557743</v>
      </c>
      <c r="G31" s="150">
        <f>G23+G24+G25+G28</f>
        <v>226791714448</v>
      </c>
      <c r="H31" s="150">
        <f>+H23+H24+H25+H28</f>
        <v>218230509580</v>
      </c>
      <c r="I31" s="151">
        <f t="shared" si="1"/>
        <v>0.96225080405235452</v>
      </c>
      <c r="J31" s="150">
        <f>+J23+J24+J25+J28</f>
        <v>203696725970</v>
      </c>
      <c r="K31" s="151">
        <f t="shared" si="2"/>
        <v>0.89816652458308688</v>
      </c>
      <c r="L31" s="150">
        <f>+L23+L24+L25+L28</f>
        <v>115067044192</v>
      </c>
      <c r="M31" s="151">
        <f t="shared" si="3"/>
        <v>0.50736881844236503</v>
      </c>
      <c r="N31" s="168">
        <f t="shared" si="4"/>
        <v>0.56489393064151072</v>
      </c>
    </row>
    <row r="32" spans="1:17" ht="24" customHeight="1" x14ac:dyDescent="0.2">
      <c r="A32" s="214"/>
      <c r="B32" s="167">
        <v>7593</v>
      </c>
      <c r="C32" s="145" t="s">
        <v>68</v>
      </c>
      <c r="D32" s="143" t="s">
        <v>49</v>
      </c>
      <c r="E32" s="142">
        <f>'EJECUCIÓN TOTAL'!E32</f>
        <v>30810573000</v>
      </c>
      <c r="F32" s="141">
        <v>2074580314</v>
      </c>
      <c r="G32" s="138">
        <f>E32-F32</f>
        <v>28735992686</v>
      </c>
      <c r="H32" s="138">
        <f>'EJECUCIÓN TOTAL'!F32-'EJECUCIÓN CON REDUCCIÓN'!F32</f>
        <v>28671218295</v>
      </c>
      <c r="I32" s="139">
        <f>H32/G32</f>
        <v>0.99774587947220772</v>
      </c>
      <c r="J32" s="140">
        <f>'EJECUCIÓN TOTAL'!H32</f>
        <v>27114304962</v>
      </c>
      <c r="K32" s="139">
        <f t="shared" si="2"/>
        <v>0.94356597519632313</v>
      </c>
      <c r="L32" s="140">
        <f>'EJECUCIÓN TOTAL'!J32</f>
        <v>17256191194</v>
      </c>
      <c r="M32" s="139">
        <f t="shared" si="3"/>
        <v>0.60050791989542474</v>
      </c>
      <c r="N32" s="173">
        <f t="shared" si="4"/>
        <v>0.63642388098032043</v>
      </c>
    </row>
    <row r="33" spans="1:14" ht="11.4" customHeight="1" x14ac:dyDescent="0.2">
      <c r="A33" s="214"/>
      <c r="B33" s="238">
        <v>7653</v>
      </c>
      <c r="C33" s="235" t="s">
        <v>69</v>
      </c>
      <c r="D33" s="143" t="s">
        <v>49</v>
      </c>
      <c r="E33" s="142">
        <f>E34+E35</f>
        <v>25106214000</v>
      </c>
      <c r="F33" s="141">
        <f>F34+F35</f>
        <v>3125419686</v>
      </c>
      <c r="G33" s="138">
        <f>G34+G35</f>
        <v>21980794314</v>
      </c>
      <c r="H33" s="138">
        <f>H34+H35</f>
        <v>18710893467</v>
      </c>
      <c r="I33" s="139">
        <f t="shared" si="1"/>
        <v>0.85123827645676409</v>
      </c>
      <c r="J33" s="140">
        <f>J34+J35</f>
        <v>21836313153</v>
      </c>
      <c r="K33" s="139">
        <f t="shared" si="2"/>
        <v>0.99342693630921353</v>
      </c>
      <c r="L33" s="140">
        <f>L34+L35</f>
        <v>14988594252</v>
      </c>
      <c r="M33" s="139">
        <f t="shared" si="3"/>
        <v>0.68189502335015573</v>
      </c>
      <c r="N33" s="173">
        <f t="shared" si="4"/>
        <v>0.68640681908982326</v>
      </c>
    </row>
    <row r="34" spans="1:14" ht="11.4" customHeight="1" x14ac:dyDescent="0.2">
      <c r="A34" s="214"/>
      <c r="B34" s="239"/>
      <c r="C34" s="236"/>
      <c r="D34" s="179" t="s">
        <v>52</v>
      </c>
      <c r="E34" s="180">
        <f>'EJECUCIÓN TOTAL'!E34</f>
        <v>25104002933</v>
      </c>
      <c r="F34" s="181">
        <v>3125419686</v>
      </c>
      <c r="G34" s="164">
        <f>E34-F34</f>
        <v>21978583247</v>
      </c>
      <c r="H34" s="165">
        <f>'EJECUCIÓN TOTAL'!H34-F34</f>
        <v>18710893467</v>
      </c>
      <c r="I34" s="182">
        <f t="shared" ref="I34:I35" si="5">H34/G34</f>
        <v>0.85132391186106005</v>
      </c>
      <c r="J34" s="165">
        <f>'EJECUCIÓN TOTAL'!H34</f>
        <v>21836313153</v>
      </c>
      <c r="K34" s="184">
        <f t="shared" ref="K34:K35" si="6">+J34/G34</f>
        <v>0.99352687603194723</v>
      </c>
      <c r="L34" s="165">
        <f>'EJECUCIÓN TOTAL'!J34</f>
        <v>14988594252</v>
      </c>
      <c r="M34" s="182">
        <f t="shared" ref="M34:M35" si="7">+L34/G34</f>
        <v>0.68196362265733801</v>
      </c>
      <c r="N34" s="183">
        <f t="shared" ref="N34" si="8">+L34/J34</f>
        <v>0.68640681908982326</v>
      </c>
    </row>
    <row r="35" spans="1:14" ht="11.4" customHeight="1" x14ac:dyDescent="0.2">
      <c r="A35" s="214"/>
      <c r="B35" s="240"/>
      <c r="C35" s="237"/>
      <c r="D35" s="179" t="s">
        <v>53</v>
      </c>
      <c r="E35" s="180">
        <f>'EJECUCIÓN TOTAL'!E35</f>
        <v>2211067</v>
      </c>
      <c r="F35" s="181">
        <v>0</v>
      </c>
      <c r="G35" s="164">
        <f>E35-F35</f>
        <v>2211067</v>
      </c>
      <c r="H35" s="165">
        <f>'EJECUCIÓN TOTAL'!H35-F35</f>
        <v>0</v>
      </c>
      <c r="I35" s="182">
        <f t="shared" si="5"/>
        <v>0</v>
      </c>
      <c r="J35" s="165">
        <f>'EJECUCIÓN TOTAL'!H35</f>
        <v>0</v>
      </c>
      <c r="K35" s="182">
        <f t="shared" si="6"/>
        <v>0</v>
      </c>
      <c r="L35" s="165">
        <f>'EJECUCIÓN TOTAL'!J35</f>
        <v>0</v>
      </c>
      <c r="M35" s="182">
        <f t="shared" si="7"/>
        <v>0</v>
      </c>
      <c r="N35" s="183">
        <f>IFERROR(L35/'EJECUCIÓN TOTAL'!J35,0)</f>
        <v>0</v>
      </c>
    </row>
    <row r="36" spans="1:14" ht="39.75" customHeight="1" x14ac:dyDescent="0.2">
      <c r="A36" s="214"/>
      <c r="B36" s="167">
        <v>7595</v>
      </c>
      <c r="C36" s="145" t="s">
        <v>70</v>
      </c>
      <c r="D36" s="143" t="s">
        <v>49</v>
      </c>
      <c r="E36" s="142">
        <f>'EJECUCIÓN TOTAL'!E36</f>
        <v>6023444000</v>
      </c>
      <c r="F36" s="141">
        <v>400000000</v>
      </c>
      <c r="G36" s="138">
        <f t="shared" ref="G36:G37" si="9">E36-F36</f>
        <v>5623444000</v>
      </c>
      <c r="H36" s="138">
        <f>'EJECUCIÓN TOTAL'!F36-'EJECUCIÓN CON REDUCCIÓN'!F36</f>
        <v>5561474653</v>
      </c>
      <c r="I36" s="139">
        <f t="shared" si="1"/>
        <v>0.98898017887259126</v>
      </c>
      <c r="J36" s="140">
        <f>'EJECUCIÓN TOTAL'!H36</f>
        <v>5243161650</v>
      </c>
      <c r="K36" s="139">
        <f t="shared" si="2"/>
        <v>0.93237554246116794</v>
      </c>
      <c r="L36" s="140">
        <f>'EJECUCIÓN TOTAL'!J36</f>
        <v>3127211191</v>
      </c>
      <c r="M36" s="139">
        <f t="shared" si="3"/>
        <v>0.55610248648337213</v>
      </c>
      <c r="N36" s="173">
        <f t="shared" si="4"/>
        <v>0.59643615813370932</v>
      </c>
    </row>
    <row r="37" spans="1:14" ht="24" customHeight="1" x14ac:dyDescent="0.2">
      <c r="A37" s="214"/>
      <c r="B37" s="167">
        <v>7907</v>
      </c>
      <c r="C37" s="145" t="s">
        <v>74</v>
      </c>
      <c r="D37" s="143" t="s">
        <v>49</v>
      </c>
      <c r="E37" s="142">
        <f>'EJECUCIÓN TOTAL'!E37</f>
        <v>1780800000</v>
      </c>
      <c r="F37" s="141">
        <v>5089074</v>
      </c>
      <c r="G37" s="138">
        <f t="shared" si="9"/>
        <v>1775710926</v>
      </c>
      <c r="H37" s="138">
        <f>'EJECUCIÓN TOTAL'!F37-'EJECUCIÓN CON REDUCCIÓN'!F37</f>
        <v>1775710726</v>
      </c>
      <c r="I37" s="139">
        <f t="shared" si="1"/>
        <v>0.99999988736905476</v>
      </c>
      <c r="J37" s="140">
        <f>'EJECUCIÓN TOTAL'!H37</f>
        <v>1775710726</v>
      </c>
      <c r="K37" s="139">
        <f t="shared" si="2"/>
        <v>0.99999988736905476</v>
      </c>
      <c r="L37" s="140">
        <f>'EJECUCIÓN TOTAL'!J37</f>
        <v>1062799864</v>
      </c>
      <c r="M37" s="139">
        <f t="shared" si="3"/>
        <v>0.59852076621169592</v>
      </c>
      <c r="N37" s="173">
        <f t="shared" si="4"/>
        <v>0.59852083362366304</v>
      </c>
    </row>
    <row r="38" spans="1:14" x14ac:dyDescent="0.2">
      <c r="A38" s="214"/>
      <c r="B38" s="230" t="s">
        <v>41</v>
      </c>
      <c r="C38" s="231"/>
      <c r="D38" s="147" t="s">
        <v>49</v>
      </c>
      <c r="E38" s="148">
        <f>E32+E33+E36+E37</f>
        <v>63721031000</v>
      </c>
      <c r="F38" s="148">
        <f t="shared" ref="F38:H38" si="10">F32+F33+F36+F37</f>
        <v>5605089074</v>
      </c>
      <c r="G38" s="148">
        <f t="shared" si="10"/>
        <v>58115941926</v>
      </c>
      <c r="H38" s="148">
        <f t="shared" si="10"/>
        <v>54719297141</v>
      </c>
      <c r="I38" s="151">
        <f t="shared" si="1"/>
        <v>0.94155399237398574</v>
      </c>
      <c r="J38" s="152">
        <f>J32+J33+J36+J37</f>
        <v>55969490491</v>
      </c>
      <c r="K38" s="151">
        <f t="shared" si="2"/>
        <v>0.96306604756173253</v>
      </c>
      <c r="L38" s="152">
        <f>L32+L33+L36+L37</f>
        <v>36434796501</v>
      </c>
      <c r="M38" s="151">
        <f t="shared" si="3"/>
        <v>0.62693290848478433</v>
      </c>
      <c r="N38" s="168">
        <f t="shared" si="4"/>
        <v>0.65097602607011018</v>
      </c>
    </row>
    <row r="39" spans="1:14" x14ac:dyDescent="0.2">
      <c r="A39" s="214"/>
      <c r="B39" s="232" t="s">
        <v>20</v>
      </c>
      <c r="C39" s="233"/>
      <c r="D39" s="154" t="s">
        <v>49</v>
      </c>
      <c r="E39" s="155">
        <f>E20+E22+E31+E38</f>
        <v>362481246061</v>
      </c>
      <c r="F39" s="156">
        <f>F20+F22+F31+F38</f>
        <v>45803502459</v>
      </c>
      <c r="G39" s="157">
        <f>+G20+G22+G31+G38</f>
        <v>316677743602</v>
      </c>
      <c r="H39" s="157">
        <f>+H20+H22+H31+H38</f>
        <v>302196279915</v>
      </c>
      <c r="I39" s="158">
        <f t="shared" si="1"/>
        <v>0.9542706616439699</v>
      </c>
      <c r="J39" s="157">
        <f>+J20+J22+J31+J38</f>
        <v>286784522925</v>
      </c>
      <c r="K39" s="158">
        <f t="shared" si="2"/>
        <v>0.90560365772161833</v>
      </c>
      <c r="L39" s="157">
        <f>+L20+L22+L31+L38</f>
        <v>170050209045</v>
      </c>
      <c r="M39" s="158">
        <f t="shared" si="3"/>
        <v>0.53698187662571828</v>
      </c>
      <c r="N39" s="170">
        <f t="shared" si="4"/>
        <v>0.59295462429634527</v>
      </c>
    </row>
    <row r="40" spans="1:14" ht="12.6" thickBot="1" x14ac:dyDescent="0.25">
      <c r="A40" s="42"/>
      <c r="B40" s="244" t="s">
        <v>72</v>
      </c>
      <c r="C40" s="245"/>
      <c r="D40" s="245"/>
      <c r="E40" s="174">
        <f>E13+E39</f>
        <v>422602524061</v>
      </c>
      <c r="F40" s="175">
        <f>F13+F39</f>
        <v>53375818687</v>
      </c>
      <c r="G40" s="175">
        <f>+G13+G39</f>
        <v>369226705374</v>
      </c>
      <c r="H40" s="175">
        <f>+H13+H39</f>
        <v>351804157158</v>
      </c>
      <c r="I40" s="176">
        <f>H40/G40</f>
        <v>0.95281341256626539</v>
      </c>
      <c r="J40" s="175">
        <f>+J13+J39</f>
        <v>334148955310</v>
      </c>
      <c r="K40" s="176">
        <f>+J40/G40</f>
        <v>0.9049967146106922</v>
      </c>
      <c r="L40" s="175">
        <f>+L13+L39</f>
        <v>202001604931</v>
      </c>
      <c r="M40" s="176">
        <f>+L40/G40</f>
        <v>0.54709370148723924</v>
      </c>
      <c r="N40" s="177">
        <f>+L40/J40</f>
        <v>0.60452562164558332</v>
      </c>
    </row>
    <row r="42" spans="1:14" x14ac:dyDescent="0.25">
      <c r="G42" s="44"/>
      <c r="H42" s="131"/>
      <c r="J42" s="131"/>
      <c r="L42" s="44"/>
      <c r="M42" s="45"/>
    </row>
    <row r="43" spans="1:14" x14ac:dyDescent="0.25">
      <c r="G43" s="122"/>
      <c r="H43" s="132"/>
      <c r="J43" s="122"/>
      <c r="L43" s="44"/>
      <c r="M43" s="45"/>
    </row>
    <row r="44" spans="1:14" x14ac:dyDescent="0.25">
      <c r="G44" s="146"/>
      <c r="H44" s="132"/>
      <c r="J44" s="44"/>
    </row>
    <row r="45" spans="1:14" x14ac:dyDescent="0.25">
      <c r="H45" s="132"/>
    </row>
    <row r="46" spans="1:14" x14ac:dyDescent="0.25">
      <c r="G46" s="44"/>
      <c r="J46" s="122"/>
    </row>
  </sheetData>
  <mergeCells count="23">
    <mergeCell ref="B40:D40"/>
    <mergeCell ref="C16:C18"/>
    <mergeCell ref="B20:C20"/>
    <mergeCell ref="B22:C22"/>
    <mergeCell ref="B25:B27"/>
    <mergeCell ref="C25:C27"/>
    <mergeCell ref="B28:B30"/>
    <mergeCell ref="C28:C30"/>
    <mergeCell ref="B1:N1"/>
    <mergeCell ref="B2:N2"/>
    <mergeCell ref="B3:N3"/>
    <mergeCell ref="B5:C5"/>
    <mergeCell ref="D5:E5"/>
    <mergeCell ref="A6:A39"/>
    <mergeCell ref="B10:C10"/>
    <mergeCell ref="B12:C12"/>
    <mergeCell ref="B13:C13"/>
    <mergeCell ref="B16:B18"/>
    <mergeCell ref="B31:C31"/>
    <mergeCell ref="B38:C38"/>
    <mergeCell ref="B39:C39"/>
    <mergeCell ref="C33:C35"/>
    <mergeCell ref="B33:B35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248" t="s">
        <v>73</v>
      </c>
      <c r="B1" s="249"/>
      <c r="C1" s="249"/>
      <c r="D1" s="249"/>
      <c r="E1" s="249"/>
      <c r="F1" s="249"/>
      <c r="G1" s="249"/>
      <c r="H1" s="250"/>
    </row>
    <row r="2" spans="1:10" x14ac:dyDescent="0.25">
      <c r="A2" s="251" t="s">
        <v>51</v>
      </c>
      <c r="B2" s="251"/>
      <c r="C2" s="251"/>
      <c r="D2" s="251"/>
      <c r="E2" s="251"/>
      <c r="F2" s="251"/>
      <c r="G2" s="251"/>
      <c r="H2" s="251"/>
    </row>
    <row r="3" spans="1:10" ht="15" customHeight="1" x14ac:dyDescent="0.25">
      <c r="A3" s="118"/>
      <c r="B3" s="118"/>
      <c r="C3" s="251"/>
      <c r="D3" s="251"/>
      <c r="E3" s="251"/>
      <c r="F3" s="118"/>
      <c r="G3" s="118"/>
      <c r="H3" s="118"/>
    </row>
    <row r="5" spans="1:10" ht="26.4" x14ac:dyDescent="0.25">
      <c r="A5" s="60" t="s">
        <v>21</v>
      </c>
      <c r="B5" s="60" t="s">
        <v>43</v>
      </c>
      <c r="C5" s="60" t="s">
        <v>2</v>
      </c>
      <c r="D5" s="61" t="s">
        <v>3</v>
      </c>
      <c r="E5" s="60" t="s">
        <v>4</v>
      </c>
      <c r="F5" s="62" t="s">
        <v>42</v>
      </c>
      <c r="G5" s="60" t="s">
        <v>5</v>
      </c>
      <c r="H5" s="63" t="s">
        <v>45</v>
      </c>
      <c r="I5" s="63" t="s">
        <v>46</v>
      </c>
      <c r="J5" s="41"/>
    </row>
    <row r="6" spans="1:10" ht="21.6" customHeight="1" x14ac:dyDescent="0.25">
      <c r="A6" s="64" t="s">
        <v>36</v>
      </c>
      <c r="B6" s="124">
        <v>71365162000</v>
      </c>
      <c r="C6" s="124">
        <v>57505042399</v>
      </c>
      <c r="D6" s="125">
        <f t="shared" ref="D6:D11" si="0">+C6/B6</f>
        <v>0.80578591552836387</v>
      </c>
      <c r="E6" s="124">
        <v>57229597966</v>
      </c>
      <c r="F6" s="125">
        <f t="shared" ref="F6:F11" si="1">+E6/B6</f>
        <v>0.80192626713297444</v>
      </c>
      <c r="G6" s="124">
        <v>57209061308</v>
      </c>
      <c r="H6" s="125">
        <f t="shared" ref="H6:H11" si="2">+G6/B6</f>
        <v>0.80163849845951451</v>
      </c>
      <c r="I6" s="126">
        <f t="shared" ref="I6:I9" si="3">+G6/E6</f>
        <v>0.99964115320166669</v>
      </c>
    </row>
    <row r="7" spans="1:10" ht="30" customHeight="1" x14ac:dyDescent="0.25">
      <c r="A7" s="67" t="s">
        <v>78</v>
      </c>
      <c r="B7" s="124">
        <v>15527809000</v>
      </c>
      <c r="C7" s="124">
        <v>15355525197</v>
      </c>
      <c r="D7" s="125">
        <f t="shared" si="0"/>
        <v>0.9889048221162432</v>
      </c>
      <c r="E7" s="124">
        <v>15194026395</v>
      </c>
      <c r="F7" s="125">
        <f t="shared" si="1"/>
        <v>0.97850420461766374</v>
      </c>
      <c r="G7" s="124">
        <v>11138322791</v>
      </c>
      <c r="H7" s="125">
        <f t="shared" si="2"/>
        <v>0.71731451558941772</v>
      </c>
      <c r="I7" s="126">
        <f t="shared" si="3"/>
        <v>0.73307249187518608</v>
      </c>
    </row>
    <row r="8" spans="1:10" ht="17.399999999999999" customHeight="1" x14ac:dyDescent="0.25">
      <c r="A8" s="64" t="s">
        <v>37</v>
      </c>
      <c r="B8" s="50">
        <v>2300000000</v>
      </c>
      <c r="C8" s="50">
        <v>2300000000</v>
      </c>
      <c r="D8" s="65">
        <f t="shared" si="0"/>
        <v>1</v>
      </c>
      <c r="E8" s="50">
        <v>2300000000</v>
      </c>
      <c r="F8" s="65">
        <f t="shared" si="1"/>
        <v>1</v>
      </c>
      <c r="G8" s="50">
        <v>2236662783</v>
      </c>
      <c r="H8" s="65">
        <f t="shared" si="2"/>
        <v>0.97246207956521735</v>
      </c>
      <c r="I8" s="66">
        <f>+G8/E8</f>
        <v>0.97246207956521735</v>
      </c>
    </row>
    <row r="9" spans="1:10" ht="51" customHeight="1" x14ac:dyDescent="0.25">
      <c r="A9" s="64" t="s">
        <v>79</v>
      </c>
      <c r="B9" s="50">
        <v>3977000000</v>
      </c>
      <c r="C9" s="50">
        <v>3977000000</v>
      </c>
      <c r="D9" s="65">
        <f t="shared" si="0"/>
        <v>1</v>
      </c>
      <c r="E9" s="50">
        <v>3977000000</v>
      </c>
      <c r="F9" s="65">
        <f t="shared" si="1"/>
        <v>1</v>
      </c>
      <c r="G9" s="50">
        <v>3611007405</v>
      </c>
      <c r="H9" s="65">
        <f t="shared" si="2"/>
        <v>0.90797269424189087</v>
      </c>
      <c r="I9" s="66">
        <f t="shared" si="3"/>
        <v>0.90797269424189087</v>
      </c>
    </row>
    <row r="10" spans="1:10" ht="21.6" customHeight="1" x14ac:dyDescent="0.25">
      <c r="A10" s="64" t="s">
        <v>77</v>
      </c>
      <c r="B10" s="50">
        <v>330000000</v>
      </c>
      <c r="C10" s="50">
        <v>330000000</v>
      </c>
      <c r="D10" s="65">
        <f t="shared" si="0"/>
        <v>1</v>
      </c>
      <c r="E10" s="50">
        <v>329937920</v>
      </c>
      <c r="F10" s="65">
        <f t="shared" si="1"/>
        <v>0.9998118787878788</v>
      </c>
      <c r="G10" s="50">
        <v>329937920</v>
      </c>
      <c r="H10" s="65">
        <f t="shared" si="2"/>
        <v>0.9998118787878788</v>
      </c>
      <c r="I10" s="66">
        <f>IFERROR((G10/E10),0)</f>
        <v>1</v>
      </c>
    </row>
    <row r="11" spans="1:10" s="49" customFormat="1" ht="37.950000000000003" customHeight="1" x14ac:dyDescent="0.25">
      <c r="A11" s="128" t="s">
        <v>22</v>
      </c>
      <c r="B11" s="100">
        <f>SUM(B6:B10)</f>
        <v>93499971000</v>
      </c>
      <c r="C11" s="100">
        <f>SUM(C6:C10)</f>
        <v>79467567596</v>
      </c>
      <c r="D11" s="101">
        <f t="shared" si="0"/>
        <v>0.84992077265991883</v>
      </c>
      <c r="E11" s="100">
        <f>SUM(E6:E10)</f>
        <v>79030562281</v>
      </c>
      <c r="F11" s="101">
        <f t="shared" si="1"/>
        <v>0.84524691757391024</v>
      </c>
      <c r="G11" s="100">
        <f>SUM(G6:G10)</f>
        <v>74524992207</v>
      </c>
      <c r="H11" s="101">
        <f t="shared" si="2"/>
        <v>0.79705898739797465</v>
      </c>
      <c r="I11" s="101">
        <f>+G11/E11</f>
        <v>0.94298952273703862</v>
      </c>
    </row>
    <row r="12" spans="1:10" x14ac:dyDescent="0.25">
      <c r="A12" s="22"/>
      <c r="B12" s="28"/>
      <c r="E12" s="28"/>
    </row>
    <row r="13" spans="1:10" x14ac:dyDescent="0.25">
      <c r="B13" s="28"/>
      <c r="E13" s="28"/>
    </row>
    <row r="14" spans="1:10" ht="14.4" x14ac:dyDescent="0.3">
      <c r="B14" s="127"/>
      <c r="E14" s="29"/>
      <c r="G14" s="29"/>
      <c r="H14"/>
    </row>
    <row r="15" spans="1:10" x14ac:dyDescent="0.25">
      <c r="B15" s="28"/>
    </row>
    <row r="18" spans="4:4" x14ac:dyDescent="0.25">
      <c r="D18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customHeight="1" x14ac:dyDescent="0.2">
      <c r="A1" s="251" t="s">
        <v>24</v>
      </c>
      <c r="B1" s="251"/>
      <c r="C1" s="251"/>
      <c r="D1" s="251"/>
      <c r="E1" s="251"/>
    </row>
    <row r="2" spans="1:22" ht="13.2" x14ac:dyDescent="0.2">
      <c r="A2" s="251" t="s">
        <v>50</v>
      </c>
      <c r="B2" s="251"/>
      <c r="C2" s="251"/>
      <c r="D2" s="251"/>
      <c r="E2" s="251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253" t="s">
        <v>0</v>
      </c>
      <c r="B4" s="254"/>
      <c r="C4" s="68" t="s">
        <v>75</v>
      </c>
      <c r="D4" s="68" t="s">
        <v>5</v>
      </c>
      <c r="E4" s="40" t="s">
        <v>44</v>
      </c>
    </row>
    <row r="5" spans="1:22" ht="22.5" customHeight="1" x14ac:dyDescent="0.2">
      <c r="A5" s="116">
        <v>7589</v>
      </c>
      <c r="B5" s="48" t="s">
        <v>58</v>
      </c>
      <c r="C5" s="109">
        <v>3400058610</v>
      </c>
      <c r="D5" s="109">
        <v>668350861</v>
      </c>
      <c r="E5" s="69">
        <f>+D5/C5</f>
        <v>0.19657039412035313</v>
      </c>
      <c r="F5" s="52"/>
    </row>
    <row r="6" spans="1:22" ht="12" x14ac:dyDescent="0.2">
      <c r="A6" s="255" t="s">
        <v>38</v>
      </c>
      <c r="B6" s="256"/>
      <c r="C6" s="80">
        <f>C5</f>
        <v>3400058610</v>
      </c>
      <c r="D6" s="80">
        <f>D5</f>
        <v>668350861</v>
      </c>
      <c r="E6" s="70">
        <f>+D6/C6</f>
        <v>0.19657039412035313</v>
      </c>
    </row>
    <row r="7" spans="1:22" ht="22.8" x14ac:dyDescent="0.2">
      <c r="A7" s="115">
        <v>7563</v>
      </c>
      <c r="B7" s="116" t="s">
        <v>54</v>
      </c>
      <c r="C7" s="109">
        <v>53232530</v>
      </c>
      <c r="D7" s="109">
        <v>53091000</v>
      </c>
      <c r="E7" s="69">
        <f>D7/C7</f>
        <v>0.99734128736695404</v>
      </c>
    </row>
    <row r="8" spans="1:22" ht="22.8" x14ac:dyDescent="0.2">
      <c r="A8" s="115">
        <v>7568</v>
      </c>
      <c r="B8" s="116" t="s">
        <v>55</v>
      </c>
      <c r="C8" s="109">
        <v>5572960835</v>
      </c>
      <c r="D8" s="109">
        <v>5155149838</v>
      </c>
      <c r="E8" s="69">
        <f>D8/C8</f>
        <v>0.92502890126626913</v>
      </c>
    </row>
    <row r="9" spans="1:22" ht="12" customHeight="1" x14ac:dyDescent="0.2">
      <c r="A9" s="115">
        <v>7570</v>
      </c>
      <c r="B9" s="116" t="s">
        <v>56</v>
      </c>
      <c r="C9" s="109">
        <v>5716731350</v>
      </c>
      <c r="D9" s="109">
        <v>5712819031</v>
      </c>
      <c r="E9" s="69">
        <f>D9/C9</f>
        <v>0.99931563707292281</v>
      </c>
    </row>
    <row r="10" spans="1:22" ht="22.8" x14ac:dyDescent="0.2">
      <c r="A10" s="115">
        <v>7574</v>
      </c>
      <c r="B10" s="116" t="s">
        <v>57</v>
      </c>
      <c r="C10" s="109">
        <v>2417171195</v>
      </c>
      <c r="D10" s="109">
        <v>2416566195</v>
      </c>
      <c r="E10" s="69">
        <f>D10/C10</f>
        <v>0.99974970742608071</v>
      </c>
    </row>
    <row r="11" spans="1:22" ht="12" x14ac:dyDescent="0.2">
      <c r="A11" s="255" t="s">
        <v>7</v>
      </c>
      <c r="B11" s="256"/>
      <c r="C11" s="81">
        <f>SUM(C7:C10)</f>
        <v>13760095910</v>
      </c>
      <c r="D11" s="81">
        <f>SUM(D7:D10)</f>
        <v>13337626064</v>
      </c>
      <c r="E11" s="70">
        <f>+D11/C11</f>
        <v>0.96929746356688007</v>
      </c>
      <c r="F11" s="52"/>
    </row>
    <row r="12" spans="1:22" s="13" customFormat="1" ht="12" x14ac:dyDescent="0.25">
      <c r="A12" s="257" t="s">
        <v>25</v>
      </c>
      <c r="B12" s="257"/>
      <c r="C12" s="82">
        <f>+C11+C6</f>
        <v>17160154520</v>
      </c>
      <c r="D12" s="82">
        <f>+D11+D6</f>
        <v>14005976925</v>
      </c>
      <c r="E12" s="71">
        <f>+D12/C12</f>
        <v>0.81619177197245896</v>
      </c>
      <c r="F12" s="32"/>
      <c r="G12" s="32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s="13" customFormat="1" ht="34.200000000000003" x14ac:dyDescent="0.25">
      <c r="A13" s="117">
        <v>7596</v>
      </c>
      <c r="B13" s="116" t="s">
        <v>59</v>
      </c>
      <c r="C13" s="110">
        <v>1247026975</v>
      </c>
      <c r="D13" s="110">
        <v>1247026975</v>
      </c>
      <c r="E13" s="69">
        <f t="shared" ref="E13:E28" si="0">D13/C13</f>
        <v>1</v>
      </c>
      <c r="F13" s="32"/>
      <c r="G13" s="32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s="13" customFormat="1" ht="13.5" customHeight="1" x14ac:dyDescent="0.25">
      <c r="A14" s="116">
        <v>7588</v>
      </c>
      <c r="B14" s="116" t="s">
        <v>60</v>
      </c>
      <c r="C14" s="110">
        <v>582855122</v>
      </c>
      <c r="D14" s="110">
        <v>579109539</v>
      </c>
      <c r="E14" s="69">
        <f t="shared" si="0"/>
        <v>0.9935737323759849</v>
      </c>
      <c r="F14" s="32"/>
      <c r="G14" s="32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s="13" customFormat="1" ht="22.8" x14ac:dyDescent="0.25">
      <c r="A15" s="115">
        <v>7583</v>
      </c>
      <c r="B15" s="116" t="s">
        <v>61</v>
      </c>
      <c r="C15" s="110">
        <v>1400018432</v>
      </c>
      <c r="D15" s="110">
        <v>1368112538</v>
      </c>
      <c r="E15" s="69">
        <f t="shared" si="0"/>
        <v>0.97721037575596714</v>
      </c>
      <c r="F15" s="32"/>
      <c r="G15" s="32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s="13" customFormat="1" ht="22.8" x14ac:dyDescent="0.25">
      <c r="A16" s="115">
        <v>7579</v>
      </c>
      <c r="B16" s="116" t="s">
        <v>62</v>
      </c>
      <c r="C16" s="110">
        <v>2586492793</v>
      </c>
      <c r="D16" s="110">
        <v>2583576436</v>
      </c>
      <c r="E16" s="69">
        <f t="shared" si="0"/>
        <v>0.99887246660501328</v>
      </c>
      <c r="F16" s="32"/>
      <c r="G16" s="32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13" customFormat="1" ht="12" x14ac:dyDescent="0.25">
      <c r="A17" s="255" t="s">
        <v>39</v>
      </c>
      <c r="B17" s="256"/>
      <c r="C17" s="83">
        <f>SUM(C13:C16)</f>
        <v>5816393322</v>
      </c>
      <c r="D17" s="83">
        <f>SUM(D13:D16)</f>
        <v>5777825488</v>
      </c>
      <c r="E17" s="72">
        <f t="shared" si="0"/>
        <v>0.99336911521197846</v>
      </c>
      <c r="F17" s="32"/>
      <c r="G17" s="32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13" customFormat="1" ht="12" customHeight="1" x14ac:dyDescent="0.25">
      <c r="A18" s="115">
        <v>7581</v>
      </c>
      <c r="B18" s="116" t="s">
        <v>63</v>
      </c>
      <c r="C18" s="110">
        <v>1142691007</v>
      </c>
      <c r="D18" s="110">
        <v>1135002783</v>
      </c>
      <c r="E18" s="69">
        <f t="shared" si="0"/>
        <v>0.99327182593290508</v>
      </c>
      <c r="F18" s="32"/>
      <c r="G18" s="32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13" customFormat="1" ht="12" customHeight="1" x14ac:dyDescent="0.25">
      <c r="A19" s="255" t="s">
        <v>7</v>
      </c>
      <c r="B19" s="256"/>
      <c r="C19" s="83">
        <f>SUM(C18:C18)</f>
        <v>1142691007</v>
      </c>
      <c r="D19" s="83">
        <f>SUM(D18:D18)</f>
        <v>1135002783</v>
      </c>
      <c r="E19" s="70">
        <f t="shared" si="0"/>
        <v>0.99327182593290508</v>
      </c>
      <c r="F19" s="53"/>
      <c r="G19" s="32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ht="22.8" x14ac:dyDescent="0.2">
      <c r="A20" s="116">
        <v>7573</v>
      </c>
      <c r="B20" s="117" t="s">
        <v>64</v>
      </c>
      <c r="C20" s="111">
        <v>15324508382</v>
      </c>
      <c r="D20" s="111">
        <v>14176476646</v>
      </c>
      <c r="E20" s="69">
        <f t="shared" si="0"/>
        <v>0.92508524858464858</v>
      </c>
    </row>
    <row r="21" spans="1:22" ht="34.200000000000003" x14ac:dyDescent="0.2">
      <c r="A21" s="115">
        <v>7576</v>
      </c>
      <c r="B21" s="117" t="s">
        <v>65</v>
      </c>
      <c r="C21" s="111">
        <v>7331162413</v>
      </c>
      <c r="D21" s="111">
        <v>7298929006</v>
      </c>
      <c r="E21" s="69">
        <f t="shared" si="0"/>
        <v>0.99560323381421179</v>
      </c>
    </row>
    <row r="22" spans="1:22" ht="12" customHeight="1" x14ac:dyDescent="0.2">
      <c r="A22" s="115">
        <v>7587</v>
      </c>
      <c r="B22" s="117" t="s">
        <v>66</v>
      </c>
      <c r="C22" s="111">
        <v>18883472069</v>
      </c>
      <c r="D22" s="111">
        <v>17719348625</v>
      </c>
      <c r="E22" s="69">
        <f t="shared" si="0"/>
        <v>0.93835225642051923</v>
      </c>
    </row>
    <row r="23" spans="1:22" ht="12" customHeight="1" x14ac:dyDescent="0.2">
      <c r="A23" s="115">
        <v>7578</v>
      </c>
      <c r="B23" s="117" t="s">
        <v>67</v>
      </c>
      <c r="C23" s="111">
        <v>63206788698</v>
      </c>
      <c r="D23" s="111">
        <v>50047953511</v>
      </c>
      <c r="E23" s="69">
        <f t="shared" si="0"/>
        <v>0.7918129451272633</v>
      </c>
    </row>
    <row r="24" spans="1:22" ht="12" x14ac:dyDescent="0.2">
      <c r="A24" s="255" t="s">
        <v>40</v>
      </c>
      <c r="B24" s="256"/>
      <c r="C24" s="58">
        <f>SUM(C20:C23)</f>
        <v>104745931562</v>
      </c>
      <c r="D24" s="58">
        <f>SUM(D20:D23)</f>
        <v>89242707788</v>
      </c>
      <c r="E24" s="59">
        <f t="shared" si="0"/>
        <v>0.85199211517992457</v>
      </c>
    </row>
    <row r="25" spans="1:22" ht="22.8" x14ac:dyDescent="0.2">
      <c r="A25" s="115">
        <v>7593</v>
      </c>
      <c r="B25" s="117" t="s">
        <v>68</v>
      </c>
      <c r="C25" s="111">
        <v>12000343952</v>
      </c>
      <c r="D25" s="111">
        <v>5953783086</v>
      </c>
      <c r="E25" s="69">
        <f t="shared" si="0"/>
        <v>0.4961343699659318</v>
      </c>
    </row>
    <row r="26" spans="1:22" ht="22.8" x14ac:dyDescent="0.2">
      <c r="A26" s="116">
        <v>7653</v>
      </c>
      <c r="B26" s="57" t="s">
        <v>69</v>
      </c>
      <c r="C26" s="111">
        <v>5658459087</v>
      </c>
      <c r="D26" s="111">
        <v>5149135123</v>
      </c>
      <c r="E26" s="69">
        <f t="shared" si="0"/>
        <v>0.90998892875798221</v>
      </c>
    </row>
    <row r="27" spans="1:22" ht="34.200000000000003" x14ac:dyDescent="0.2">
      <c r="A27" s="115">
        <v>7595</v>
      </c>
      <c r="B27" s="117" t="s">
        <v>70</v>
      </c>
      <c r="C27" s="111">
        <v>659970476</v>
      </c>
      <c r="D27" s="111">
        <v>658475226</v>
      </c>
      <c r="E27" s="69">
        <f t="shared" si="0"/>
        <v>0.99773436834771378</v>
      </c>
    </row>
    <row r="28" spans="1:22" x14ac:dyDescent="0.2">
      <c r="A28" s="115">
        <v>7907</v>
      </c>
      <c r="B28" s="117" t="s">
        <v>74</v>
      </c>
      <c r="C28" s="111">
        <v>552341568</v>
      </c>
      <c r="D28" s="111">
        <v>552341568</v>
      </c>
      <c r="E28" s="69">
        <f t="shared" si="0"/>
        <v>1</v>
      </c>
    </row>
    <row r="29" spans="1:22" ht="12" x14ac:dyDescent="0.2">
      <c r="A29" s="255" t="s">
        <v>41</v>
      </c>
      <c r="B29" s="256"/>
      <c r="C29" s="81">
        <f>SUM(C25:C28)</f>
        <v>18871115083</v>
      </c>
      <c r="D29" s="81">
        <f>SUM(D25:D28)</f>
        <v>12313735003</v>
      </c>
      <c r="E29" s="70">
        <f>D29/C29</f>
        <v>0.65251761482249659</v>
      </c>
      <c r="F29" s="51"/>
    </row>
    <row r="30" spans="1:22" ht="12" x14ac:dyDescent="0.2">
      <c r="A30" s="258" t="s">
        <v>26</v>
      </c>
      <c r="B30" s="258"/>
      <c r="C30" s="82">
        <f>+C29+C24+C19+C17</f>
        <v>130576130974</v>
      </c>
      <c r="D30" s="82">
        <f>+D29+D24+D19+D17</f>
        <v>108469271062</v>
      </c>
      <c r="E30" s="71">
        <f>D30/C30</f>
        <v>0.83069754213806613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52" t="s">
        <v>27</v>
      </c>
      <c r="B32" s="252"/>
      <c r="C32" s="73">
        <f>+C30+C12</f>
        <v>147736285494</v>
      </c>
      <c r="D32" s="73">
        <f>+D30+D12</f>
        <v>122475247987</v>
      </c>
      <c r="E32" s="74">
        <f>+D32/C32</f>
        <v>0.82901263949792536</v>
      </c>
      <c r="F32" s="33"/>
      <c r="G32" s="33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7" ht="15.75" customHeight="1" x14ac:dyDescent="0.2">
      <c r="A33" s="35"/>
    </row>
    <row r="34" spans="1:7" s="23" customFormat="1" x14ac:dyDescent="0.2">
      <c r="A34" s="27"/>
      <c r="B34" s="38"/>
      <c r="C34" s="34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EJECUCION BMT  CONCEJO</vt:lpstr>
      <vt:lpstr>EJECUCIÓN TOTAL</vt:lpstr>
      <vt:lpstr>EJECUCIÓN CON REDUCCIÓN</vt:lpstr>
      <vt:lpstr>RESUMEN FUNCIONAMIENTO</vt:lpstr>
      <vt:lpstr>RESUMEN RESERVAS</vt:lpstr>
      <vt:lpstr>'EJECUCION BMT  CONCEJO'!Área_de_impresión</vt:lpstr>
      <vt:lpstr>'EJECUCIÓN CON REDUCCIÓN'!Área_de_impresión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2022-12-15T21:19:03Z</dcterms:modified>
</cp:coreProperties>
</file>