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2\Agosto\"/>
    </mc:Choice>
  </mc:AlternateContent>
  <xr:revisionPtr revIDLastSave="0" documentId="13_ncr:1_{8E6D9253-AD2F-43F6-94B0-B2DBAF9FC523}" xr6:coauthVersionLast="47" xr6:coauthVersionMax="47" xr10:uidLastSave="{00000000-0000-0000-0000-000000000000}"/>
  <bookViews>
    <workbookView xWindow="-108" yWindow="-108" windowWidth="23256" windowHeight="12456" tabRatio="759" firstSheet="1" activeTab="1" xr2:uid="{00000000-000D-0000-FFFF-FFFF00000000}"/>
  </bookViews>
  <sheets>
    <sheet name="EJECUCION BMT  CONCEJO" sheetId="11" state="hidden" r:id="rId1"/>
    <sheet name="EJECUCIÓN TOTAL" sheetId="62" r:id="rId2"/>
    <sheet name="EJECUCIÓN CON SUSPENSIÓN" sheetId="94" r:id="rId3"/>
    <sheet name="RESUMEN FUNCIONAMIENTO" sheetId="91" r:id="rId4"/>
    <sheet name="RESUMEN RESERVAS" sheetId="92" r:id="rId5"/>
  </sheets>
  <definedNames>
    <definedName name="_xlnm._FilterDatabase" localSheetId="0" hidden="1">'EJECUCION BMT  CONCEJO'!$B$5:$E$20</definedName>
    <definedName name="_xlnm._FilterDatabase" localSheetId="2" hidden="1">'EJECUCIÓN CON SUSPENSIÓN'!$A$5:$N$38</definedName>
    <definedName name="_xlnm._FilterDatabase" localSheetId="1" hidden="1">'EJECUCIÓN TOTAL'!$A$5:$L$38</definedName>
    <definedName name="_xlnm._FilterDatabase" localSheetId="4" hidden="1">'RESUMEN RESERVAS'!$A$4:$E$31</definedName>
    <definedName name="a">#REF!</definedName>
    <definedName name="_xlnm.Print_Area" localSheetId="0">'EJECUCION BMT  CONCEJO'!$B$1:$D$24</definedName>
    <definedName name="_xlnm.Print_Area" localSheetId="2">'EJECUCIÓN CON SUSPENSIÓN'!$A$1:$N$38</definedName>
    <definedName name="_xlnm.Print_Area" localSheetId="1">'EJECUCIÓN TOTAL'!$A$1:$L$38</definedName>
    <definedName name="_xlnm.Print_Area" localSheetId="4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94" l="1"/>
  <c r="E36" i="94" s="1"/>
  <c r="E34" i="94"/>
  <c r="E35" i="94"/>
  <c r="E32" i="94"/>
  <c r="E30" i="94"/>
  <c r="G30" i="94" s="1"/>
  <c r="K30" i="94" s="1"/>
  <c r="E29" i="94"/>
  <c r="E27" i="94"/>
  <c r="G27" i="94" s="1"/>
  <c r="M27" i="94" s="1"/>
  <c r="E26" i="94"/>
  <c r="E24" i="94"/>
  <c r="G24" i="94" s="1"/>
  <c r="K24" i="94" s="1"/>
  <c r="E23" i="94"/>
  <c r="G23" i="94" s="1"/>
  <c r="E21" i="94"/>
  <c r="G21" i="94" s="1"/>
  <c r="E19" i="94"/>
  <c r="G19" i="94" s="1"/>
  <c r="E18" i="94"/>
  <c r="E16" i="94" s="1"/>
  <c r="G16" i="94" s="1"/>
  <c r="E17" i="94"/>
  <c r="E15" i="94"/>
  <c r="E14" i="94"/>
  <c r="G14" i="94" s="1"/>
  <c r="I14" i="94" s="1"/>
  <c r="E11" i="94"/>
  <c r="E12" i="94" s="1"/>
  <c r="E7" i="94"/>
  <c r="E8" i="94"/>
  <c r="E9" i="94"/>
  <c r="G9" i="94" s="1"/>
  <c r="E6" i="94"/>
  <c r="E10" i="94" s="1"/>
  <c r="N6" i="94"/>
  <c r="M34" i="94"/>
  <c r="K26" i="94"/>
  <c r="H35" i="94"/>
  <c r="H34" i="94"/>
  <c r="H33" i="94"/>
  <c r="H32" i="94"/>
  <c r="I32" i="94" s="1"/>
  <c r="H29" i="94"/>
  <c r="H30" i="94"/>
  <c r="H27" i="94"/>
  <c r="H26" i="94"/>
  <c r="H25" i="94" s="1"/>
  <c r="H24" i="94"/>
  <c r="H23" i="94"/>
  <c r="H21" i="94"/>
  <c r="H22" i="94" s="1"/>
  <c r="H19" i="94"/>
  <c r="H18" i="94"/>
  <c r="H17" i="94"/>
  <c r="H16" i="94" s="1"/>
  <c r="H15" i="94"/>
  <c r="H14" i="94"/>
  <c r="H11" i="94"/>
  <c r="H12" i="94" s="1"/>
  <c r="H7" i="94"/>
  <c r="H8" i="94"/>
  <c r="H9" i="94"/>
  <c r="H6" i="94"/>
  <c r="L36" i="94"/>
  <c r="N36" i="94" s="1"/>
  <c r="J36" i="94"/>
  <c r="F36" i="94"/>
  <c r="N35" i="94"/>
  <c r="G35" i="94"/>
  <c r="I35" i="94" s="1"/>
  <c r="N34" i="94"/>
  <c r="G34" i="94"/>
  <c r="N33" i="94"/>
  <c r="N32" i="94"/>
  <c r="G32" i="94"/>
  <c r="K32" i="94" s="1"/>
  <c r="N30" i="94"/>
  <c r="N29" i="94"/>
  <c r="N28" i="94"/>
  <c r="L28" i="94"/>
  <c r="J28" i="94"/>
  <c r="F28" i="94"/>
  <c r="N27" i="94"/>
  <c r="N26" i="94"/>
  <c r="G26" i="94"/>
  <c r="M26" i="94" s="1"/>
  <c r="L25" i="94"/>
  <c r="J25" i="94"/>
  <c r="F25" i="94"/>
  <c r="F31" i="94" s="1"/>
  <c r="E25" i="94"/>
  <c r="N24" i="94"/>
  <c r="N23" i="94"/>
  <c r="N22" i="94"/>
  <c r="L22" i="94"/>
  <c r="J22" i="94"/>
  <c r="F22" i="94"/>
  <c r="N21" i="94"/>
  <c r="L20" i="94"/>
  <c r="J20" i="94"/>
  <c r="N19" i="94"/>
  <c r="N18" i="94"/>
  <c r="N17" i="94"/>
  <c r="G17" i="94"/>
  <c r="K17" i="94" s="1"/>
  <c r="N16" i="94"/>
  <c r="L16" i="94"/>
  <c r="J16" i="94"/>
  <c r="F16" i="94"/>
  <c r="F20" i="94" s="1"/>
  <c r="N15" i="94"/>
  <c r="G15" i="94"/>
  <c r="I15" i="94" s="1"/>
  <c r="N14" i="94"/>
  <c r="L12" i="94"/>
  <c r="J12" i="94"/>
  <c r="F12" i="94"/>
  <c r="N11" i="94"/>
  <c r="G11" i="94"/>
  <c r="G12" i="94" s="1"/>
  <c r="L10" i="94"/>
  <c r="L13" i="94" s="1"/>
  <c r="J10" i="94"/>
  <c r="F10" i="94"/>
  <c r="F13" i="94" s="1"/>
  <c r="N9" i="94"/>
  <c r="N8" i="94"/>
  <c r="G8" i="94"/>
  <c r="M8" i="94" s="1"/>
  <c r="N7" i="94"/>
  <c r="G7" i="94"/>
  <c r="M7" i="94" s="1"/>
  <c r="L27" i="62"/>
  <c r="L18" i="62"/>
  <c r="I16" i="94" l="1"/>
  <c r="K19" i="94"/>
  <c r="M19" i="94"/>
  <c r="I7" i="94"/>
  <c r="G18" i="94"/>
  <c r="M18" i="94" s="1"/>
  <c r="I17" i="94"/>
  <c r="M32" i="94"/>
  <c r="F37" i="94"/>
  <c r="I34" i="94"/>
  <c r="K7" i="94"/>
  <c r="M11" i="94"/>
  <c r="M15" i="94"/>
  <c r="K34" i="94"/>
  <c r="K35" i="94"/>
  <c r="M35" i="94"/>
  <c r="G33" i="94"/>
  <c r="G36" i="94" s="1"/>
  <c r="M30" i="94"/>
  <c r="E28" i="94"/>
  <c r="I30" i="94"/>
  <c r="G29" i="94"/>
  <c r="K27" i="94"/>
  <c r="I27" i="94"/>
  <c r="I26" i="94"/>
  <c r="G25" i="94"/>
  <c r="I24" i="94"/>
  <c r="M24" i="94"/>
  <c r="M23" i="94"/>
  <c r="I23" i="94"/>
  <c r="K23" i="94"/>
  <c r="E31" i="94"/>
  <c r="M21" i="94"/>
  <c r="K21" i="94"/>
  <c r="I21" i="94"/>
  <c r="G22" i="94"/>
  <c r="E22" i="94"/>
  <c r="I19" i="94"/>
  <c r="K18" i="94"/>
  <c r="I18" i="94"/>
  <c r="M16" i="94"/>
  <c r="M17" i="94"/>
  <c r="K16" i="94"/>
  <c r="K15" i="94"/>
  <c r="M14" i="94"/>
  <c r="K14" i="94"/>
  <c r="K12" i="94"/>
  <c r="M12" i="94"/>
  <c r="E13" i="94"/>
  <c r="I11" i="94"/>
  <c r="K11" i="94"/>
  <c r="I9" i="94"/>
  <c r="K9" i="94"/>
  <c r="M9" i="94"/>
  <c r="K8" i="94"/>
  <c r="I8" i="94"/>
  <c r="G6" i="94"/>
  <c r="H36" i="94"/>
  <c r="H28" i="94"/>
  <c r="H31" i="94"/>
  <c r="I12" i="94"/>
  <c r="H10" i="94"/>
  <c r="H13" i="94" s="1"/>
  <c r="G20" i="94"/>
  <c r="N13" i="94"/>
  <c r="F38" i="94"/>
  <c r="J13" i="94"/>
  <c r="J31" i="94"/>
  <c r="H20" i="94"/>
  <c r="N25" i="94"/>
  <c r="N20" i="94"/>
  <c r="N12" i="94"/>
  <c r="L31" i="94"/>
  <c r="L37" i="94" s="1"/>
  <c r="N10" i="94"/>
  <c r="E20" i="94"/>
  <c r="I13" i="94" l="1"/>
  <c r="M33" i="94"/>
  <c r="I33" i="94"/>
  <c r="K33" i="94"/>
  <c r="I36" i="94"/>
  <c r="M36" i="94"/>
  <c r="K36" i="94"/>
  <c r="K29" i="94"/>
  <c r="I29" i="94"/>
  <c r="G28" i="94"/>
  <c r="M29" i="94"/>
  <c r="M25" i="94"/>
  <c r="I25" i="94"/>
  <c r="K25" i="94"/>
  <c r="M22" i="94"/>
  <c r="K22" i="94"/>
  <c r="I22" i="94"/>
  <c r="E37" i="94"/>
  <c r="E38" i="94" s="1"/>
  <c r="M20" i="94"/>
  <c r="K20" i="94"/>
  <c r="I20" i="94"/>
  <c r="G10" i="94"/>
  <c r="M6" i="94"/>
  <c r="I6" i="94"/>
  <c r="K6" i="94"/>
  <c r="I10" i="94"/>
  <c r="N37" i="94"/>
  <c r="L38" i="94"/>
  <c r="J37" i="94"/>
  <c r="H37" i="94"/>
  <c r="J38" i="94"/>
  <c r="N31" i="94"/>
  <c r="K28" i="94" l="1"/>
  <c r="M28" i="94"/>
  <c r="I28" i="94"/>
  <c r="G31" i="94"/>
  <c r="G13" i="94"/>
  <c r="M10" i="94"/>
  <c r="K10" i="94"/>
  <c r="H38" i="94"/>
  <c r="N38" i="94"/>
  <c r="M31" i="94" l="1"/>
  <c r="I31" i="94"/>
  <c r="K31" i="94"/>
  <c r="G37" i="94"/>
  <c r="M13" i="94"/>
  <c r="K13" i="94"/>
  <c r="G38" i="94"/>
  <c r="E16" i="62"/>
  <c r="M37" i="94" l="1"/>
  <c r="K37" i="94"/>
  <c r="I37" i="94"/>
  <c r="K38" i="94"/>
  <c r="I38" i="94"/>
  <c r="M38" i="94"/>
  <c r="F25" i="62"/>
  <c r="G18" i="62"/>
  <c r="E36" i="62" l="1"/>
  <c r="E22" i="62"/>
  <c r="E12" i="62"/>
  <c r="E10" i="62"/>
  <c r="E20" i="62" l="1"/>
  <c r="B11" i="91" l="1"/>
  <c r="I10" i="91"/>
  <c r="H10" i="91"/>
  <c r="F10" i="91"/>
  <c r="D10" i="91"/>
  <c r="G11" i="91"/>
  <c r="E11" i="91"/>
  <c r="C11" i="91"/>
  <c r="J16" i="62" l="1"/>
  <c r="J20" i="62" s="1"/>
  <c r="H16" i="62"/>
  <c r="H20" i="62" s="1"/>
  <c r="F16" i="62"/>
  <c r="F20" i="62" s="1"/>
  <c r="L17" i="62"/>
  <c r="K18" i="62"/>
  <c r="K17" i="62"/>
  <c r="I18" i="62"/>
  <c r="I17" i="62"/>
  <c r="G17" i="62"/>
  <c r="D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E5" i="92"/>
  <c r="I9" i="91"/>
  <c r="H9" i="91"/>
  <c r="F9" i="91"/>
  <c r="D9" i="91"/>
  <c r="I8" i="91"/>
  <c r="H8" i="91"/>
  <c r="F8" i="91"/>
  <c r="D8" i="91"/>
  <c r="I7" i="91"/>
  <c r="H7" i="91"/>
  <c r="F7" i="91"/>
  <c r="D7" i="91"/>
  <c r="I6" i="91"/>
  <c r="H6" i="91"/>
  <c r="F6" i="91"/>
  <c r="J36" i="62"/>
  <c r="H36" i="62"/>
  <c r="F36" i="62"/>
  <c r="L35" i="62"/>
  <c r="K35" i="62"/>
  <c r="I35" i="62"/>
  <c r="G35" i="62"/>
  <c r="L34" i="62"/>
  <c r="K34" i="62"/>
  <c r="I34" i="62"/>
  <c r="G34" i="62"/>
  <c r="L33" i="62"/>
  <c r="K33" i="62"/>
  <c r="I33" i="62"/>
  <c r="G33" i="62"/>
  <c r="L32" i="62"/>
  <c r="K32" i="62"/>
  <c r="I32" i="62"/>
  <c r="G32" i="62"/>
  <c r="L30" i="62"/>
  <c r="K30" i="62"/>
  <c r="I30" i="62"/>
  <c r="G30" i="62"/>
  <c r="L29" i="62"/>
  <c r="K29" i="62"/>
  <c r="I29" i="62"/>
  <c r="G29" i="62"/>
  <c r="J28" i="62"/>
  <c r="H28" i="62"/>
  <c r="F28" i="62"/>
  <c r="E28" i="62"/>
  <c r="K27" i="62"/>
  <c r="I27" i="62"/>
  <c r="G27" i="62"/>
  <c r="L26" i="62"/>
  <c r="K26" i="62"/>
  <c r="I26" i="62"/>
  <c r="G26" i="62"/>
  <c r="J25" i="62"/>
  <c r="H25" i="62"/>
  <c r="E25" i="62"/>
  <c r="L24" i="62"/>
  <c r="K24" i="62"/>
  <c r="I24" i="62"/>
  <c r="G24" i="62"/>
  <c r="L23" i="62"/>
  <c r="K23" i="62"/>
  <c r="I23" i="62"/>
  <c r="G23" i="62"/>
  <c r="J22" i="62"/>
  <c r="H22" i="62"/>
  <c r="F22" i="62"/>
  <c r="L21" i="62"/>
  <c r="K21" i="62"/>
  <c r="I21" i="62"/>
  <c r="G21" i="62"/>
  <c r="L19" i="62"/>
  <c r="K19" i="62"/>
  <c r="I19" i="62"/>
  <c r="G19" i="62"/>
  <c r="L16" i="62"/>
  <c r="K16" i="62"/>
  <c r="I16" i="62"/>
  <c r="G16" i="62"/>
  <c r="L15" i="62"/>
  <c r="K15" i="62"/>
  <c r="I15" i="62"/>
  <c r="G15" i="62"/>
  <c r="L14" i="62"/>
  <c r="K14" i="62"/>
  <c r="I14" i="62"/>
  <c r="G14" i="62"/>
  <c r="J12" i="62"/>
  <c r="H12" i="62"/>
  <c r="F12" i="62"/>
  <c r="L11" i="62"/>
  <c r="K11" i="62"/>
  <c r="I11" i="62"/>
  <c r="G11" i="62"/>
  <c r="J10" i="62"/>
  <c r="H10" i="62"/>
  <c r="F10" i="62"/>
  <c r="L9" i="62"/>
  <c r="K9" i="62"/>
  <c r="I9" i="62"/>
  <c r="G9" i="62"/>
  <c r="L8" i="62"/>
  <c r="K8" i="62"/>
  <c r="I8" i="62"/>
  <c r="G8" i="62"/>
  <c r="L7" i="62"/>
  <c r="K7" i="62"/>
  <c r="I7" i="62"/>
  <c r="G7" i="62"/>
  <c r="L6" i="62"/>
  <c r="K6" i="62"/>
  <c r="I6" i="62"/>
  <c r="G6" i="62"/>
  <c r="H20" i="11"/>
  <c r="D20" i="11"/>
  <c r="H15" i="11"/>
  <c r="H21" i="11" s="1"/>
  <c r="D14" i="11"/>
  <c r="D10" i="11"/>
  <c r="D15" i="11" s="1"/>
  <c r="H9" i="11"/>
  <c r="H10" i="11" s="1"/>
  <c r="E31" i="62" l="1"/>
  <c r="E37" i="62" s="1"/>
  <c r="J31" i="62"/>
  <c r="E13" i="62"/>
  <c r="H22" i="11"/>
  <c r="D22" i="11"/>
  <c r="E6" i="92"/>
  <c r="K36" i="62"/>
  <c r="K28" i="62"/>
  <c r="E19" i="92"/>
  <c r="I36" i="62"/>
  <c r="I28" i="62"/>
  <c r="K25" i="62"/>
  <c r="G12" i="62"/>
  <c r="I12" i="62"/>
  <c r="K12" i="62"/>
  <c r="G10" i="62"/>
  <c r="E24" i="92"/>
  <c r="C30" i="92"/>
  <c r="E17" i="92"/>
  <c r="D30" i="92"/>
  <c r="C12" i="92"/>
  <c r="D12" i="92"/>
  <c r="D11" i="91"/>
  <c r="I11" i="91"/>
  <c r="F11" i="91"/>
  <c r="G36" i="62"/>
  <c r="G28" i="62"/>
  <c r="G25" i="62"/>
  <c r="I25" i="62"/>
  <c r="G22" i="62"/>
  <c r="I22" i="62"/>
  <c r="K22" i="62"/>
  <c r="L20" i="62"/>
  <c r="G20" i="62"/>
  <c r="I10" i="62"/>
  <c r="K10" i="62"/>
  <c r="L12" i="62"/>
  <c r="H13" i="62"/>
  <c r="L28" i="62"/>
  <c r="H31" i="62"/>
  <c r="L36" i="62"/>
  <c r="F13" i="62"/>
  <c r="J13" i="62"/>
  <c r="F31" i="62"/>
  <c r="K20" i="62"/>
  <c r="L10" i="62"/>
  <c r="L22" i="62"/>
  <c r="L25" i="62"/>
  <c r="I20" i="62"/>
  <c r="H11" i="91"/>
  <c r="E11" i="92"/>
  <c r="E29" i="92"/>
  <c r="E38" i="62" l="1"/>
  <c r="G31" i="62"/>
  <c r="I31" i="62"/>
  <c r="E12" i="92"/>
  <c r="C32" i="92"/>
  <c r="D32" i="92"/>
  <c r="E30" i="92"/>
  <c r="H37" i="62"/>
  <c r="I37" i="62" s="1"/>
  <c r="F37" i="62"/>
  <c r="G37" i="62" s="1"/>
  <c r="G13" i="62"/>
  <c r="L31" i="62"/>
  <c r="K31" i="62"/>
  <c r="J37" i="62"/>
  <c r="J38" i="62" s="1"/>
  <c r="I13" i="62"/>
  <c r="K13" i="62"/>
  <c r="L13" i="62"/>
  <c r="E32" i="92" l="1"/>
  <c r="H38" i="62"/>
  <c r="I38" i="62" s="1"/>
  <c r="F38" i="62"/>
  <c r="G38" i="62" s="1"/>
  <c r="L37" i="62"/>
  <c r="K37" i="62"/>
  <c r="K38" i="62"/>
  <c r="L38" i="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<sst xmlns="http://schemas.openxmlformats.org/spreadsheetml/2006/main" count="241" uniqueCount="83">
  <si>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</si>
  <si>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</si>
  <si>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</si>
  <si>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</si>
  <si>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</si>
  <si>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</si>
  <si>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</si>
  <si>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</si>
  <si>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</si>
  <si>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</si>
  <si>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</si>
  <si>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</si>
  <si>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</si>
  <si>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</si>
  <si>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</si>
  <si>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</si>
  <si>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</si>
  <si>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</si>
  <si>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</si>
  <si>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</si>
  <si>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</si>
  <si>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</si>
  <si>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</si>
  <si>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</si>
  <si>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</si>
  <si>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</si>
  <si>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</si>
  <si>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</si>
  <si>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</si>
  <si>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</si>
  <si>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</si>
  <si>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</si>
  <si>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</si>
  <si>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</si>
  <si>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</si>
  <si>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</si>
  <si>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</si>
  <si>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</si>
  <si>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</si>
  <si>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</si>
  <si>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</si>
  <si>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</si>
  <si>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</si>
  <si>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</si>
  <si>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</si>
  <si>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</si>
  <si>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</si>
  <si>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</si>
  <si>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</si>
  <si>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</si>
  <si>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</si>
  <si>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</si>
  <si>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</si>
  <si>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</si>
  <si>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</si>
  <si>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</si>
  <si>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</si>
  <si>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</si>
  <si>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</si>
  <si>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</si>
  <si>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</si>
  <si>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</si>
  <si>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</si>
  <si>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</si>
  <si>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</si>
  <si>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</si>
  <si>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</si>
  <si>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</si>
  <si>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</si>
  <si>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</si>
  <si>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</si>
  <si>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</si>
  <si>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TOTAL SSM</t>
  </si>
  <si>
    <t>SECRETARÍA DISTRITAL DE MOVILIDAD</t>
  </si>
  <si>
    <t xml:space="preserve"> Consolidación del Centro de Orientación a Víctimas</t>
  </si>
  <si>
    <t>RESERVAS 2022</t>
  </si>
  <si>
    <t>PRESUPUESTO  ASIGNADO
2022</t>
  </si>
  <si>
    <t>SUSPENSIÓN FUENTE MULTAS 50 MIL MILLONES</t>
  </si>
  <si>
    <t>PRESUPUESTO ASIGNADO MENOS SUSPENSIÓN</t>
  </si>
  <si>
    <t>SENTENCIAS</t>
  </si>
  <si>
    <t>ADQUISICIÓN DE BIENES Y SERVICIOS</t>
  </si>
  <si>
    <t>TRANSFERENCIAS CORRIENTES DE FUNCIONAMIENTO</t>
  </si>
  <si>
    <t>EJECUCION PRESUPUESTAL  - 31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</si>
</sst>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8"/>
      <color theme="1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31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3" fillId="24" borderId="9" applyNumberFormat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0" fontId="32" fillId="23" borderId="24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2" fillId="23" borderId="28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22" fillId="23" borderId="28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7" applyNumberForma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169" fontId="1" fillId="0" borderId="0" applyFont="0" applyFill="0" applyBorder="0" applyAlignment="0" applyProtection="0"/>
    <xf numFmtId="0" fontId="22" fillId="23" borderId="43" applyNumberForma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37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32" fillId="23" borderId="30" applyNumberFormat="0" applyAlignment="0" applyProtection="0"/>
    <xf numFmtId="0" fontId="2" fillId="29" borderId="41" applyNumberFormat="0" applyFon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4" applyNumberFormat="0" applyAlignment="0" applyProtection="0"/>
    <xf numFmtId="0" fontId="22" fillId="23" borderId="25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22" fillId="23" borderId="25" applyNumberFormat="0" applyAlignment="0" applyProtection="0"/>
    <xf numFmtId="169" fontId="1" fillId="0" borderId="0" applyFont="0" applyFill="0" applyBorder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7" applyNumberFormat="0" applyAlignment="0" applyProtection="0"/>
    <xf numFmtId="0" fontId="22" fillId="23" borderId="43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2" fillId="23" borderId="43" applyNumberFormat="0" applyAlignment="0" applyProtection="0"/>
    <xf numFmtId="168" fontId="1" fillId="0" borderId="0" applyFont="0" applyFill="0" applyBorder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2" applyNumberFormat="0" applyFill="0" applyAlignment="0" applyProtection="0"/>
    <xf numFmtId="0" fontId="47" fillId="0" borderId="63" applyNumberFormat="0" applyFill="0" applyAlignment="0" applyProtection="0"/>
    <xf numFmtId="0" fontId="48" fillId="0" borderId="64" applyNumberFormat="0" applyFill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1" fillId="38" borderId="0" applyNumberFormat="0" applyBorder="0" applyAlignment="0" applyProtection="0"/>
    <xf numFmtId="0" fontId="52" fillId="39" borderId="65" applyNumberFormat="0" applyAlignment="0" applyProtection="0"/>
    <xf numFmtId="0" fontId="53" fillId="40" borderId="66" applyNumberFormat="0" applyAlignment="0" applyProtection="0"/>
    <xf numFmtId="0" fontId="54" fillId="40" borderId="65" applyNumberFormat="0" applyAlignment="0" applyProtection="0"/>
    <xf numFmtId="0" fontId="55" fillId="0" borderId="67" applyNumberFormat="0" applyFill="0" applyAlignment="0" applyProtection="0"/>
    <xf numFmtId="0" fontId="56" fillId="41" borderId="68" applyNumberFormat="0" applyAlignment="0" applyProtection="0"/>
    <xf numFmtId="0" fontId="43" fillId="0" borderId="0" applyNumberFormat="0" applyFill="0" applyBorder="0" applyAlignment="0" applyProtection="0"/>
    <xf numFmtId="0" fontId="1" fillId="42" borderId="69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70" applyNumberFormat="0" applyFill="0" applyAlignment="0" applyProtection="0"/>
    <xf numFmtId="0" fontId="5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8" fillId="58" borderId="0" applyNumberFormat="0" applyBorder="0" applyAlignment="0" applyProtection="0"/>
    <xf numFmtId="0" fontId="58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8" fillId="62" borderId="0" applyNumberFormat="0" applyBorder="0" applyAlignment="0" applyProtection="0"/>
    <xf numFmtId="0" fontId="58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58" fillId="66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62" borderId="0" applyNumberFormat="0" applyBorder="0" applyAlignment="0" applyProtection="0"/>
    <xf numFmtId="0" fontId="1" fillId="66" borderId="0" applyNumberFormat="0" applyBorder="0" applyAlignment="0" applyProtection="0"/>
    <xf numFmtId="0" fontId="2" fillId="0" borderId="0"/>
  </cellStyleXfs>
  <cellXfs count="180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50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9" fillId="7" borderId="0" xfId="0" applyFont="1" applyFill="1" applyAlignment="1">
      <alignment horizontal="center" vertical="center" wrapText="1"/>
    </xf>
    <xf numFmtId="41" fontId="9" fillId="30" borderId="1" xfId="4" applyFont="1" applyFill="1" applyBorder="1" applyAlignment="1">
      <alignment horizontal="center" vertical="center" wrapText="1"/>
    </xf>
    <xf numFmtId="41" fontId="8" fillId="3" borderId="0" xfId="0" applyNumberFormat="1" applyFont="1" applyFill="1"/>
    <xf numFmtId="9" fontId="9" fillId="3" borderId="0" xfId="2" applyFont="1" applyFill="1" applyAlignment="1">
      <alignment horizontal="center"/>
    </xf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4" applyFont="1" applyFill="1" applyBorder="1" applyAlignment="1">
      <alignment vertical="center"/>
    </xf>
    <xf numFmtId="41" fontId="9" fillId="6" borderId="3" xfId="4" applyFont="1" applyFill="1" applyBorder="1" applyAlignment="1">
      <alignment horizontal="center" vertical="center"/>
    </xf>
    <xf numFmtId="10" fontId="9" fillId="6" borderId="3" xfId="2" applyNumberFormat="1" applyFont="1" applyFill="1" applyBorder="1" applyAlignment="1">
      <alignment horizontal="center" vertical="center"/>
    </xf>
    <xf numFmtId="41" fontId="9" fillId="33" borderId="1" xfId="0" applyNumberFormat="1" applyFont="1" applyFill="1" applyBorder="1" applyAlignment="1">
      <alignment horizontal="center" vertical="center"/>
    </xf>
    <xf numFmtId="10" fontId="9" fillId="33" borderId="1" xfId="2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1" fontId="6" fillId="6" borderId="54" xfId="4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3" borderId="1" xfId="2" applyNumberFormat="1" applyFont="1" applyFill="1" applyBorder="1" applyAlignment="1">
      <alignment horizontal="center" vertical="center"/>
    </xf>
    <xf numFmtId="10" fontId="6" fillId="34" borderId="1" xfId="2" applyNumberFormat="1" applyFont="1" applyFill="1" applyBorder="1" applyAlignment="1">
      <alignment horizontal="center" vertical="center"/>
    </xf>
    <xf numFmtId="10" fontId="7" fillId="33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10" fontId="6" fillId="30" borderId="1" xfId="2" applyNumberFormat="1" applyFont="1" applyFill="1" applyBorder="1" applyAlignment="1">
      <alignment horizontal="center" vertical="center"/>
    </xf>
    <xf numFmtId="10" fontId="7" fillId="31" borderId="3" xfId="2" applyNumberFormat="1" applyFont="1" applyFill="1" applyBorder="1" applyAlignment="1">
      <alignment horizontal="center" vertical="center"/>
    </xf>
    <xf numFmtId="10" fontId="7" fillId="31" borderId="61" xfId="2" applyNumberFormat="1" applyFont="1" applyFill="1" applyBorder="1" applyAlignment="1">
      <alignment horizontal="center" vertical="center"/>
    </xf>
    <xf numFmtId="10" fontId="7" fillId="31" borderId="54" xfId="2" applyNumberFormat="1" applyFont="1" applyFill="1" applyBorder="1" applyAlignment="1">
      <alignment horizontal="center" vertical="center"/>
    </xf>
    <xf numFmtId="10" fontId="7" fillId="31" borderId="60" xfId="2" applyNumberFormat="1" applyFont="1" applyFill="1" applyBorder="1" applyAlignment="1">
      <alignment horizontal="center" vertical="center"/>
    </xf>
    <xf numFmtId="173" fontId="9" fillId="33" borderId="1" xfId="1" applyNumberFormat="1" applyFont="1" applyFill="1" applyBorder="1" applyAlignment="1">
      <alignment horizontal="center" vertical="center"/>
    </xf>
    <xf numFmtId="41" fontId="9" fillId="33" borderId="1" xfId="4" applyFont="1" applyFill="1" applyBorder="1" applyAlignment="1">
      <alignment horizontal="center" vertical="center"/>
    </xf>
    <xf numFmtId="41" fontId="9" fillId="34" borderId="1" xfId="4" applyFont="1" applyFill="1" applyBorder="1" applyAlignment="1">
      <alignment horizontal="center" vertical="center"/>
    </xf>
    <xf numFmtId="173" fontId="9" fillId="33" borderId="3" xfId="1" applyNumberFormat="1" applyFont="1" applyFill="1" applyBorder="1" applyAlignment="1">
      <alignment vertical="center"/>
    </xf>
    <xf numFmtId="172" fontId="6" fillId="5" borderId="58" xfId="1" applyNumberFormat="1" applyFont="1" applyFill="1" applyBorder="1" applyAlignment="1">
      <alignment horizontal="center" vertical="center" wrapText="1"/>
    </xf>
    <xf numFmtId="41" fontId="6" fillId="5" borderId="58" xfId="4" applyFont="1" applyFill="1" applyBorder="1" applyAlignment="1">
      <alignment horizontal="center" vertical="center" wrapText="1"/>
    </xf>
    <xf numFmtId="172" fontId="6" fillId="5" borderId="59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0" borderId="1" xfId="0" applyFont="1" applyFill="1" applyBorder="1" applyAlignment="1">
      <alignment horizontal="center" vertical="center"/>
    </xf>
    <xf numFmtId="0" fontId="7" fillId="31" borderId="3" xfId="0" applyFont="1" applyFill="1" applyBorder="1" applyAlignment="1">
      <alignment horizontal="center" vertical="center"/>
    </xf>
    <xf numFmtId="0" fontId="7" fillId="31" borderId="54" xfId="0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0" fontId="6" fillId="67" borderId="1" xfId="0" applyFont="1" applyFill="1" applyBorder="1" applyAlignment="1">
      <alignment horizontal="center" vertical="center" wrapText="1"/>
    </xf>
    <xf numFmtId="10" fontId="6" fillId="67" borderId="1" xfId="2" applyNumberFormat="1" applyFont="1" applyFill="1" applyBorder="1" applyAlignment="1">
      <alignment horizontal="center" vertical="center"/>
    </xf>
    <xf numFmtId="41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horizontal="center" vertical="center" wrapText="1"/>
    </xf>
    <xf numFmtId="41" fontId="8" fillId="0" borderId="54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vertical="center"/>
    </xf>
    <xf numFmtId="41" fontId="8" fillId="0" borderId="54" xfId="4" applyFont="1" applyFill="1" applyBorder="1" applyAlignment="1">
      <alignment vertical="center"/>
    </xf>
    <xf numFmtId="41" fontId="9" fillId="68" borderId="1" xfId="4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 wrapText="1"/>
    </xf>
    <xf numFmtId="41" fontId="9" fillId="35" borderId="1" xfId="4" applyFont="1" applyFill="1" applyBorder="1" applyAlignment="1">
      <alignment horizontal="center" vertical="center"/>
    </xf>
    <xf numFmtId="10" fontId="6" fillId="35" borderId="1" xfId="2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0" borderId="5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8" fillId="3" borderId="0" xfId="0" applyNumberFormat="1" applyFont="1" applyFill="1"/>
    <xf numFmtId="41" fontId="9" fillId="3" borderId="0" xfId="0" applyNumberFormat="1" applyFont="1" applyFill="1"/>
    <xf numFmtId="41" fontId="9" fillId="30" borderId="3" xfId="4" applyFont="1" applyFill="1" applyBorder="1" applyAlignment="1">
      <alignment horizontal="center" vertical="center" wrapText="1"/>
    </xf>
    <xf numFmtId="41" fontId="6" fillId="5" borderId="71" xfId="4" applyFont="1" applyFill="1" applyBorder="1" applyAlignment="1">
      <alignment horizontal="center" vertical="center" wrapText="1"/>
    </xf>
    <xf numFmtId="41" fontId="3" fillId="0" borderId="1" xfId="4" applyFont="1" applyFill="1" applyBorder="1" applyAlignment="1">
      <alignment horizontal="center" vertical="center" wrapText="1"/>
    </xf>
    <xf numFmtId="10" fontId="2" fillId="0" borderId="1" xfId="2" applyNumberFormat="1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173" fontId="3" fillId="3" borderId="0" xfId="1" applyNumberFormat="1" applyFont="1" applyFill="1"/>
    <xf numFmtId="0" fontId="4" fillId="6" borderId="1" xfId="0" applyFont="1" applyFill="1" applyBorder="1" applyAlignment="1">
      <alignment horizontal="center" vertical="center" wrapText="1"/>
    </xf>
    <xf numFmtId="9" fontId="7" fillId="31" borderId="3" xfId="2" applyFont="1" applyFill="1" applyBorder="1" applyAlignment="1">
      <alignment horizontal="center" vertical="center"/>
    </xf>
    <xf numFmtId="0" fontId="61" fillId="3" borderId="1" xfId="0" applyFont="1" applyFill="1" applyBorder="1" applyAlignment="1">
      <alignment horizontal="center" vertical="center" wrapText="1"/>
    </xf>
    <xf numFmtId="0" fontId="61" fillId="0" borderId="54" xfId="0" applyFont="1" applyBorder="1" applyAlignment="1">
      <alignment horizontal="center" vertical="center" wrapText="1"/>
    </xf>
    <xf numFmtId="0" fontId="61" fillId="3" borderId="54" xfId="0" applyFont="1" applyFill="1" applyBorder="1" applyAlignment="1">
      <alignment horizontal="center" vertical="center" wrapText="1"/>
    </xf>
    <xf numFmtId="0" fontId="61" fillId="3" borderId="54" xfId="3" applyFont="1" applyFill="1" applyBorder="1" applyAlignment="1">
      <alignment horizontal="center" vertical="center" wrapText="1"/>
    </xf>
    <xf numFmtId="0" fontId="61" fillId="3" borderId="1" xfId="3" applyFont="1" applyFill="1" applyBorder="1" applyAlignment="1">
      <alignment horizontal="center" vertical="center" wrapText="1"/>
    </xf>
    <xf numFmtId="172" fontId="6" fillId="5" borderId="57" xfId="1" applyNumberFormat="1" applyFont="1" applyFill="1" applyBorder="1" applyAlignment="1">
      <alignment horizontal="center" vertical="center" wrapText="1"/>
    </xf>
    <xf numFmtId="41" fontId="6" fillId="69" borderId="71" xfId="4" applyFont="1" applyFill="1" applyBorder="1" applyAlignment="1">
      <alignment horizontal="center" vertical="center" wrapText="1"/>
    </xf>
    <xf numFmtId="41" fontId="9" fillId="69" borderId="1" xfId="4" applyFont="1" applyFill="1" applyBorder="1" applyAlignment="1">
      <alignment horizontal="center" vertical="center" wrapText="1"/>
    </xf>
    <xf numFmtId="41" fontId="9" fillId="69" borderId="1" xfId="4" applyFont="1" applyFill="1" applyBorder="1" applyAlignment="1">
      <alignment horizontal="center" vertical="center"/>
    </xf>
    <xf numFmtId="172" fontId="6" fillId="69" borderId="57" xfId="1" applyNumberFormat="1" applyFont="1" applyFill="1" applyBorder="1" applyAlignment="1">
      <alignment horizontal="center" vertical="center" wrapText="1"/>
    </xf>
    <xf numFmtId="172" fontId="6" fillId="69" borderId="58" xfId="1" applyNumberFormat="1" applyFont="1" applyFill="1" applyBorder="1" applyAlignment="1">
      <alignment horizontal="center" vertical="center" wrapText="1"/>
    </xf>
    <xf numFmtId="172" fontId="6" fillId="69" borderId="59" xfId="1" applyNumberFormat="1" applyFont="1" applyFill="1" applyBorder="1" applyAlignment="1">
      <alignment horizontal="center" vertical="center" wrapText="1"/>
    </xf>
    <xf numFmtId="10" fontId="6" fillId="69" borderId="1" xfId="2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41" fontId="9" fillId="6" borderId="4" xfId="4" applyFont="1" applyFill="1" applyBorder="1" applyAlignment="1">
      <alignment horizontal="center" vertical="center"/>
    </xf>
    <xf numFmtId="41" fontId="9" fillId="6" borderId="53" xfId="4" applyFont="1" applyFill="1" applyBorder="1" applyAlignment="1">
      <alignment horizontal="center" vertical="center"/>
    </xf>
    <xf numFmtId="41" fontId="9" fillId="6" borderId="5" xfId="4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0" fontId="6" fillId="3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61" fillId="3" borderId="1" xfId="3" applyFont="1" applyFill="1" applyBorder="1" applyAlignment="1">
      <alignment horizontal="center" vertical="center" wrapText="1"/>
    </xf>
    <xf numFmtId="0" fontId="61" fillId="3" borderId="48" xfId="3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1" fillId="3" borderId="54" xfId="0" applyFont="1" applyFill="1" applyBorder="1" applyAlignment="1">
      <alignment horizontal="center" vertical="center" wrapText="1"/>
    </xf>
    <xf numFmtId="0" fontId="61" fillId="3" borderId="48" xfId="0" applyFont="1" applyFill="1" applyBorder="1" applyAlignment="1">
      <alignment horizontal="center" vertical="center" wrapText="1"/>
    </xf>
    <xf numFmtId="0" fontId="61" fillId="3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5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41" fontId="6" fillId="5" borderId="56" xfId="4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3" borderId="7" xfId="0" applyFont="1" applyFill="1" applyBorder="1" applyAlignment="1">
      <alignment horizontal="center" vertical="center" wrapText="1"/>
    </xf>
    <xf numFmtId="0" fontId="9" fillId="33" borderId="5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center" wrapText="1"/>
    </xf>
    <xf numFmtId="0" fontId="9" fillId="34" borderId="54" xfId="0" applyFont="1" applyFill="1" applyBorder="1" applyAlignment="1">
      <alignment horizontal="center" vertical="center" wrapText="1"/>
    </xf>
  </cellXfs>
  <cellStyles count="2531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39" t="s">
        <v>31</v>
      </c>
      <c r="C1" s="139"/>
      <c r="D1" s="139"/>
      <c r="F1" s="139" t="s">
        <v>35</v>
      </c>
      <c r="G1" s="139"/>
      <c r="H1" s="139"/>
      <c r="I1" s="18"/>
    </row>
    <row r="2" spans="2:9" ht="13.5" customHeight="1" x14ac:dyDescent="0.25">
      <c r="B2" s="139" t="s">
        <v>24</v>
      </c>
      <c r="C2" s="139"/>
      <c r="D2" s="139"/>
      <c r="F2" s="139" t="s">
        <v>24</v>
      </c>
      <c r="G2" s="139"/>
      <c r="H2" s="139"/>
    </row>
    <row r="3" spans="2:9" x14ac:dyDescent="0.25">
      <c r="B3" s="139" t="s">
        <v>32</v>
      </c>
      <c r="C3" s="139"/>
      <c r="D3" s="139"/>
      <c r="F3" s="139" t="s">
        <v>28</v>
      </c>
      <c r="G3" s="139"/>
      <c r="H3" s="139"/>
    </row>
    <row r="4" spans="2:9" ht="7.5" customHeight="1" x14ac:dyDescent="0.25">
      <c r="G4" s="5"/>
      <c r="H4" s="6"/>
    </row>
    <row r="5" spans="2:9" ht="55.5" customHeight="1" x14ac:dyDescent="0.25">
      <c r="B5" s="143" t="s">
        <v>0</v>
      </c>
      <c r="C5" s="143"/>
      <c r="D5" s="7" t="s">
        <v>23</v>
      </c>
      <c r="F5" s="143" t="s">
        <v>0</v>
      </c>
      <c r="G5" s="143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44" t="s">
        <v>7</v>
      </c>
      <c r="G9" s="144"/>
      <c r="H9" s="9">
        <f>SUM(H6:H8)</f>
        <v>39190318000</v>
      </c>
    </row>
    <row r="10" spans="2:9" ht="35.25" customHeight="1" x14ac:dyDescent="0.25">
      <c r="B10" s="144" t="s">
        <v>6</v>
      </c>
      <c r="C10" s="144"/>
      <c r="D10" s="9">
        <f>+D9+D8+D7+D6</f>
        <v>41885181893</v>
      </c>
      <c r="E10" s="11"/>
      <c r="F10" s="143" t="s">
        <v>1</v>
      </c>
      <c r="G10" s="143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44" t="s">
        <v>7</v>
      </c>
      <c r="C14" s="144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43" t="s">
        <v>1</v>
      </c>
      <c r="C15" s="143"/>
      <c r="D15" s="10">
        <f>+D10+D14</f>
        <v>64523756893</v>
      </c>
      <c r="E15" s="11"/>
      <c r="F15" s="144" t="s">
        <v>6</v>
      </c>
      <c r="G15" s="144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44" t="s">
        <v>20</v>
      </c>
      <c r="C20" s="144"/>
      <c r="D20" s="9">
        <f>SUM(D16:D19)</f>
        <v>264133043070</v>
      </c>
      <c r="E20" s="11"/>
      <c r="F20" s="144" t="s">
        <v>30</v>
      </c>
      <c r="G20" s="144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43" t="s">
        <v>20</v>
      </c>
      <c r="G21" s="143"/>
      <c r="H21" s="10">
        <f>+H15+H20</f>
        <v>394211564000</v>
      </c>
    </row>
    <row r="22" spans="2:8" ht="26.25" customHeight="1" x14ac:dyDescent="0.25">
      <c r="B22" s="143" t="s">
        <v>8</v>
      </c>
      <c r="C22" s="143"/>
      <c r="D22" s="10">
        <f>+D15+D20</f>
        <v>328656799963</v>
      </c>
      <c r="F22" s="140" t="s">
        <v>8</v>
      </c>
      <c r="G22" s="141"/>
      <c r="H22" s="10">
        <f>+H21+H10</f>
        <v>433401882000</v>
      </c>
    </row>
    <row r="23" spans="2:8" ht="18.75" customHeight="1" x14ac:dyDescent="0.25">
      <c r="B23" s="142" t="s">
        <v>33</v>
      </c>
      <c r="C23" s="142"/>
      <c r="D23" s="142"/>
      <c r="F23" s="142" t="s">
        <v>34</v>
      </c>
      <c r="G23" s="142"/>
      <c r="H23" s="142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"/>
  <sheetViews>
    <sheetView tabSelected="1" zoomScaleNormal="10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8.44140625" style="19" customWidth="1"/>
    <col min="3" max="3" width="36.5546875" style="20" customWidth="1"/>
    <col min="4" max="4" width="9.5546875" style="21" customWidth="1"/>
    <col min="5" max="6" width="15.77734375" style="19" customWidth="1"/>
    <col min="7" max="7" width="7.5546875" style="19" customWidth="1"/>
    <col min="8" max="8" width="15.77734375" style="19" customWidth="1"/>
    <col min="9" max="9" width="7.5546875" style="19" customWidth="1"/>
    <col min="10" max="10" width="15.77734375" style="19" customWidth="1"/>
    <col min="11" max="11" width="8.44140625" style="19" customWidth="1"/>
    <col min="12" max="12" width="8.109375" style="19" customWidth="1"/>
    <col min="13" max="15" width="14.44140625" style="19" bestFit="1" customWidth="1"/>
    <col min="16" max="16384" width="11.44140625" style="19"/>
  </cols>
  <sheetData>
    <row r="1" spans="1:14" x14ac:dyDescent="0.25">
      <c r="B1" s="164" t="s">
        <v>47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4" x14ac:dyDescent="0.25">
      <c r="B2" s="164" t="s">
        <v>48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1:14" x14ac:dyDescent="0.25">
      <c r="B3" s="164" t="s">
        <v>82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1:14" ht="12.6" thickBot="1" x14ac:dyDescent="0.3"/>
    <row r="5" spans="1:14" ht="63.6" customHeight="1" thickBot="1" x14ac:dyDescent="0.25">
      <c r="B5" s="165" t="s">
        <v>0</v>
      </c>
      <c r="C5" s="166"/>
      <c r="D5" s="167" t="s">
        <v>76</v>
      </c>
      <c r="E5" s="168"/>
      <c r="F5" s="119" t="s">
        <v>2</v>
      </c>
      <c r="G5" s="131" t="s">
        <v>3</v>
      </c>
      <c r="H5" s="82" t="s">
        <v>4</v>
      </c>
      <c r="I5" s="82" t="s">
        <v>42</v>
      </c>
      <c r="J5" s="83" t="s">
        <v>5</v>
      </c>
      <c r="K5" s="84" t="s">
        <v>45</v>
      </c>
      <c r="L5" s="84" t="s">
        <v>46</v>
      </c>
    </row>
    <row r="6" spans="1:14" s="21" customFormat="1" ht="46.2" customHeight="1" x14ac:dyDescent="0.25">
      <c r="A6" s="145" t="s">
        <v>71</v>
      </c>
      <c r="B6" s="85">
        <v>7563</v>
      </c>
      <c r="C6" s="126" t="s">
        <v>54</v>
      </c>
      <c r="D6" s="86" t="s">
        <v>49</v>
      </c>
      <c r="E6" s="43">
        <v>264770000</v>
      </c>
      <c r="F6" s="118">
        <v>251936598</v>
      </c>
      <c r="G6" s="73">
        <f t="shared" ref="G6:G38" si="0">F6/E6</f>
        <v>0.95152999962231366</v>
      </c>
      <c r="H6" s="43">
        <v>137503058</v>
      </c>
      <c r="I6" s="73">
        <f t="shared" ref="I6:I38" si="1">+H6/E6</f>
        <v>0.51933020357291237</v>
      </c>
      <c r="J6" s="43">
        <v>89139612</v>
      </c>
      <c r="K6" s="73">
        <f t="shared" ref="K6:K38" si="2">+J6/E6</f>
        <v>0.3366680968387657</v>
      </c>
      <c r="L6" s="73">
        <f t="shared" ref="L6:L35" si="3">+J6/H6</f>
        <v>0.64827366966631395</v>
      </c>
    </row>
    <row r="7" spans="1:14" s="21" customFormat="1" ht="31.2" customHeight="1" x14ac:dyDescent="0.25">
      <c r="A7" s="146"/>
      <c r="B7" s="91">
        <v>7568</v>
      </c>
      <c r="C7" s="127" t="s">
        <v>55</v>
      </c>
      <c r="D7" s="86" t="s">
        <v>49</v>
      </c>
      <c r="E7" s="43">
        <v>14402924432</v>
      </c>
      <c r="F7" s="43">
        <v>13640030844</v>
      </c>
      <c r="G7" s="73">
        <f t="shared" si="0"/>
        <v>0.94703203563957994</v>
      </c>
      <c r="H7" s="43">
        <v>9991797787</v>
      </c>
      <c r="I7" s="73">
        <f t="shared" si="1"/>
        <v>0.69373395897297863</v>
      </c>
      <c r="J7" s="43">
        <v>4544790698</v>
      </c>
      <c r="K7" s="73">
        <f t="shared" si="2"/>
        <v>0.31554638222655085</v>
      </c>
      <c r="L7" s="73">
        <f t="shared" si="3"/>
        <v>0.45485214922114198</v>
      </c>
    </row>
    <row r="8" spans="1:14" s="21" customFormat="1" ht="41.25" customHeight="1" x14ac:dyDescent="0.25">
      <c r="A8" s="145"/>
      <c r="B8" s="85">
        <v>7570</v>
      </c>
      <c r="C8" s="126" t="s">
        <v>56</v>
      </c>
      <c r="D8" s="86" t="s">
        <v>49</v>
      </c>
      <c r="E8" s="43">
        <v>17907145000</v>
      </c>
      <c r="F8" s="43">
        <v>15949502874</v>
      </c>
      <c r="G8" s="73">
        <f t="shared" si="0"/>
        <v>0.89067815522798299</v>
      </c>
      <c r="H8" s="43">
        <v>11471978786</v>
      </c>
      <c r="I8" s="73">
        <f t="shared" si="1"/>
        <v>0.64063695167487611</v>
      </c>
      <c r="J8" s="43">
        <v>5641953210</v>
      </c>
      <c r="K8" s="73">
        <f t="shared" si="2"/>
        <v>0.31506715392096285</v>
      </c>
      <c r="L8" s="73">
        <f t="shared" si="3"/>
        <v>0.49180296749548053</v>
      </c>
    </row>
    <row r="9" spans="1:14" s="21" customFormat="1" ht="28.2" customHeight="1" x14ac:dyDescent="0.25">
      <c r="A9" s="145"/>
      <c r="B9" s="85">
        <v>7574</v>
      </c>
      <c r="C9" s="126" t="s">
        <v>57</v>
      </c>
      <c r="D9" s="86" t="s">
        <v>49</v>
      </c>
      <c r="E9" s="43">
        <v>4687446000</v>
      </c>
      <c r="F9" s="43">
        <v>4571288743</v>
      </c>
      <c r="G9" s="73">
        <f t="shared" si="0"/>
        <v>0.97521949970196986</v>
      </c>
      <c r="H9" s="43">
        <v>2269018083</v>
      </c>
      <c r="I9" s="73">
        <f t="shared" si="1"/>
        <v>0.48406276744308097</v>
      </c>
      <c r="J9" s="43">
        <v>1298647164</v>
      </c>
      <c r="K9" s="73">
        <f t="shared" si="2"/>
        <v>0.27704791991203737</v>
      </c>
      <c r="L9" s="73">
        <f t="shared" si="3"/>
        <v>0.57233883402241714</v>
      </c>
    </row>
    <row r="10" spans="1:14" s="21" customFormat="1" x14ac:dyDescent="0.25">
      <c r="A10" s="145"/>
      <c r="B10" s="152" t="s">
        <v>7</v>
      </c>
      <c r="C10" s="152"/>
      <c r="D10" s="93" t="s">
        <v>49</v>
      </c>
      <c r="E10" s="99">
        <f>SUM(E6:E9)</f>
        <v>37262285432</v>
      </c>
      <c r="F10" s="99">
        <f>+F6+F7+F8+F9</f>
        <v>34412759059</v>
      </c>
      <c r="G10" s="94">
        <f t="shared" si="0"/>
        <v>0.92352786899772676</v>
      </c>
      <c r="H10" s="99">
        <f>+H6+H7+H8+H9</f>
        <v>23870297714</v>
      </c>
      <c r="I10" s="94">
        <f t="shared" si="1"/>
        <v>0.64060208431286214</v>
      </c>
      <c r="J10" s="99">
        <f>+J6+J7+J8+J9</f>
        <v>11574530684</v>
      </c>
      <c r="K10" s="94">
        <f t="shared" si="2"/>
        <v>0.31062320922645442</v>
      </c>
      <c r="L10" s="94">
        <f t="shared" si="3"/>
        <v>0.48489259843673854</v>
      </c>
      <c r="M10" s="117"/>
      <c r="N10" s="117"/>
    </row>
    <row r="11" spans="1:14" s="21" customFormat="1" ht="24" customHeight="1" x14ac:dyDescent="0.25">
      <c r="A11" s="145"/>
      <c r="B11" s="92">
        <v>7589</v>
      </c>
      <c r="C11" s="128" t="s">
        <v>58</v>
      </c>
      <c r="D11" s="86" t="s">
        <v>49</v>
      </c>
      <c r="E11" s="43">
        <v>21253192568</v>
      </c>
      <c r="F11" s="43">
        <v>20007366294</v>
      </c>
      <c r="G11" s="73">
        <f t="shared" si="0"/>
        <v>0.9413816879504594</v>
      </c>
      <c r="H11" s="43">
        <v>13998270007</v>
      </c>
      <c r="I11" s="73">
        <f t="shared" si="1"/>
        <v>0.65864316441928739</v>
      </c>
      <c r="J11" s="43">
        <v>7280001385</v>
      </c>
      <c r="K11" s="73">
        <f t="shared" si="2"/>
        <v>0.34253683825182946</v>
      </c>
      <c r="L11" s="73">
        <f t="shared" si="3"/>
        <v>0.52006436376491871</v>
      </c>
      <c r="N11" s="117"/>
    </row>
    <row r="12" spans="1:14" s="21" customFormat="1" x14ac:dyDescent="0.25">
      <c r="A12" s="145"/>
      <c r="B12" s="152" t="s">
        <v>38</v>
      </c>
      <c r="C12" s="152"/>
      <c r="D12" s="93" t="s">
        <v>49</v>
      </c>
      <c r="E12" s="100">
        <f>SUM(E11)</f>
        <v>21253192568</v>
      </c>
      <c r="F12" s="100">
        <f>+F11</f>
        <v>20007366294</v>
      </c>
      <c r="G12" s="94">
        <f t="shared" si="0"/>
        <v>0.9413816879504594</v>
      </c>
      <c r="H12" s="100">
        <f>+H11</f>
        <v>13998270007</v>
      </c>
      <c r="I12" s="94">
        <f t="shared" si="1"/>
        <v>0.65864316441928739</v>
      </c>
      <c r="J12" s="100">
        <f>+J11</f>
        <v>7280001385</v>
      </c>
      <c r="K12" s="94">
        <f t="shared" si="2"/>
        <v>0.34253683825182946</v>
      </c>
      <c r="L12" s="94">
        <f t="shared" si="3"/>
        <v>0.52006436376491871</v>
      </c>
      <c r="M12" s="117"/>
      <c r="N12" s="117"/>
    </row>
    <row r="13" spans="1:14" s="21" customFormat="1" x14ac:dyDescent="0.25">
      <c r="A13" s="145"/>
      <c r="B13" s="153" t="s">
        <v>1</v>
      </c>
      <c r="C13" s="153"/>
      <c r="D13" s="107" t="s">
        <v>49</v>
      </c>
      <c r="E13" s="108">
        <f>+E10+E12</f>
        <v>58515478000</v>
      </c>
      <c r="F13" s="108">
        <f>+F10+F12</f>
        <v>54420125353</v>
      </c>
      <c r="G13" s="109">
        <f t="shared" si="0"/>
        <v>0.93001248922550028</v>
      </c>
      <c r="H13" s="108">
        <f>+H10+H12</f>
        <v>37868567721</v>
      </c>
      <c r="I13" s="109">
        <f t="shared" si="1"/>
        <v>0.64715471897879739</v>
      </c>
      <c r="J13" s="108">
        <f>+J10+J12</f>
        <v>18854532069</v>
      </c>
      <c r="K13" s="109">
        <f t="shared" si="2"/>
        <v>0.322214441604664</v>
      </c>
      <c r="L13" s="109">
        <f t="shared" si="3"/>
        <v>0.49789398447579064</v>
      </c>
      <c r="N13" s="117"/>
    </row>
    <row r="14" spans="1:14" s="21" customFormat="1" ht="34.799999999999997" customHeight="1" x14ac:dyDescent="0.25">
      <c r="A14" s="145"/>
      <c r="B14" s="89">
        <v>7596</v>
      </c>
      <c r="C14" s="126" t="s">
        <v>59</v>
      </c>
      <c r="D14" s="86" t="s">
        <v>49</v>
      </c>
      <c r="E14" s="43">
        <v>3711828000</v>
      </c>
      <c r="F14" s="43">
        <v>3711812602</v>
      </c>
      <c r="G14" s="73">
        <f t="shared" si="0"/>
        <v>0.9999958516396773</v>
      </c>
      <c r="H14" s="53">
        <v>2736807822</v>
      </c>
      <c r="I14" s="73">
        <f t="shared" si="1"/>
        <v>0.73732075462548374</v>
      </c>
      <c r="J14" s="53">
        <v>1646030437</v>
      </c>
      <c r="K14" s="73">
        <f t="shared" si="2"/>
        <v>0.44345547180526684</v>
      </c>
      <c r="L14" s="73">
        <f t="shared" si="3"/>
        <v>0.60144173214073782</v>
      </c>
      <c r="N14" s="117"/>
    </row>
    <row r="15" spans="1:14" s="21" customFormat="1" ht="30.6" customHeight="1" x14ac:dyDescent="0.25">
      <c r="A15" s="145"/>
      <c r="B15" s="115">
        <v>7588</v>
      </c>
      <c r="C15" s="126" t="s">
        <v>60</v>
      </c>
      <c r="D15" s="86" t="s">
        <v>49</v>
      </c>
      <c r="E15" s="43">
        <v>7656635000</v>
      </c>
      <c r="F15" s="43">
        <v>7426669316</v>
      </c>
      <c r="G15" s="73">
        <f t="shared" si="0"/>
        <v>0.96996517608583932</v>
      </c>
      <c r="H15" s="43">
        <v>6433774903</v>
      </c>
      <c r="I15" s="73">
        <f t="shared" si="1"/>
        <v>0.84028752879038904</v>
      </c>
      <c r="J15" s="43">
        <v>3478192191</v>
      </c>
      <c r="K15" s="73">
        <f t="shared" si="2"/>
        <v>0.45427164687881816</v>
      </c>
      <c r="L15" s="73">
        <f t="shared" si="3"/>
        <v>0.54061452932992049</v>
      </c>
      <c r="N15" s="117"/>
    </row>
    <row r="16" spans="1:14" s="21" customFormat="1" ht="21.75" customHeight="1" x14ac:dyDescent="0.25">
      <c r="A16" s="145"/>
      <c r="B16" s="158">
        <v>7583</v>
      </c>
      <c r="C16" s="161" t="s">
        <v>61</v>
      </c>
      <c r="D16" s="86" t="s">
        <v>49</v>
      </c>
      <c r="E16" s="43">
        <f>SUM(E17:E18)</f>
        <v>9928000333</v>
      </c>
      <c r="F16" s="43">
        <f>SUM(F17:F18)</f>
        <v>5960371650</v>
      </c>
      <c r="G16" s="73">
        <f t="shared" si="0"/>
        <v>0.60035973510074614</v>
      </c>
      <c r="H16" s="53">
        <f>SUM(H17:H18)</f>
        <v>3856484836</v>
      </c>
      <c r="I16" s="73">
        <f t="shared" si="1"/>
        <v>0.38844527665670053</v>
      </c>
      <c r="J16" s="53">
        <f>SUM(J17:J18)</f>
        <v>1498271035</v>
      </c>
      <c r="K16" s="73">
        <f t="shared" si="2"/>
        <v>0.1509136769486045</v>
      </c>
      <c r="L16" s="73">
        <f t="shared" si="3"/>
        <v>0.38850691723554853</v>
      </c>
      <c r="M16" s="117"/>
      <c r="N16" s="117"/>
    </row>
    <row r="17" spans="1:15" s="21" customFormat="1" x14ac:dyDescent="0.25">
      <c r="A17" s="146"/>
      <c r="B17" s="159"/>
      <c r="C17" s="162"/>
      <c r="D17" s="87" t="s">
        <v>52</v>
      </c>
      <c r="E17" s="97">
        <v>9927667000</v>
      </c>
      <c r="F17" s="101">
        <v>5960038317</v>
      </c>
      <c r="G17" s="74">
        <f t="shared" si="0"/>
        <v>0.6003463167126778</v>
      </c>
      <c r="H17" s="101">
        <v>3856484836</v>
      </c>
      <c r="I17" s="74">
        <f t="shared" si="1"/>
        <v>0.38845831915997986</v>
      </c>
      <c r="J17" s="101">
        <v>1498271035</v>
      </c>
      <c r="K17" s="75">
        <f t="shared" si="2"/>
        <v>0.15091874405134661</v>
      </c>
      <c r="L17" s="75">
        <f t="shared" si="3"/>
        <v>0.38850691723554853</v>
      </c>
      <c r="N17" s="117"/>
    </row>
    <row r="18" spans="1:15" s="21" customFormat="1" x14ac:dyDescent="0.25">
      <c r="A18" s="146"/>
      <c r="B18" s="160"/>
      <c r="C18" s="163"/>
      <c r="D18" s="88" t="s">
        <v>53</v>
      </c>
      <c r="E18" s="98">
        <v>333333</v>
      </c>
      <c r="F18" s="102">
        <v>333333</v>
      </c>
      <c r="G18" s="125">
        <f t="shared" si="0"/>
        <v>1</v>
      </c>
      <c r="H18" s="102">
        <v>0</v>
      </c>
      <c r="I18" s="76">
        <f t="shared" si="1"/>
        <v>0</v>
      </c>
      <c r="J18" s="102">
        <v>0</v>
      </c>
      <c r="K18" s="77">
        <f t="shared" si="2"/>
        <v>0</v>
      </c>
      <c r="L18" s="77">
        <f>IFERROR((J18/H18),0)</f>
        <v>0</v>
      </c>
      <c r="N18" s="117"/>
    </row>
    <row r="19" spans="1:15" s="21" customFormat="1" ht="31.2" customHeight="1" x14ac:dyDescent="0.25">
      <c r="A19" s="145"/>
      <c r="B19" s="90">
        <v>7579</v>
      </c>
      <c r="C19" s="126" t="s">
        <v>62</v>
      </c>
      <c r="D19" s="86" t="s">
        <v>49</v>
      </c>
      <c r="E19" s="43">
        <v>7664170000</v>
      </c>
      <c r="F19" s="53">
        <v>7455975200</v>
      </c>
      <c r="G19" s="73">
        <f t="shared" si="0"/>
        <v>0.97283531028147863</v>
      </c>
      <c r="H19" s="53">
        <v>6611923052</v>
      </c>
      <c r="I19" s="73">
        <f t="shared" si="1"/>
        <v>0.86270568789575386</v>
      </c>
      <c r="J19" s="53">
        <v>1979567350</v>
      </c>
      <c r="K19" s="73">
        <f t="shared" si="2"/>
        <v>0.25828854918406036</v>
      </c>
      <c r="L19" s="73">
        <f t="shared" si="3"/>
        <v>0.29939358556225376</v>
      </c>
      <c r="N19" s="117"/>
    </row>
    <row r="20" spans="1:15" s="21" customFormat="1" x14ac:dyDescent="0.25">
      <c r="A20" s="146"/>
      <c r="B20" s="152" t="s">
        <v>39</v>
      </c>
      <c r="C20" s="152"/>
      <c r="D20" s="93" t="s">
        <v>49</v>
      </c>
      <c r="E20" s="99">
        <f>E14+E15+E16+E19</f>
        <v>28960633333</v>
      </c>
      <c r="F20" s="99">
        <f>+F14+F15+F16+F19</f>
        <v>24554828768</v>
      </c>
      <c r="G20" s="94">
        <f t="shared" si="0"/>
        <v>0.84786919145239537</v>
      </c>
      <c r="H20" s="103">
        <f>+H14+H15+H16+H19</f>
        <v>19638990613</v>
      </c>
      <c r="I20" s="94">
        <f t="shared" si="1"/>
        <v>0.67812711093654865</v>
      </c>
      <c r="J20" s="103">
        <f>+J14+J15+J16+J19</f>
        <v>8602061013</v>
      </c>
      <c r="K20" s="94">
        <f t="shared" si="2"/>
        <v>0.29702599781193811</v>
      </c>
      <c r="L20" s="94">
        <f t="shared" si="3"/>
        <v>0.43800932453757979</v>
      </c>
    </row>
    <row r="21" spans="1:15" s="21" customFormat="1" ht="39" customHeight="1" x14ac:dyDescent="0.25">
      <c r="A21" s="145"/>
      <c r="B21" s="91">
        <v>7581</v>
      </c>
      <c r="C21" s="128" t="s">
        <v>63</v>
      </c>
      <c r="D21" s="86" t="s">
        <v>49</v>
      </c>
      <c r="E21" s="43">
        <v>7095388000</v>
      </c>
      <c r="F21" s="53">
        <v>5532133500</v>
      </c>
      <c r="G21" s="73">
        <f t="shared" si="0"/>
        <v>0.77968019507883146</v>
      </c>
      <c r="H21" s="53">
        <v>5032158500</v>
      </c>
      <c r="I21" s="73">
        <f t="shared" si="1"/>
        <v>0.70921540865700372</v>
      </c>
      <c r="J21" s="53">
        <v>2265001897</v>
      </c>
      <c r="K21" s="73">
        <f t="shared" si="2"/>
        <v>0.31922171091982565</v>
      </c>
      <c r="L21" s="73">
        <f t="shared" si="3"/>
        <v>0.4501054362655707</v>
      </c>
      <c r="N21" s="117"/>
    </row>
    <row r="22" spans="1:15" ht="12" customHeight="1" x14ac:dyDescent="0.2">
      <c r="A22" s="145"/>
      <c r="B22" s="152" t="s">
        <v>7</v>
      </c>
      <c r="C22" s="152"/>
      <c r="D22" s="93" t="s">
        <v>49</v>
      </c>
      <c r="E22" s="100">
        <f>SUM(E21)</f>
        <v>7095388000</v>
      </c>
      <c r="F22" s="100">
        <f>+F21</f>
        <v>5532133500</v>
      </c>
      <c r="G22" s="94">
        <f t="shared" si="0"/>
        <v>0.77968019507883146</v>
      </c>
      <c r="H22" s="100">
        <f>+H21</f>
        <v>5032158500</v>
      </c>
      <c r="I22" s="94">
        <f t="shared" si="1"/>
        <v>0.70921540865700372</v>
      </c>
      <c r="J22" s="100">
        <f>+J21</f>
        <v>2265001897</v>
      </c>
      <c r="K22" s="94">
        <f t="shared" si="2"/>
        <v>0.31922171091982565</v>
      </c>
      <c r="L22" s="94">
        <f t="shared" si="3"/>
        <v>0.4501054362655707</v>
      </c>
      <c r="N22" s="44"/>
      <c r="O22" s="44"/>
    </row>
    <row r="23" spans="1:15" ht="33" customHeight="1" x14ac:dyDescent="0.2">
      <c r="A23" s="145"/>
      <c r="B23" s="114">
        <v>7573</v>
      </c>
      <c r="C23" s="129" t="s">
        <v>64</v>
      </c>
      <c r="D23" s="86" t="s">
        <v>49</v>
      </c>
      <c r="E23" s="43">
        <v>38044031000</v>
      </c>
      <c r="F23" s="43">
        <v>37092750100</v>
      </c>
      <c r="G23" s="73">
        <f t="shared" si="0"/>
        <v>0.97499526535450465</v>
      </c>
      <c r="H23" s="53">
        <v>21161959399</v>
      </c>
      <c r="I23" s="73">
        <f t="shared" si="1"/>
        <v>0.55624913666482922</v>
      </c>
      <c r="J23" s="53">
        <v>9437977926</v>
      </c>
      <c r="K23" s="73">
        <f t="shared" si="2"/>
        <v>0.24808038680233438</v>
      </c>
      <c r="L23" s="73">
        <f t="shared" si="3"/>
        <v>0.44598790443034247</v>
      </c>
    </row>
    <row r="24" spans="1:15" ht="35.4" customHeight="1" x14ac:dyDescent="0.2">
      <c r="A24" s="145"/>
      <c r="B24" s="90">
        <v>7576</v>
      </c>
      <c r="C24" s="130" t="s">
        <v>65</v>
      </c>
      <c r="D24" s="86" t="s">
        <v>49</v>
      </c>
      <c r="E24" s="43">
        <v>6292878000</v>
      </c>
      <c r="F24" s="53">
        <v>5907989201</v>
      </c>
      <c r="G24" s="73">
        <f t="shared" si="0"/>
        <v>0.93883739697480229</v>
      </c>
      <c r="H24" s="53">
        <v>5405536973</v>
      </c>
      <c r="I24" s="73">
        <f t="shared" si="1"/>
        <v>0.85899281266854366</v>
      </c>
      <c r="J24" s="53">
        <v>1082299962</v>
      </c>
      <c r="K24" s="73">
        <f t="shared" si="2"/>
        <v>0.17198807318368478</v>
      </c>
      <c r="L24" s="73">
        <f t="shared" si="3"/>
        <v>0.20022061959911786</v>
      </c>
    </row>
    <row r="25" spans="1:15" x14ac:dyDescent="0.2">
      <c r="A25" s="145"/>
      <c r="B25" s="154">
        <v>7587</v>
      </c>
      <c r="C25" s="156" t="s">
        <v>66</v>
      </c>
      <c r="D25" s="86" t="s">
        <v>49</v>
      </c>
      <c r="E25" s="43">
        <f>SUM(E26:E27)</f>
        <v>91383904483</v>
      </c>
      <c r="F25" s="43">
        <f>SUM(F26:F27)</f>
        <v>83925820659</v>
      </c>
      <c r="G25" s="73">
        <f t="shared" si="0"/>
        <v>0.91838733673950845</v>
      </c>
      <c r="H25" s="43">
        <f>SUM(H26:H27)</f>
        <v>76123216695</v>
      </c>
      <c r="I25" s="73">
        <f t="shared" si="1"/>
        <v>0.83300464261910667</v>
      </c>
      <c r="J25" s="43">
        <f>SUM(J26:J27)</f>
        <v>29644732842</v>
      </c>
      <c r="K25" s="73">
        <f t="shared" si="2"/>
        <v>0.32439774826555767</v>
      </c>
      <c r="L25" s="73">
        <f t="shared" si="3"/>
        <v>0.38943090070374226</v>
      </c>
    </row>
    <row r="26" spans="1:15" ht="11.4" x14ac:dyDescent="0.2">
      <c r="A26" s="145"/>
      <c r="B26" s="155"/>
      <c r="C26" s="157"/>
      <c r="D26" s="87" t="s">
        <v>52</v>
      </c>
      <c r="E26" s="97">
        <v>90243779816</v>
      </c>
      <c r="F26" s="101">
        <v>83472186302</v>
      </c>
      <c r="G26" s="74">
        <f t="shared" si="0"/>
        <v>0.92496332126372871</v>
      </c>
      <c r="H26" s="101">
        <v>76123216695</v>
      </c>
      <c r="I26" s="74">
        <f t="shared" si="1"/>
        <v>0.84352868253312618</v>
      </c>
      <c r="J26" s="101">
        <v>29644732842</v>
      </c>
      <c r="K26" s="75">
        <f t="shared" si="2"/>
        <v>0.32849613460831639</v>
      </c>
      <c r="L26" s="75">
        <f t="shared" si="3"/>
        <v>0.38943090070374226</v>
      </c>
    </row>
    <row r="27" spans="1:15" ht="11.4" x14ac:dyDescent="0.2">
      <c r="A27" s="145"/>
      <c r="B27" s="155"/>
      <c r="C27" s="157"/>
      <c r="D27" s="88" t="s">
        <v>53</v>
      </c>
      <c r="E27" s="98">
        <v>1140124667</v>
      </c>
      <c r="F27" s="102">
        <v>453634357</v>
      </c>
      <c r="G27" s="76">
        <f t="shared" si="0"/>
        <v>0.39788136344216118</v>
      </c>
      <c r="H27" s="102">
        <v>0</v>
      </c>
      <c r="I27" s="76">
        <f t="shared" si="1"/>
        <v>0</v>
      </c>
      <c r="J27" s="102">
        <v>0</v>
      </c>
      <c r="K27" s="77">
        <f t="shared" si="2"/>
        <v>0</v>
      </c>
      <c r="L27" s="77">
        <f>IFERROR((J27/H27),0)</f>
        <v>0</v>
      </c>
    </row>
    <row r="28" spans="1:15" x14ac:dyDescent="0.2">
      <c r="A28" s="145"/>
      <c r="B28" s="154">
        <v>7578</v>
      </c>
      <c r="C28" s="156" t="s">
        <v>67</v>
      </c>
      <c r="D28" s="86" t="s">
        <v>49</v>
      </c>
      <c r="E28" s="43">
        <f>SUM(E29:E30)</f>
        <v>128556055000</v>
      </c>
      <c r="F28" s="43">
        <f>SUM(F29:F30)</f>
        <v>115799123456</v>
      </c>
      <c r="G28" s="73">
        <f t="shared" si="0"/>
        <v>0.90076755588058455</v>
      </c>
      <c r="H28" s="43">
        <f>SUM(H29:H30)</f>
        <v>75181443292</v>
      </c>
      <c r="I28" s="73">
        <f t="shared" si="1"/>
        <v>0.58481448650551704</v>
      </c>
      <c r="J28" s="43">
        <f>SUM(J29:J30)</f>
        <v>26427771803</v>
      </c>
      <c r="K28" s="73">
        <f t="shared" si="2"/>
        <v>0.20557391717566317</v>
      </c>
      <c r="L28" s="73">
        <f t="shared" si="3"/>
        <v>0.35151987838749243</v>
      </c>
    </row>
    <row r="29" spans="1:15" ht="11.4" x14ac:dyDescent="0.2">
      <c r="A29" s="145"/>
      <c r="B29" s="155"/>
      <c r="C29" s="157"/>
      <c r="D29" s="87" t="s">
        <v>52</v>
      </c>
      <c r="E29" s="97">
        <v>124977158000</v>
      </c>
      <c r="F29" s="101">
        <v>112602244191</v>
      </c>
      <c r="G29" s="74">
        <f t="shared" si="0"/>
        <v>0.90098259548356829</v>
      </c>
      <c r="H29" s="101">
        <v>71984564027</v>
      </c>
      <c r="I29" s="74">
        <f t="shared" si="1"/>
        <v>0.57598176481977614</v>
      </c>
      <c r="J29" s="101">
        <v>23230892538</v>
      </c>
      <c r="K29" s="75">
        <f t="shared" si="2"/>
        <v>0.18588110747405537</v>
      </c>
      <c r="L29" s="75">
        <f t="shared" si="3"/>
        <v>0.32272047281256783</v>
      </c>
    </row>
    <row r="30" spans="1:15" ht="11.4" x14ac:dyDescent="0.2">
      <c r="A30" s="145"/>
      <c r="B30" s="155"/>
      <c r="C30" s="157"/>
      <c r="D30" s="88" t="s">
        <v>53</v>
      </c>
      <c r="E30" s="98">
        <v>3578897000</v>
      </c>
      <c r="F30" s="102">
        <v>3196879265</v>
      </c>
      <c r="G30" s="76">
        <f t="shared" si="0"/>
        <v>0.89325824828152356</v>
      </c>
      <c r="H30" s="102">
        <v>3196879265</v>
      </c>
      <c r="I30" s="76">
        <f t="shared" si="1"/>
        <v>0.89325824828152356</v>
      </c>
      <c r="J30" s="102">
        <v>3196879265</v>
      </c>
      <c r="K30" s="77">
        <f t="shared" si="2"/>
        <v>0.89325824828152356</v>
      </c>
      <c r="L30" s="77">
        <f t="shared" si="3"/>
        <v>1</v>
      </c>
    </row>
    <row r="31" spans="1:15" x14ac:dyDescent="0.2">
      <c r="A31" s="145"/>
      <c r="B31" s="152" t="s">
        <v>40</v>
      </c>
      <c r="C31" s="152"/>
      <c r="D31" s="93" t="s">
        <v>49</v>
      </c>
      <c r="E31" s="99">
        <f>E23+E24+E25+E28</f>
        <v>264276868483</v>
      </c>
      <c r="F31" s="99">
        <f>+F23+F24+F25+F28</f>
        <v>242725683416</v>
      </c>
      <c r="G31" s="94">
        <f t="shared" si="0"/>
        <v>0.91845224596950936</v>
      </c>
      <c r="H31" s="99">
        <f>+H23+H24+H25+H28</f>
        <v>177872156359</v>
      </c>
      <c r="I31" s="94">
        <f t="shared" si="1"/>
        <v>0.67305230828570184</v>
      </c>
      <c r="J31" s="99">
        <f>+J23+J24+J25+J28</f>
        <v>66592782533</v>
      </c>
      <c r="K31" s="94">
        <f t="shared" si="2"/>
        <v>0.25198112462606115</v>
      </c>
      <c r="L31" s="94">
        <f t="shared" si="3"/>
        <v>0.37438564807521391</v>
      </c>
    </row>
    <row r="32" spans="1:15" ht="35.4" customHeight="1" x14ac:dyDescent="0.2">
      <c r="A32" s="145"/>
      <c r="B32" s="91">
        <v>7593</v>
      </c>
      <c r="C32" s="129" t="s">
        <v>68</v>
      </c>
      <c r="D32" s="86" t="s">
        <v>49</v>
      </c>
      <c r="E32" s="43">
        <v>30810573000</v>
      </c>
      <c r="F32" s="43">
        <v>28455799932</v>
      </c>
      <c r="G32" s="73">
        <f t="shared" si="0"/>
        <v>0.92357256491140238</v>
      </c>
      <c r="H32" s="53">
        <v>24437008616</v>
      </c>
      <c r="I32" s="73">
        <f t="shared" si="1"/>
        <v>0.79313710316260588</v>
      </c>
      <c r="J32" s="53">
        <v>9953637089</v>
      </c>
      <c r="K32" s="73">
        <f t="shared" si="2"/>
        <v>0.32305913586871626</v>
      </c>
      <c r="L32" s="73">
        <f t="shared" si="3"/>
        <v>0.40731814787194981</v>
      </c>
    </row>
    <row r="33" spans="1:12" ht="37.200000000000003" customHeight="1" x14ac:dyDescent="0.2">
      <c r="A33" s="145"/>
      <c r="B33" s="114">
        <v>7653</v>
      </c>
      <c r="C33" s="129" t="s">
        <v>69</v>
      </c>
      <c r="D33" s="86" t="s">
        <v>49</v>
      </c>
      <c r="E33" s="43">
        <v>24927714000</v>
      </c>
      <c r="F33" s="43">
        <v>24312176120</v>
      </c>
      <c r="G33" s="73">
        <f t="shared" si="0"/>
        <v>0.97530708672283384</v>
      </c>
      <c r="H33" s="53">
        <v>19456420138</v>
      </c>
      <c r="I33" s="73">
        <f t="shared" si="1"/>
        <v>0.78051361380349593</v>
      </c>
      <c r="J33" s="53">
        <v>9413633016</v>
      </c>
      <c r="K33" s="73">
        <f t="shared" si="2"/>
        <v>0.37763723604980387</v>
      </c>
      <c r="L33" s="73">
        <f t="shared" si="3"/>
        <v>0.48383170949389581</v>
      </c>
    </row>
    <row r="34" spans="1:12" ht="31.8" customHeight="1" x14ac:dyDescent="0.2">
      <c r="A34" s="147"/>
      <c r="B34" s="90">
        <v>7595</v>
      </c>
      <c r="C34" s="130" t="s">
        <v>70</v>
      </c>
      <c r="D34" s="86" t="s">
        <v>49</v>
      </c>
      <c r="E34" s="43">
        <v>5952044000</v>
      </c>
      <c r="F34" s="53">
        <v>5428937063</v>
      </c>
      <c r="G34" s="73">
        <f t="shared" si="0"/>
        <v>0.91211305948007104</v>
      </c>
      <c r="H34" s="53">
        <v>3728937063</v>
      </c>
      <c r="I34" s="73">
        <f t="shared" si="1"/>
        <v>0.62649689132002384</v>
      </c>
      <c r="J34" s="53">
        <v>2052570894</v>
      </c>
      <c r="K34" s="73">
        <f t="shared" si="2"/>
        <v>0.34485143154183673</v>
      </c>
      <c r="L34" s="73">
        <f t="shared" si="3"/>
        <v>0.55044396280281227</v>
      </c>
    </row>
    <row r="35" spans="1:12" ht="24" customHeight="1" x14ac:dyDescent="0.2">
      <c r="A35" s="148"/>
      <c r="B35" s="90">
        <v>7907</v>
      </c>
      <c r="C35" s="130" t="s">
        <v>74</v>
      </c>
      <c r="D35" s="86" t="s">
        <v>49</v>
      </c>
      <c r="E35" s="43">
        <v>1995000000</v>
      </c>
      <c r="F35" s="53">
        <v>1691561272</v>
      </c>
      <c r="G35" s="73">
        <f t="shared" si="0"/>
        <v>0.84790038696741854</v>
      </c>
      <c r="H35" s="53">
        <v>1691561272</v>
      </c>
      <c r="I35" s="73">
        <f t="shared" si="1"/>
        <v>0.84790038696741854</v>
      </c>
      <c r="J35" s="53">
        <v>556784896</v>
      </c>
      <c r="K35" s="73">
        <f t="shared" si="2"/>
        <v>0.27909017343358394</v>
      </c>
      <c r="L35" s="73">
        <f t="shared" si="3"/>
        <v>0.32915443573716435</v>
      </c>
    </row>
    <row r="36" spans="1:12" x14ac:dyDescent="0.2">
      <c r="A36" s="147"/>
      <c r="B36" s="152" t="s">
        <v>41</v>
      </c>
      <c r="C36" s="152"/>
      <c r="D36" s="93" t="s">
        <v>49</v>
      </c>
      <c r="E36" s="100">
        <f>SUM(E32:E35)</f>
        <v>63685331000</v>
      </c>
      <c r="F36" s="100">
        <f>+F32+F33+F34+F35</f>
        <v>59888474387</v>
      </c>
      <c r="G36" s="94">
        <f t="shared" si="0"/>
        <v>0.94038098643155366</v>
      </c>
      <c r="H36" s="100">
        <f>+H32+H33+H34+H35</f>
        <v>49313927089</v>
      </c>
      <c r="I36" s="94">
        <f t="shared" si="1"/>
        <v>0.77433729737543489</v>
      </c>
      <c r="J36" s="100">
        <f>+J32+J33+J34+J35</f>
        <v>21976625895</v>
      </c>
      <c r="K36" s="94">
        <f t="shared" si="2"/>
        <v>0.3450814426166679</v>
      </c>
      <c r="L36" s="94">
        <f>+J36/H36</f>
        <v>0.44564745077668172</v>
      </c>
    </row>
    <row r="37" spans="1:12" x14ac:dyDescent="0.2">
      <c r="A37" s="147"/>
      <c r="B37" s="153" t="s">
        <v>20</v>
      </c>
      <c r="C37" s="153"/>
      <c r="D37" s="107" t="s">
        <v>49</v>
      </c>
      <c r="E37" s="108">
        <f>+E20+E22+E31+E36</f>
        <v>364018220816</v>
      </c>
      <c r="F37" s="108">
        <f>+F20+F22+F31+F36</f>
        <v>332701120071</v>
      </c>
      <c r="G37" s="109">
        <f t="shared" si="0"/>
        <v>0.91396831544641322</v>
      </c>
      <c r="H37" s="108">
        <f>+H20+H22+H31+H36</f>
        <v>251857232561</v>
      </c>
      <c r="I37" s="109">
        <f t="shared" si="1"/>
        <v>0.69188084046019793</v>
      </c>
      <c r="J37" s="108">
        <f>+J20+J22+J31+J36</f>
        <v>99436471338</v>
      </c>
      <c r="K37" s="109">
        <f t="shared" si="2"/>
        <v>0.27316344526682929</v>
      </c>
      <c r="L37" s="109">
        <f>+J37/H37</f>
        <v>0.39481284824296803</v>
      </c>
    </row>
    <row r="38" spans="1:12" x14ac:dyDescent="0.2">
      <c r="A38" s="42"/>
      <c r="B38" s="149" t="s">
        <v>72</v>
      </c>
      <c r="C38" s="150"/>
      <c r="D38" s="151"/>
      <c r="E38" s="54">
        <f>+E13+E37</f>
        <v>422533698816</v>
      </c>
      <c r="F38" s="54">
        <f>+F13+F37</f>
        <v>387121245424</v>
      </c>
      <c r="G38" s="55">
        <f t="shared" si="0"/>
        <v>0.91619022697779895</v>
      </c>
      <c r="H38" s="54">
        <f>+H13+H37</f>
        <v>289725800282</v>
      </c>
      <c r="I38" s="55">
        <f t="shared" si="1"/>
        <v>0.68568684839541372</v>
      </c>
      <c r="J38" s="54">
        <f>+J13+J37</f>
        <v>118291003407</v>
      </c>
      <c r="K38" s="55">
        <f t="shared" si="2"/>
        <v>0.27995637682501623</v>
      </c>
      <c r="L38" s="55">
        <f>+J38/H38</f>
        <v>0.40828605285364067</v>
      </c>
    </row>
    <row r="40" spans="1:12" x14ac:dyDescent="0.25">
      <c r="J40" s="44"/>
      <c r="K40" s="45"/>
    </row>
    <row r="41" spans="1:12" x14ac:dyDescent="0.25">
      <c r="E41" s="116"/>
      <c r="H41" s="116"/>
      <c r="J41" s="44"/>
      <c r="K41" s="45"/>
    </row>
    <row r="42" spans="1:12" x14ac:dyDescent="0.25">
      <c r="H42" s="44"/>
    </row>
    <row r="44" spans="1:12" x14ac:dyDescent="0.25">
      <c r="E44" s="44"/>
      <c r="H44" s="116"/>
    </row>
  </sheetData>
  <autoFilter ref="A5:L38" xr:uid="{00000000-0009-0000-0000-000002000000}">
    <filterColumn colId="1" showButton="0"/>
    <filterColumn colId="3" showButton="0"/>
  </autoFilter>
  <mergeCells count="21">
    <mergeCell ref="B1:L1"/>
    <mergeCell ref="B2:L2"/>
    <mergeCell ref="B3:L3"/>
    <mergeCell ref="B5:C5"/>
    <mergeCell ref="D5:E5"/>
    <mergeCell ref="A6:A37"/>
    <mergeCell ref="B38:D38"/>
    <mergeCell ref="B36:C36"/>
    <mergeCell ref="B37:C37"/>
    <mergeCell ref="B25:B27"/>
    <mergeCell ref="C25:C27"/>
    <mergeCell ref="B28:B30"/>
    <mergeCell ref="C28:C30"/>
    <mergeCell ref="B22:C22"/>
    <mergeCell ref="B31:C31"/>
    <mergeCell ref="B10:C10"/>
    <mergeCell ref="B12:C12"/>
    <mergeCell ref="B20:C20"/>
    <mergeCell ref="B13:C13"/>
    <mergeCell ref="B16:B18"/>
    <mergeCell ref="C16:C18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11437-C12F-436E-8E92-986DF76D2BBC}">
  <dimension ref="A1:Q44"/>
  <sheetViews>
    <sheetView zoomScaleNormal="10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8.44140625" style="19" customWidth="1"/>
    <col min="3" max="3" width="36.5546875" style="20" customWidth="1"/>
    <col min="4" max="4" width="9.5546875" style="21" customWidth="1"/>
    <col min="5" max="8" width="15.77734375" style="19" customWidth="1"/>
    <col min="9" max="9" width="7.5546875" style="19" customWidth="1"/>
    <col min="10" max="10" width="15.77734375" style="19" customWidth="1"/>
    <col min="11" max="11" width="7.5546875" style="19" customWidth="1"/>
    <col min="12" max="12" width="15.77734375" style="19" customWidth="1"/>
    <col min="13" max="13" width="8.44140625" style="19" customWidth="1"/>
    <col min="14" max="14" width="8.109375" style="19" customWidth="1"/>
    <col min="15" max="17" width="14.44140625" style="19" bestFit="1" customWidth="1"/>
    <col min="18" max="16384" width="11.44140625" style="19"/>
  </cols>
  <sheetData>
    <row r="1" spans="1:16" x14ac:dyDescent="0.25">
      <c r="B1" s="164" t="s">
        <v>47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2" spans="1:16" x14ac:dyDescent="0.25">
      <c r="B2" s="164" t="s">
        <v>48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6" x14ac:dyDescent="0.25">
      <c r="B3" s="164" t="s">
        <v>82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6" ht="12.6" thickBot="1" x14ac:dyDescent="0.3"/>
    <row r="5" spans="1:16" ht="63.6" customHeight="1" thickBot="1" x14ac:dyDescent="0.25">
      <c r="B5" s="165" t="s">
        <v>0</v>
      </c>
      <c r="C5" s="166"/>
      <c r="D5" s="167" t="s">
        <v>76</v>
      </c>
      <c r="E5" s="168"/>
      <c r="F5" s="119" t="s">
        <v>77</v>
      </c>
      <c r="G5" s="132" t="s">
        <v>78</v>
      </c>
      <c r="H5" s="119" t="s">
        <v>2</v>
      </c>
      <c r="I5" s="135" t="s">
        <v>3</v>
      </c>
      <c r="J5" s="82" t="s">
        <v>4</v>
      </c>
      <c r="K5" s="136" t="s">
        <v>42</v>
      </c>
      <c r="L5" s="83" t="s">
        <v>5</v>
      </c>
      <c r="M5" s="137" t="s">
        <v>45</v>
      </c>
      <c r="N5" s="84" t="s">
        <v>46</v>
      </c>
    </row>
    <row r="6" spans="1:16" s="21" customFormat="1" ht="46.2" customHeight="1" x14ac:dyDescent="0.25">
      <c r="A6" s="145" t="s">
        <v>71</v>
      </c>
      <c r="B6" s="85">
        <v>7563</v>
      </c>
      <c r="C6" s="126" t="s">
        <v>54</v>
      </c>
      <c r="D6" s="86" t="s">
        <v>49</v>
      </c>
      <c r="E6" s="43">
        <f>'EJECUCIÓN TOTAL'!E6</f>
        <v>264770000</v>
      </c>
      <c r="F6" s="118"/>
      <c r="G6" s="118">
        <f>E6-F6</f>
        <v>264770000</v>
      </c>
      <c r="H6" s="118">
        <f>'EJECUCIÓN TOTAL'!F6-'EJECUCIÓN CON SUSPENSIÓN'!F6</f>
        <v>251936598</v>
      </c>
      <c r="I6" s="73">
        <f>H6/G6</f>
        <v>0.95152999962231366</v>
      </c>
      <c r="J6" s="43">
        <v>137503058</v>
      </c>
      <c r="K6" s="73">
        <f>+J6/G6</f>
        <v>0.51933020357291237</v>
      </c>
      <c r="L6" s="43">
        <v>89139612</v>
      </c>
      <c r="M6" s="73">
        <f>+L6/G6</f>
        <v>0.3366680968387657</v>
      </c>
      <c r="N6" s="73">
        <f>+L6/J6</f>
        <v>0.64827366966631395</v>
      </c>
    </row>
    <row r="7" spans="1:16" s="21" customFormat="1" ht="31.2" customHeight="1" x14ac:dyDescent="0.25">
      <c r="A7" s="146"/>
      <c r="B7" s="91">
        <v>7568</v>
      </c>
      <c r="C7" s="127" t="s">
        <v>55</v>
      </c>
      <c r="D7" s="86" t="s">
        <v>49</v>
      </c>
      <c r="E7" s="43">
        <f>'EJECUCIÓN TOTAL'!E7</f>
        <v>14402924432</v>
      </c>
      <c r="F7" s="43"/>
      <c r="G7" s="118">
        <f>E7-F7</f>
        <v>14402924432</v>
      </c>
      <c r="H7" s="118">
        <f>'EJECUCIÓN TOTAL'!F7-'EJECUCIÓN CON SUSPENSIÓN'!F7</f>
        <v>13640030844</v>
      </c>
      <c r="I7" s="73">
        <f>H7/G7</f>
        <v>0.94703203563957994</v>
      </c>
      <c r="J7" s="43">
        <v>9991797787</v>
      </c>
      <c r="K7" s="73">
        <f t="shared" ref="K7:K38" si="0">+J7/G7</f>
        <v>0.69373395897297863</v>
      </c>
      <c r="L7" s="43">
        <v>4544790698</v>
      </c>
      <c r="M7" s="73">
        <f t="shared" ref="M7:M34" si="1">+L7/G7</f>
        <v>0.31554638222655085</v>
      </c>
      <c r="N7" s="73">
        <f t="shared" ref="N7:N35" si="2">+L7/J7</f>
        <v>0.45485214922114198</v>
      </c>
    </row>
    <row r="8" spans="1:16" s="21" customFormat="1" ht="41.25" customHeight="1" x14ac:dyDescent="0.25">
      <c r="A8" s="145"/>
      <c r="B8" s="85">
        <v>7570</v>
      </c>
      <c r="C8" s="126" t="s">
        <v>56</v>
      </c>
      <c r="D8" s="86" t="s">
        <v>49</v>
      </c>
      <c r="E8" s="43">
        <f>'EJECUCIÓN TOTAL'!E8</f>
        <v>17907145000</v>
      </c>
      <c r="F8" s="43">
        <v>1076471000</v>
      </c>
      <c r="G8" s="118">
        <f>E8-F8</f>
        <v>16830674000</v>
      </c>
      <c r="H8" s="118">
        <f>'EJECUCIÓN TOTAL'!F8-'EJECUCIÓN CON SUSPENSIÓN'!F8</f>
        <v>14873031874</v>
      </c>
      <c r="I8" s="73">
        <f>H8/G8</f>
        <v>0.88368605285801394</v>
      </c>
      <c r="J8" s="43">
        <v>11471978786</v>
      </c>
      <c r="K8" s="73">
        <f t="shared" si="0"/>
        <v>0.68161137135684524</v>
      </c>
      <c r="L8" s="43">
        <v>5641953210</v>
      </c>
      <c r="M8" s="73">
        <f t="shared" si="1"/>
        <v>0.33521849511196045</v>
      </c>
      <c r="N8" s="73">
        <f t="shared" si="2"/>
        <v>0.49180296749548053</v>
      </c>
    </row>
    <row r="9" spans="1:16" s="21" customFormat="1" ht="28.2" customHeight="1" x14ac:dyDescent="0.25">
      <c r="A9" s="145"/>
      <c r="B9" s="85">
        <v>7574</v>
      </c>
      <c r="C9" s="126" t="s">
        <v>57</v>
      </c>
      <c r="D9" s="86" t="s">
        <v>49</v>
      </c>
      <c r="E9" s="43">
        <f>'EJECUCIÓN TOTAL'!E9</f>
        <v>4687446000</v>
      </c>
      <c r="F9" s="43">
        <v>1209270660</v>
      </c>
      <c r="G9" s="118">
        <f>E9-F9</f>
        <v>3478175340</v>
      </c>
      <c r="H9" s="118">
        <f>'EJECUCIÓN TOTAL'!F9-'EJECUCIÓN CON SUSPENSIÓN'!F9</f>
        <v>3362018083</v>
      </c>
      <c r="I9" s="73">
        <f>H9/G9</f>
        <v>0.96660396741240773</v>
      </c>
      <c r="J9" s="43">
        <v>2269018083</v>
      </c>
      <c r="K9" s="73">
        <f t="shared" si="0"/>
        <v>0.65235874020083184</v>
      </c>
      <c r="L9" s="43">
        <v>1298647164</v>
      </c>
      <c r="M9" s="73">
        <f t="shared" si="1"/>
        <v>0.37337024073087699</v>
      </c>
      <c r="N9" s="73">
        <f t="shared" si="2"/>
        <v>0.57233883402241714</v>
      </c>
    </row>
    <row r="10" spans="1:16" s="21" customFormat="1" x14ac:dyDescent="0.25">
      <c r="A10" s="145"/>
      <c r="B10" s="152" t="s">
        <v>7</v>
      </c>
      <c r="C10" s="152"/>
      <c r="D10" s="93" t="s">
        <v>49</v>
      </c>
      <c r="E10" s="99">
        <f>SUM(E6:E9)</f>
        <v>37262285432</v>
      </c>
      <c r="F10" s="99">
        <f>SUM(F6:F9)</f>
        <v>2285741660</v>
      </c>
      <c r="G10" s="133">
        <f>SUM(G6:G9)</f>
        <v>34976543772</v>
      </c>
      <c r="H10" s="99">
        <f>+H6+H7+H8+H9</f>
        <v>32127017399</v>
      </c>
      <c r="I10" s="138">
        <f t="shared" ref="I10:I13" si="3">H10/E10</f>
        <v>0.86218590799076567</v>
      </c>
      <c r="J10" s="99">
        <f>+J6+J7+J8+J9</f>
        <v>23870297714</v>
      </c>
      <c r="K10" s="138">
        <f t="shared" si="0"/>
        <v>0.68246587969360895</v>
      </c>
      <c r="L10" s="99">
        <f>+L6+L7+L8+L9</f>
        <v>11574530684</v>
      </c>
      <c r="M10" s="138">
        <f t="shared" si="1"/>
        <v>0.33092265374904867</v>
      </c>
      <c r="N10" s="94">
        <f t="shared" si="2"/>
        <v>0.48489259843673854</v>
      </c>
      <c r="O10" s="117"/>
      <c r="P10" s="117"/>
    </row>
    <row r="11" spans="1:16" s="21" customFormat="1" ht="24" customHeight="1" x14ac:dyDescent="0.25">
      <c r="A11" s="145"/>
      <c r="B11" s="92">
        <v>7589</v>
      </c>
      <c r="C11" s="128" t="s">
        <v>58</v>
      </c>
      <c r="D11" s="86" t="s">
        <v>49</v>
      </c>
      <c r="E11" s="43">
        <f>'EJECUCIÓN TOTAL'!E11</f>
        <v>21253192568</v>
      </c>
      <c r="F11" s="43">
        <v>5286574568</v>
      </c>
      <c r="G11" s="118">
        <f>E11-F11</f>
        <v>15966618000</v>
      </c>
      <c r="H11" s="43">
        <f>'EJECUCIÓN TOTAL'!F11-'EJECUCIÓN CON SUSPENSIÓN'!F11</f>
        <v>14720791726</v>
      </c>
      <c r="I11" s="73">
        <f>H11/G11</f>
        <v>0.92197306442729454</v>
      </c>
      <c r="J11" s="43">
        <v>13998270007</v>
      </c>
      <c r="K11" s="73">
        <f t="shared" si="0"/>
        <v>0.87672104430631459</v>
      </c>
      <c r="L11" s="43">
        <v>7280001385</v>
      </c>
      <c r="M11" s="73">
        <f t="shared" si="1"/>
        <v>0.45595137210647868</v>
      </c>
      <c r="N11" s="73">
        <f t="shared" si="2"/>
        <v>0.52006436376491871</v>
      </c>
      <c r="P11" s="117"/>
    </row>
    <row r="12" spans="1:16" s="21" customFormat="1" x14ac:dyDescent="0.25">
      <c r="A12" s="145"/>
      <c r="B12" s="152" t="s">
        <v>38</v>
      </c>
      <c r="C12" s="152"/>
      <c r="D12" s="93" t="s">
        <v>49</v>
      </c>
      <c r="E12" s="100">
        <f>SUM(E11)</f>
        <v>21253192568</v>
      </c>
      <c r="F12" s="100">
        <f>SUM(F11)</f>
        <v>5286574568</v>
      </c>
      <c r="G12" s="134">
        <f>SUM(G11)</f>
        <v>15966618000</v>
      </c>
      <c r="H12" s="100">
        <f>+H11</f>
        <v>14720791726</v>
      </c>
      <c r="I12" s="138">
        <f t="shared" si="3"/>
        <v>0.69263907899486366</v>
      </c>
      <c r="J12" s="100">
        <f>+J11</f>
        <v>13998270007</v>
      </c>
      <c r="K12" s="138">
        <f t="shared" si="0"/>
        <v>0.87672104430631459</v>
      </c>
      <c r="L12" s="100">
        <f>+L11</f>
        <v>7280001385</v>
      </c>
      <c r="M12" s="138">
        <f t="shared" si="1"/>
        <v>0.45595137210647868</v>
      </c>
      <c r="N12" s="94">
        <f t="shared" si="2"/>
        <v>0.52006436376491871</v>
      </c>
      <c r="O12" s="117"/>
      <c r="P12" s="117"/>
    </row>
    <row r="13" spans="1:16" s="21" customFormat="1" x14ac:dyDescent="0.25">
      <c r="A13" s="145"/>
      <c r="B13" s="153" t="s">
        <v>1</v>
      </c>
      <c r="C13" s="153"/>
      <c r="D13" s="107" t="s">
        <v>49</v>
      </c>
      <c r="E13" s="108">
        <f>+E10+E12</f>
        <v>58515478000</v>
      </c>
      <c r="F13" s="108">
        <f>+F10+F12</f>
        <v>7572316228</v>
      </c>
      <c r="G13" s="134">
        <f>+G10+G12</f>
        <v>50943161772</v>
      </c>
      <c r="H13" s="108">
        <f>+H10+H12</f>
        <v>46847809125</v>
      </c>
      <c r="I13" s="138">
        <f t="shared" si="3"/>
        <v>0.80060542485870145</v>
      </c>
      <c r="J13" s="108">
        <f>+J10+J12</f>
        <v>37868567721</v>
      </c>
      <c r="K13" s="138">
        <f t="shared" si="0"/>
        <v>0.74334938004993989</v>
      </c>
      <c r="L13" s="108">
        <f>+L10+L12</f>
        <v>18854532069</v>
      </c>
      <c r="M13" s="138">
        <f t="shared" si="1"/>
        <v>0.37010918469067339</v>
      </c>
      <c r="N13" s="109">
        <f t="shared" si="2"/>
        <v>0.49789398447579064</v>
      </c>
      <c r="P13" s="117"/>
    </row>
    <row r="14" spans="1:16" s="21" customFormat="1" ht="34.799999999999997" customHeight="1" x14ac:dyDescent="0.25">
      <c r="A14" s="145"/>
      <c r="B14" s="89">
        <v>7596</v>
      </c>
      <c r="C14" s="126" t="s">
        <v>59</v>
      </c>
      <c r="D14" s="86" t="s">
        <v>49</v>
      </c>
      <c r="E14" s="43">
        <f>'EJECUCIÓN TOTAL'!E14</f>
        <v>3711828000</v>
      </c>
      <c r="F14" s="43"/>
      <c r="G14" s="118">
        <f t="shared" ref="G14:G19" si="4">E14-F14</f>
        <v>3711828000</v>
      </c>
      <c r="H14" s="43">
        <f>'EJECUCIÓN TOTAL'!F14-'EJECUCIÓN CON SUSPENSIÓN'!F14</f>
        <v>3711812602</v>
      </c>
      <c r="I14" s="73">
        <f t="shared" ref="I14:I19" si="5">H14/G14</f>
        <v>0.9999958516396773</v>
      </c>
      <c r="J14" s="53">
        <v>2736807822</v>
      </c>
      <c r="K14" s="73">
        <f t="shared" si="0"/>
        <v>0.73732075462548374</v>
      </c>
      <c r="L14" s="53">
        <v>1646030437</v>
      </c>
      <c r="M14" s="73">
        <f t="shared" si="1"/>
        <v>0.44345547180526684</v>
      </c>
      <c r="N14" s="73">
        <f t="shared" si="2"/>
        <v>0.60144173214073782</v>
      </c>
      <c r="P14" s="117"/>
    </row>
    <row r="15" spans="1:16" s="21" customFormat="1" ht="30.6" customHeight="1" x14ac:dyDescent="0.25">
      <c r="A15" s="145"/>
      <c r="B15" s="115">
        <v>7588</v>
      </c>
      <c r="C15" s="126" t="s">
        <v>60</v>
      </c>
      <c r="D15" s="86" t="s">
        <v>49</v>
      </c>
      <c r="E15" s="43">
        <f>'EJECUCIÓN TOTAL'!E15</f>
        <v>7656635000</v>
      </c>
      <c r="F15" s="43">
        <v>992894413</v>
      </c>
      <c r="G15" s="118">
        <f t="shared" si="4"/>
        <v>6663740587</v>
      </c>
      <c r="H15" s="43">
        <f>'EJECUCIÓN TOTAL'!F15-'EJECUCIÓN CON SUSPENSIÓN'!F15</f>
        <v>6433774903</v>
      </c>
      <c r="I15" s="73">
        <f t="shared" si="5"/>
        <v>0.96549000054884637</v>
      </c>
      <c r="J15" s="43">
        <v>6433774903</v>
      </c>
      <c r="K15" s="73">
        <f t="shared" si="0"/>
        <v>0.96549000054884637</v>
      </c>
      <c r="L15" s="43">
        <v>3478192191</v>
      </c>
      <c r="M15" s="73">
        <f t="shared" si="1"/>
        <v>0.52195792221945925</v>
      </c>
      <c r="N15" s="73">
        <f t="shared" si="2"/>
        <v>0.54061452932992049</v>
      </c>
      <c r="P15" s="117"/>
    </row>
    <row r="16" spans="1:16" s="21" customFormat="1" ht="21.75" customHeight="1" x14ac:dyDescent="0.25">
      <c r="A16" s="145"/>
      <c r="B16" s="158">
        <v>7583</v>
      </c>
      <c r="C16" s="161" t="s">
        <v>61</v>
      </c>
      <c r="D16" s="86" t="s">
        <v>49</v>
      </c>
      <c r="E16" s="43">
        <f>SUM(E17:E18)</f>
        <v>9928000333</v>
      </c>
      <c r="F16" s="43">
        <f>SUM(F17:F18)</f>
        <v>1873553481</v>
      </c>
      <c r="G16" s="118">
        <f t="shared" si="4"/>
        <v>8054446852</v>
      </c>
      <c r="H16" s="43">
        <f>H17+H18</f>
        <v>4086818169</v>
      </c>
      <c r="I16" s="73">
        <f t="shared" si="5"/>
        <v>0.50739898643507741</v>
      </c>
      <c r="J16" s="53">
        <f>SUM(J17:J18)</f>
        <v>3856484836</v>
      </c>
      <c r="K16" s="73">
        <f t="shared" si="0"/>
        <v>0.47880194715573748</v>
      </c>
      <c r="L16" s="53">
        <f>SUM(L17:L18)</f>
        <v>1498271035</v>
      </c>
      <c r="M16" s="73">
        <f t="shared" si="1"/>
        <v>0.18601786845585358</v>
      </c>
      <c r="N16" s="73">
        <f t="shared" si="2"/>
        <v>0.38850691723554853</v>
      </c>
      <c r="O16" s="117"/>
      <c r="P16" s="117"/>
    </row>
    <row r="17" spans="1:17" s="21" customFormat="1" x14ac:dyDescent="0.25">
      <c r="A17" s="146"/>
      <c r="B17" s="159"/>
      <c r="C17" s="162"/>
      <c r="D17" s="87" t="s">
        <v>52</v>
      </c>
      <c r="E17" s="97">
        <f>'EJECUCIÓN TOTAL'!E17</f>
        <v>9927667000</v>
      </c>
      <c r="F17" s="97">
        <v>1873553481</v>
      </c>
      <c r="G17" s="97">
        <f t="shared" si="4"/>
        <v>8054113519</v>
      </c>
      <c r="H17" s="101">
        <f>'EJECUCIÓN TOTAL'!F17-'EJECUCIÓN CON SUSPENSIÓN'!F17</f>
        <v>4086484836</v>
      </c>
      <c r="I17" s="74">
        <f t="shared" si="5"/>
        <v>0.50737859931571694</v>
      </c>
      <c r="J17" s="101">
        <v>3856484836</v>
      </c>
      <c r="K17" s="74">
        <f t="shared" si="0"/>
        <v>0.47882176317758451</v>
      </c>
      <c r="L17" s="101">
        <v>1498271035</v>
      </c>
      <c r="M17" s="75">
        <f t="shared" si="1"/>
        <v>0.18602556711741325</v>
      </c>
      <c r="N17" s="75">
        <f t="shared" si="2"/>
        <v>0.38850691723554853</v>
      </c>
      <c r="P17" s="117"/>
    </row>
    <row r="18" spans="1:17" s="21" customFormat="1" x14ac:dyDescent="0.25">
      <c r="A18" s="146"/>
      <c r="B18" s="160"/>
      <c r="C18" s="163"/>
      <c r="D18" s="88" t="s">
        <v>53</v>
      </c>
      <c r="E18" s="97">
        <f>'EJECUCIÓN TOTAL'!E18</f>
        <v>333333</v>
      </c>
      <c r="F18" s="98"/>
      <c r="G18" s="97">
        <f t="shared" si="4"/>
        <v>333333</v>
      </c>
      <c r="H18" s="102">
        <f>'EJECUCIÓN TOTAL'!F18-'EJECUCIÓN CON SUSPENSIÓN'!F18</f>
        <v>333333</v>
      </c>
      <c r="I18" s="125">
        <f t="shared" si="5"/>
        <v>1</v>
      </c>
      <c r="J18" s="102">
        <v>0</v>
      </c>
      <c r="K18" s="76">
        <f t="shared" si="0"/>
        <v>0</v>
      </c>
      <c r="L18" s="102">
        <v>0</v>
      </c>
      <c r="M18" s="77">
        <f t="shared" si="1"/>
        <v>0</v>
      </c>
      <c r="N18" s="77">
        <f>IFERROR((L18/J18),0)</f>
        <v>0</v>
      </c>
      <c r="P18" s="117"/>
    </row>
    <row r="19" spans="1:17" s="21" customFormat="1" ht="31.2" customHeight="1" x14ac:dyDescent="0.25">
      <c r="A19" s="145"/>
      <c r="B19" s="90">
        <v>7579</v>
      </c>
      <c r="C19" s="126" t="s">
        <v>62</v>
      </c>
      <c r="D19" s="86" t="s">
        <v>49</v>
      </c>
      <c r="E19" s="43">
        <f>'EJECUCIÓN TOTAL'!E19</f>
        <v>7664170000</v>
      </c>
      <c r="F19" s="43">
        <v>792572748</v>
      </c>
      <c r="G19" s="118">
        <f t="shared" si="4"/>
        <v>6871597252</v>
      </c>
      <c r="H19" s="53">
        <f>'EJECUCIÓN TOTAL'!F19-'EJECUCIÓN CON SUSPENSIÓN'!F19</f>
        <v>6663402452</v>
      </c>
      <c r="I19" s="73">
        <f t="shared" si="5"/>
        <v>0.96970212421291069</v>
      </c>
      <c r="J19" s="53">
        <v>6611923052</v>
      </c>
      <c r="K19" s="73">
        <f t="shared" si="0"/>
        <v>0.96221050354422022</v>
      </c>
      <c r="L19" s="53">
        <v>1979567350</v>
      </c>
      <c r="M19" s="73">
        <f t="shared" si="1"/>
        <v>0.28807965272176578</v>
      </c>
      <c r="N19" s="73">
        <f t="shared" si="2"/>
        <v>0.29939358556225376</v>
      </c>
      <c r="P19" s="117"/>
    </row>
    <row r="20" spans="1:17" s="21" customFormat="1" x14ac:dyDescent="0.25">
      <c r="A20" s="146"/>
      <c r="B20" s="152" t="s">
        <v>39</v>
      </c>
      <c r="C20" s="152"/>
      <c r="D20" s="93" t="s">
        <v>49</v>
      </c>
      <c r="E20" s="99">
        <f>E14+E15+E16+E19</f>
        <v>28960633333</v>
      </c>
      <c r="F20" s="99">
        <f>F14+F15+F16+F19</f>
        <v>3659020642</v>
      </c>
      <c r="G20" s="133">
        <f>G14+G15+G16+G19</f>
        <v>25301612691</v>
      </c>
      <c r="H20" s="99">
        <f>+H14+H15+H16+H19</f>
        <v>20895808126</v>
      </c>
      <c r="I20" s="138">
        <f t="shared" ref="I20:I38" si="6">H20/G20</f>
        <v>0.82586862668373773</v>
      </c>
      <c r="J20" s="103">
        <f>+J14+J15+J16+J19</f>
        <v>19638990613</v>
      </c>
      <c r="K20" s="138">
        <f t="shared" si="0"/>
        <v>0.77619521146119497</v>
      </c>
      <c r="L20" s="103">
        <f>+L14+L15+L16+L19</f>
        <v>8602061013</v>
      </c>
      <c r="M20" s="138">
        <f t="shared" si="1"/>
        <v>0.33998074028142194</v>
      </c>
      <c r="N20" s="94">
        <f t="shared" si="2"/>
        <v>0.43800932453757979</v>
      </c>
    </row>
    <row r="21" spans="1:17" s="21" customFormat="1" ht="39" customHeight="1" x14ac:dyDescent="0.25">
      <c r="A21" s="145"/>
      <c r="B21" s="91">
        <v>7581</v>
      </c>
      <c r="C21" s="128" t="s">
        <v>63</v>
      </c>
      <c r="D21" s="86" t="s">
        <v>49</v>
      </c>
      <c r="E21" s="43">
        <f>'EJECUCIÓN TOTAL'!E21</f>
        <v>7095388000</v>
      </c>
      <c r="F21" s="43">
        <v>365835000</v>
      </c>
      <c r="G21" s="118">
        <f t="shared" ref="G21" si="7">E21-F21</f>
        <v>6729553000</v>
      </c>
      <c r="H21" s="53">
        <f>'EJECUCIÓN TOTAL'!F21-'EJECUCIÓN CON SUSPENSIÓN'!F21</f>
        <v>5166298500</v>
      </c>
      <c r="I21" s="73">
        <f t="shared" si="6"/>
        <v>0.76770307032279861</v>
      </c>
      <c r="J21" s="53">
        <v>5032158500</v>
      </c>
      <c r="K21" s="73">
        <f t="shared" si="0"/>
        <v>0.74777009706291042</v>
      </c>
      <c r="L21" s="53">
        <v>2265001897</v>
      </c>
      <c r="M21" s="73">
        <f t="shared" si="1"/>
        <v>0.33657538576484947</v>
      </c>
      <c r="N21" s="73">
        <f t="shared" si="2"/>
        <v>0.4501054362655707</v>
      </c>
      <c r="P21" s="117"/>
    </row>
    <row r="22" spans="1:17" ht="12" customHeight="1" x14ac:dyDescent="0.2">
      <c r="A22" s="145"/>
      <c r="B22" s="152" t="s">
        <v>7</v>
      </c>
      <c r="C22" s="152"/>
      <c r="D22" s="93" t="s">
        <v>49</v>
      </c>
      <c r="E22" s="100">
        <f>SUM(E21)</f>
        <v>7095388000</v>
      </c>
      <c r="F22" s="100">
        <f>SUM(F21)</f>
        <v>365835000</v>
      </c>
      <c r="G22" s="134">
        <f>SUM(G21)</f>
        <v>6729553000</v>
      </c>
      <c r="H22" s="100">
        <f>+H21</f>
        <v>5166298500</v>
      </c>
      <c r="I22" s="138">
        <f t="shared" si="6"/>
        <v>0.76770307032279861</v>
      </c>
      <c r="J22" s="100">
        <f>+J21</f>
        <v>5032158500</v>
      </c>
      <c r="K22" s="138">
        <f t="shared" si="0"/>
        <v>0.74777009706291042</v>
      </c>
      <c r="L22" s="100">
        <f>+L21</f>
        <v>2265001897</v>
      </c>
      <c r="M22" s="138">
        <f t="shared" si="1"/>
        <v>0.33657538576484947</v>
      </c>
      <c r="N22" s="94">
        <f t="shared" si="2"/>
        <v>0.4501054362655707</v>
      </c>
      <c r="P22" s="44"/>
      <c r="Q22" s="44"/>
    </row>
    <row r="23" spans="1:17" ht="33" customHeight="1" x14ac:dyDescent="0.2">
      <c r="A23" s="145"/>
      <c r="B23" s="114">
        <v>7573</v>
      </c>
      <c r="C23" s="129" t="s">
        <v>64</v>
      </c>
      <c r="D23" s="86" t="s">
        <v>49</v>
      </c>
      <c r="E23" s="43">
        <f>'EJECUCIÓN TOTAL'!E23</f>
        <v>38044031000</v>
      </c>
      <c r="F23" s="43">
        <v>6136681625</v>
      </c>
      <c r="G23" s="118">
        <f>E23-F23</f>
        <v>31907349375</v>
      </c>
      <c r="H23" s="43">
        <f>'EJECUCIÓN TOTAL'!F23-'EJECUCIÓN CON SUSPENSIÓN'!F23</f>
        <v>30956068475</v>
      </c>
      <c r="I23" s="73">
        <f t="shared" si="6"/>
        <v>0.97018615088267579</v>
      </c>
      <c r="J23" s="53">
        <v>21161959399</v>
      </c>
      <c r="K23" s="73">
        <f t="shared" si="0"/>
        <v>0.66323150664407082</v>
      </c>
      <c r="L23" s="53">
        <v>9437977926</v>
      </c>
      <c r="M23" s="73">
        <f t="shared" si="1"/>
        <v>0.29579322980036787</v>
      </c>
      <c r="N23" s="73">
        <f t="shared" si="2"/>
        <v>0.44598790443034247</v>
      </c>
    </row>
    <row r="24" spans="1:17" ht="35.4" customHeight="1" x14ac:dyDescent="0.2">
      <c r="A24" s="145"/>
      <c r="B24" s="90">
        <v>7576</v>
      </c>
      <c r="C24" s="130" t="s">
        <v>65</v>
      </c>
      <c r="D24" s="86" t="s">
        <v>49</v>
      </c>
      <c r="E24" s="43">
        <f>'EJECUCIÓN TOTAL'!E24</f>
        <v>6292878000</v>
      </c>
      <c r="F24" s="43">
        <v>300000000</v>
      </c>
      <c r="G24" s="118">
        <f>E24-F24</f>
        <v>5992878000</v>
      </c>
      <c r="H24" s="53">
        <f>'EJECUCIÓN TOTAL'!F24-'EJECUCIÓN CON SUSPENSIÓN'!F24</f>
        <v>5607989201</v>
      </c>
      <c r="I24" s="73">
        <f t="shared" si="6"/>
        <v>0.93577563250912166</v>
      </c>
      <c r="J24" s="53">
        <v>5405536973</v>
      </c>
      <c r="K24" s="73">
        <f t="shared" si="0"/>
        <v>0.90199349511203131</v>
      </c>
      <c r="L24" s="53">
        <v>1082299962</v>
      </c>
      <c r="M24" s="73">
        <f t="shared" si="1"/>
        <v>0.18059769646570478</v>
      </c>
      <c r="N24" s="73">
        <f t="shared" si="2"/>
        <v>0.20022061959911786</v>
      </c>
    </row>
    <row r="25" spans="1:17" x14ac:dyDescent="0.2">
      <c r="A25" s="145"/>
      <c r="B25" s="154">
        <v>7587</v>
      </c>
      <c r="C25" s="156" t="s">
        <v>66</v>
      </c>
      <c r="D25" s="86" t="s">
        <v>49</v>
      </c>
      <c r="E25" s="43">
        <f>SUM(E26:E27)</f>
        <v>91383904483</v>
      </c>
      <c r="F25" s="43">
        <f>SUM(F26:F27)</f>
        <v>1924970375</v>
      </c>
      <c r="G25" s="43">
        <f>SUM(G26:G27)</f>
        <v>89458934108</v>
      </c>
      <c r="H25" s="43">
        <f>SUM(H26:H27)</f>
        <v>82000850284</v>
      </c>
      <c r="I25" s="73">
        <f t="shared" si="6"/>
        <v>0.91663120180935564</v>
      </c>
      <c r="J25" s="43">
        <f>SUM(J26:J27)</f>
        <v>76123216695</v>
      </c>
      <c r="K25" s="73">
        <f t="shared" si="0"/>
        <v>0.85092917162526938</v>
      </c>
      <c r="L25" s="43">
        <f>SUM(L26:L27)</f>
        <v>29644732842</v>
      </c>
      <c r="M25" s="73">
        <f t="shared" si="1"/>
        <v>0.33137811374111797</v>
      </c>
      <c r="N25" s="73">
        <f t="shared" si="2"/>
        <v>0.38943090070374226</v>
      </c>
    </row>
    <row r="26" spans="1:17" ht="11.4" x14ac:dyDescent="0.2">
      <c r="A26" s="145"/>
      <c r="B26" s="155"/>
      <c r="C26" s="157"/>
      <c r="D26" s="87" t="s">
        <v>52</v>
      </c>
      <c r="E26" s="97">
        <f>'EJECUCIÓN TOTAL'!E26</f>
        <v>90243779816</v>
      </c>
      <c r="F26" s="97">
        <v>1924970375</v>
      </c>
      <c r="G26" s="97">
        <f>E26-F26</f>
        <v>88318809441</v>
      </c>
      <c r="H26" s="101">
        <f>'EJECUCIÓN TOTAL'!F26-'EJECUCIÓN CON SUSPENSIÓN'!F26</f>
        <v>81547215927</v>
      </c>
      <c r="I26" s="74">
        <f t="shared" si="6"/>
        <v>0.9233278442399786</v>
      </c>
      <c r="J26" s="101">
        <v>76123216695</v>
      </c>
      <c r="K26" s="74">
        <f t="shared" si="0"/>
        <v>0.86191398159474653</v>
      </c>
      <c r="L26" s="101">
        <v>29644732842</v>
      </c>
      <c r="M26" s="75">
        <f t="shared" si="1"/>
        <v>0.3356559381815909</v>
      </c>
      <c r="N26" s="75">
        <f t="shared" si="2"/>
        <v>0.38943090070374226</v>
      </c>
    </row>
    <row r="27" spans="1:17" ht="11.4" x14ac:dyDescent="0.2">
      <c r="A27" s="145"/>
      <c r="B27" s="155"/>
      <c r="C27" s="157"/>
      <c r="D27" s="88" t="s">
        <v>53</v>
      </c>
      <c r="E27" s="97">
        <f>'EJECUCIÓN TOTAL'!E27</f>
        <v>1140124667</v>
      </c>
      <c r="F27" s="98"/>
      <c r="G27" s="97">
        <f>E27-F27</f>
        <v>1140124667</v>
      </c>
      <c r="H27" s="102">
        <f>'EJECUCIÓN TOTAL'!F27-'EJECUCIÓN CON SUSPENSIÓN'!F27</f>
        <v>453634357</v>
      </c>
      <c r="I27" s="76">
        <f t="shared" si="6"/>
        <v>0.39788136344216118</v>
      </c>
      <c r="J27" s="102">
        <v>0</v>
      </c>
      <c r="K27" s="76">
        <f t="shared" si="0"/>
        <v>0</v>
      </c>
      <c r="L27" s="102">
        <v>0</v>
      </c>
      <c r="M27" s="77">
        <f t="shared" si="1"/>
        <v>0</v>
      </c>
      <c r="N27" s="77">
        <f>IFERROR((L27/J27),0)</f>
        <v>0</v>
      </c>
    </row>
    <row r="28" spans="1:17" x14ac:dyDescent="0.2">
      <c r="A28" s="145"/>
      <c r="B28" s="154">
        <v>7578</v>
      </c>
      <c r="C28" s="156" t="s">
        <v>67</v>
      </c>
      <c r="D28" s="86" t="s">
        <v>49</v>
      </c>
      <c r="E28" s="43">
        <f>SUM(E29:E30)</f>
        <v>128556055000</v>
      </c>
      <c r="F28" s="43">
        <f>SUM(F29:F30)</f>
        <v>24441176130</v>
      </c>
      <c r="G28" s="43">
        <f>SUM(G29:G30)</f>
        <v>104114878870</v>
      </c>
      <c r="H28" s="43">
        <f>SUM(H29:H30)</f>
        <v>91357947326</v>
      </c>
      <c r="I28" s="73">
        <f t="shared" si="6"/>
        <v>0.87747254107716377</v>
      </c>
      <c r="J28" s="43">
        <f>SUM(J29:J30)</f>
        <v>75181443292</v>
      </c>
      <c r="K28" s="73">
        <f t="shared" si="0"/>
        <v>0.72210085732196938</v>
      </c>
      <c r="L28" s="43">
        <f>SUM(L29:L30)</f>
        <v>26427771803</v>
      </c>
      <c r="M28" s="73">
        <f t="shared" si="1"/>
        <v>0.25383280554932275</v>
      </c>
      <c r="N28" s="73">
        <f t="shared" si="2"/>
        <v>0.35151987838749243</v>
      </c>
    </row>
    <row r="29" spans="1:17" ht="11.4" x14ac:dyDescent="0.2">
      <c r="A29" s="145"/>
      <c r="B29" s="155"/>
      <c r="C29" s="157"/>
      <c r="D29" s="87" t="s">
        <v>52</v>
      </c>
      <c r="E29" s="97">
        <f>'EJECUCIÓN TOTAL'!E29</f>
        <v>124977158000</v>
      </c>
      <c r="F29" s="97">
        <v>24441176130</v>
      </c>
      <c r="G29" s="97">
        <f>E29-F29</f>
        <v>100535981870</v>
      </c>
      <c r="H29" s="101">
        <f>'EJECUCIÓN TOTAL'!F29-'EJECUCIÓN CON SUSPENSIÓN'!F29</f>
        <v>88161068061</v>
      </c>
      <c r="I29" s="74">
        <f t="shared" si="6"/>
        <v>0.87691059878440714</v>
      </c>
      <c r="J29" s="101">
        <v>71984564027</v>
      </c>
      <c r="K29" s="74">
        <f t="shared" si="0"/>
        <v>0.71600796737710326</v>
      </c>
      <c r="L29" s="101">
        <v>23230892538</v>
      </c>
      <c r="M29" s="75">
        <f t="shared" si="1"/>
        <v>0.23107042976950437</v>
      </c>
      <c r="N29" s="75">
        <f t="shared" si="2"/>
        <v>0.32272047281256783</v>
      </c>
    </row>
    <row r="30" spans="1:17" ht="11.4" x14ac:dyDescent="0.2">
      <c r="A30" s="145"/>
      <c r="B30" s="155"/>
      <c r="C30" s="157"/>
      <c r="D30" s="88" t="s">
        <v>53</v>
      </c>
      <c r="E30" s="97">
        <f>'EJECUCIÓN TOTAL'!E30</f>
        <v>3578897000</v>
      </c>
      <c r="F30" s="98"/>
      <c r="G30" s="97">
        <f>E30-F30</f>
        <v>3578897000</v>
      </c>
      <c r="H30" s="102">
        <f>'EJECUCIÓN TOTAL'!F30-'EJECUCIÓN CON SUSPENSIÓN'!F30</f>
        <v>3196879265</v>
      </c>
      <c r="I30" s="76">
        <f t="shared" si="6"/>
        <v>0.89325824828152356</v>
      </c>
      <c r="J30" s="102">
        <v>3196879265</v>
      </c>
      <c r="K30" s="76">
        <f t="shared" si="0"/>
        <v>0.89325824828152356</v>
      </c>
      <c r="L30" s="102">
        <v>3196879265</v>
      </c>
      <c r="M30" s="77">
        <f t="shared" si="1"/>
        <v>0.89325824828152356</v>
      </c>
      <c r="N30" s="77">
        <f t="shared" si="2"/>
        <v>1</v>
      </c>
    </row>
    <row r="31" spans="1:17" x14ac:dyDescent="0.2">
      <c r="A31" s="145"/>
      <c r="B31" s="152" t="s">
        <v>40</v>
      </c>
      <c r="C31" s="152"/>
      <c r="D31" s="93" t="s">
        <v>49</v>
      </c>
      <c r="E31" s="99">
        <f>E23+E24+E25+E28</f>
        <v>264276868483</v>
      </c>
      <c r="F31" s="99">
        <f>F23+F24+F25+F28</f>
        <v>32802828130</v>
      </c>
      <c r="G31" s="133">
        <f>G23+G24+G25+G28</f>
        <v>231474040353</v>
      </c>
      <c r="H31" s="99">
        <f>+H23+H24+H25+H28</f>
        <v>209922855286</v>
      </c>
      <c r="I31" s="138">
        <f t="shared" si="6"/>
        <v>0.90689588761601847</v>
      </c>
      <c r="J31" s="99">
        <f>+J23+J24+J25+J28</f>
        <v>177872156359</v>
      </c>
      <c r="K31" s="138">
        <f t="shared" si="0"/>
        <v>0.76843241724965516</v>
      </c>
      <c r="L31" s="99">
        <f>+L23+L24+L25+L28</f>
        <v>66592782533</v>
      </c>
      <c r="M31" s="138">
        <f t="shared" si="1"/>
        <v>0.28769006853401535</v>
      </c>
      <c r="N31" s="94">
        <f t="shared" si="2"/>
        <v>0.37438564807521391</v>
      </c>
    </row>
    <row r="32" spans="1:17" ht="35.4" customHeight="1" x14ac:dyDescent="0.2">
      <c r="A32" s="145"/>
      <c r="B32" s="91">
        <v>7593</v>
      </c>
      <c r="C32" s="129" t="s">
        <v>68</v>
      </c>
      <c r="D32" s="86" t="s">
        <v>49</v>
      </c>
      <c r="E32" s="43">
        <f>'EJECUCIÓN TOTAL'!E32</f>
        <v>30810573000</v>
      </c>
      <c r="F32" s="43">
        <v>2074580314</v>
      </c>
      <c r="G32" s="118">
        <f>E32-F32</f>
        <v>28735992686</v>
      </c>
      <c r="H32" s="43">
        <f>'EJECUCIÓN TOTAL'!F32-'EJECUCIÓN CON SUSPENSIÓN'!F32</f>
        <v>26381219618</v>
      </c>
      <c r="I32" s="73">
        <f t="shared" si="6"/>
        <v>0.91805492527330612</v>
      </c>
      <c r="J32" s="53">
        <v>24437008616</v>
      </c>
      <c r="K32" s="73">
        <f t="shared" si="0"/>
        <v>0.85039723120146682</v>
      </c>
      <c r="L32" s="53">
        <v>9953637089</v>
      </c>
      <c r="M32" s="73">
        <f t="shared" si="1"/>
        <v>0.34638222516841577</v>
      </c>
      <c r="N32" s="73">
        <f t="shared" si="2"/>
        <v>0.40731814787194981</v>
      </c>
    </row>
    <row r="33" spans="1:14" ht="37.200000000000003" customHeight="1" x14ac:dyDescent="0.2">
      <c r="A33" s="145"/>
      <c r="B33" s="114">
        <v>7653</v>
      </c>
      <c r="C33" s="129" t="s">
        <v>69</v>
      </c>
      <c r="D33" s="86" t="s">
        <v>49</v>
      </c>
      <c r="E33" s="43">
        <f>'EJECUCIÓN TOTAL'!E33</f>
        <v>24927714000</v>
      </c>
      <c r="F33" s="43">
        <v>3125419686</v>
      </c>
      <c r="G33" s="118">
        <f>E33-F33</f>
        <v>21802294314</v>
      </c>
      <c r="H33" s="43">
        <f>'EJECUCIÓN TOTAL'!F33-'EJECUCIÓN CON SUSPENSIÓN'!F33</f>
        <v>21186756434</v>
      </c>
      <c r="I33" s="73">
        <f t="shared" si="6"/>
        <v>0.97176728874792129</v>
      </c>
      <c r="J33" s="53">
        <v>19456420138</v>
      </c>
      <c r="K33" s="73">
        <f t="shared" si="0"/>
        <v>0.89240241681841559</v>
      </c>
      <c r="L33" s="53">
        <v>9413633016</v>
      </c>
      <c r="M33" s="73">
        <f t="shared" si="1"/>
        <v>0.43177258688573816</v>
      </c>
      <c r="N33" s="73">
        <f t="shared" si="2"/>
        <v>0.48383170949389581</v>
      </c>
    </row>
    <row r="34" spans="1:14" ht="31.8" customHeight="1" x14ac:dyDescent="0.2">
      <c r="A34" s="147"/>
      <c r="B34" s="90">
        <v>7595</v>
      </c>
      <c r="C34" s="130" t="s">
        <v>70</v>
      </c>
      <c r="D34" s="86" t="s">
        <v>49</v>
      </c>
      <c r="E34" s="43">
        <f>'EJECUCIÓN TOTAL'!E34</f>
        <v>5952044000</v>
      </c>
      <c r="F34" s="43">
        <v>400000000</v>
      </c>
      <c r="G34" s="118">
        <f>E34-F34</f>
        <v>5552044000</v>
      </c>
      <c r="H34" s="53">
        <f>'EJECUCIÓN TOTAL'!F34-'EJECUCIÓN CON SUSPENSIÓN'!F34</f>
        <v>5028937063</v>
      </c>
      <c r="I34" s="73">
        <f t="shared" si="6"/>
        <v>0.90578119751932806</v>
      </c>
      <c r="J34" s="53">
        <v>3728937063</v>
      </c>
      <c r="K34" s="73">
        <f t="shared" si="0"/>
        <v>0.67163319725131865</v>
      </c>
      <c r="L34" s="53">
        <v>2052570894</v>
      </c>
      <c r="M34" s="73">
        <f t="shared" si="1"/>
        <v>0.36969643864493867</v>
      </c>
      <c r="N34" s="73">
        <f t="shared" si="2"/>
        <v>0.55044396280281227</v>
      </c>
    </row>
    <row r="35" spans="1:14" ht="24" customHeight="1" x14ac:dyDescent="0.2">
      <c r="A35" s="148"/>
      <c r="B35" s="90">
        <v>7907</v>
      </c>
      <c r="C35" s="130" t="s">
        <v>74</v>
      </c>
      <c r="D35" s="86" t="s">
        <v>49</v>
      </c>
      <c r="E35" s="43">
        <f>'EJECUCIÓN TOTAL'!E35</f>
        <v>1995000000</v>
      </c>
      <c r="F35" s="43"/>
      <c r="G35" s="118">
        <f>E35-F35</f>
        <v>1995000000</v>
      </c>
      <c r="H35" s="53">
        <f>'EJECUCIÓN TOTAL'!F35-'EJECUCIÓN CON SUSPENSIÓN'!F35</f>
        <v>1691561272</v>
      </c>
      <c r="I35" s="73">
        <f t="shared" si="6"/>
        <v>0.84790038696741854</v>
      </c>
      <c r="J35" s="53">
        <v>1691561272</v>
      </c>
      <c r="K35" s="73">
        <f t="shared" si="0"/>
        <v>0.84790038696741854</v>
      </c>
      <c r="L35" s="53">
        <v>556784896</v>
      </c>
      <c r="M35" s="73">
        <f>+L35/G35</f>
        <v>0.27909017343358394</v>
      </c>
      <c r="N35" s="73">
        <f t="shared" si="2"/>
        <v>0.32915443573716435</v>
      </c>
    </row>
    <row r="36" spans="1:14" x14ac:dyDescent="0.2">
      <c r="A36" s="147"/>
      <c r="B36" s="152" t="s">
        <v>41</v>
      </c>
      <c r="C36" s="152"/>
      <c r="D36" s="93" t="s">
        <v>49</v>
      </c>
      <c r="E36" s="100">
        <f>SUM(E32:E35)</f>
        <v>63685331000</v>
      </c>
      <c r="F36" s="100">
        <f>SUM(F32:F35)</f>
        <v>5600000000</v>
      </c>
      <c r="G36" s="134">
        <f>SUM(G32:G35)</f>
        <v>58085331000</v>
      </c>
      <c r="H36" s="100">
        <f>+H32+H33+H34+H35</f>
        <v>54288474387</v>
      </c>
      <c r="I36" s="138">
        <f t="shared" si="6"/>
        <v>0.93463312427366563</v>
      </c>
      <c r="J36" s="100">
        <f>+J32+J33+J34+J35</f>
        <v>49313927089</v>
      </c>
      <c r="K36" s="138">
        <f t="shared" si="0"/>
        <v>0.84899106607484087</v>
      </c>
      <c r="L36" s="100">
        <f>+L32+L33+L34+L35</f>
        <v>21976625895</v>
      </c>
      <c r="M36" s="138">
        <f>+L36/G36</f>
        <v>0.37835070432843021</v>
      </c>
      <c r="N36" s="94">
        <f>+L36/J36</f>
        <v>0.44564745077668172</v>
      </c>
    </row>
    <row r="37" spans="1:14" x14ac:dyDescent="0.2">
      <c r="A37" s="147"/>
      <c r="B37" s="153" t="s">
        <v>20</v>
      </c>
      <c r="C37" s="153"/>
      <c r="D37" s="107" t="s">
        <v>49</v>
      </c>
      <c r="E37" s="108">
        <f>+E20+E22+E31+E36</f>
        <v>364018220816</v>
      </c>
      <c r="F37" s="108">
        <f>+F20+F22+F31+F36</f>
        <v>42427683772</v>
      </c>
      <c r="G37" s="134">
        <f>+G20+G22+G31+G36</f>
        <v>321590537044</v>
      </c>
      <c r="H37" s="108">
        <f>+H20+H22+H31+H36</f>
        <v>290273436299</v>
      </c>
      <c r="I37" s="138">
        <f t="shared" si="6"/>
        <v>0.90261808996974557</v>
      </c>
      <c r="J37" s="108">
        <f>+J20+J22+J31+J36</f>
        <v>251857232561</v>
      </c>
      <c r="K37" s="138">
        <f t="shared" si="0"/>
        <v>0.78316120516487997</v>
      </c>
      <c r="L37" s="108">
        <f>+L20+L22+L31+L36</f>
        <v>99436471338</v>
      </c>
      <c r="M37" s="138">
        <f>+L37/G37</f>
        <v>0.30920210604454168</v>
      </c>
      <c r="N37" s="109">
        <f>+L37/J37</f>
        <v>0.39481284824296803</v>
      </c>
    </row>
    <row r="38" spans="1:14" x14ac:dyDescent="0.2">
      <c r="A38" s="42"/>
      <c r="B38" s="149" t="s">
        <v>72</v>
      </c>
      <c r="C38" s="150"/>
      <c r="D38" s="151"/>
      <c r="E38" s="54">
        <f>+E13+E37</f>
        <v>422533698816</v>
      </c>
      <c r="F38" s="54">
        <f>+F13+F37</f>
        <v>50000000000</v>
      </c>
      <c r="G38" s="54">
        <f>+G13+G37</f>
        <v>372533698816</v>
      </c>
      <c r="H38" s="54">
        <f>+H13+H37</f>
        <v>337121245424</v>
      </c>
      <c r="I38" s="55">
        <f t="shared" si="6"/>
        <v>0.90494161063938883</v>
      </c>
      <c r="J38" s="54">
        <f>+J13+J37</f>
        <v>289725800282</v>
      </c>
      <c r="K38" s="55">
        <f t="shared" si="0"/>
        <v>0.77771702587663061</v>
      </c>
      <c r="L38" s="54">
        <f>+L13+L37</f>
        <v>118291003407</v>
      </c>
      <c r="M38" s="55">
        <f>+L38/G38</f>
        <v>0.31753101473224227</v>
      </c>
      <c r="N38" s="55">
        <f>+L38/J38</f>
        <v>0.40828605285364067</v>
      </c>
    </row>
    <row r="40" spans="1:14" x14ac:dyDescent="0.25">
      <c r="H40" s="44"/>
      <c r="L40" s="44"/>
      <c r="M40" s="45"/>
    </row>
    <row r="41" spans="1:14" x14ac:dyDescent="0.25">
      <c r="E41" s="116"/>
      <c r="F41" s="116"/>
      <c r="G41" s="116"/>
      <c r="J41" s="116"/>
      <c r="L41" s="44"/>
      <c r="M41" s="45"/>
    </row>
    <row r="42" spans="1:14" x14ac:dyDescent="0.25">
      <c r="F42" s="44"/>
      <c r="J42" s="44"/>
    </row>
    <row r="44" spans="1:14" x14ac:dyDescent="0.25">
      <c r="E44" s="44"/>
      <c r="F44" s="44"/>
      <c r="G44" s="44"/>
      <c r="J44" s="116"/>
    </row>
  </sheetData>
  <autoFilter ref="A5:N38" xr:uid="{00000000-0009-0000-0000-000002000000}">
    <filterColumn colId="1" showButton="0"/>
    <filterColumn colId="3" showButton="0"/>
  </autoFilter>
  <mergeCells count="21">
    <mergeCell ref="B38:D38"/>
    <mergeCell ref="C16:C18"/>
    <mergeCell ref="B20:C20"/>
    <mergeCell ref="B22:C22"/>
    <mergeCell ref="B25:B27"/>
    <mergeCell ref="C25:C27"/>
    <mergeCell ref="B28:B30"/>
    <mergeCell ref="C28:C30"/>
    <mergeCell ref="B1:N1"/>
    <mergeCell ref="B2:N2"/>
    <mergeCell ref="B3:N3"/>
    <mergeCell ref="B5:C5"/>
    <mergeCell ref="D5:E5"/>
    <mergeCell ref="A6:A37"/>
    <mergeCell ref="B10:C10"/>
    <mergeCell ref="B12:C12"/>
    <mergeCell ref="B13:C13"/>
    <mergeCell ref="B16:B18"/>
    <mergeCell ref="B31:C31"/>
    <mergeCell ref="B36:C36"/>
    <mergeCell ref="B37:C37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zoomScaleNormal="100" zoomScaleSheetLayoutView="85" workbookViewId="0">
      <selection activeCell="A5" sqref="A5"/>
    </sheetView>
  </sheetViews>
  <sheetFormatPr baseColWidth="10" defaultColWidth="11.44140625" defaultRowHeight="13.2" x14ac:dyDescent="0.25"/>
  <cols>
    <col min="1" max="1" width="26.109375" style="24" customWidth="1"/>
    <col min="2" max="2" width="23" style="24" customWidth="1"/>
    <col min="3" max="3" width="22.44140625" style="24" customWidth="1"/>
    <col min="4" max="4" width="12.5546875" style="24" customWidth="1"/>
    <col min="5" max="5" width="22.109375" style="24" customWidth="1"/>
    <col min="6" max="6" width="14.88671875" style="24" customWidth="1"/>
    <col min="7" max="7" width="19.88671875" style="24" customWidth="1"/>
    <col min="8" max="8" width="13.109375" style="24" customWidth="1"/>
    <col min="9" max="16384" width="11.44140625" style="24"/>
  </cols>
  <sheetData>
    <row r="1" spans="1:10" x14ac:dyDescent="0.25">
      <c r="A1" s="169" t="s">
        <v>73</v>
      </c>
      <c r="B1" s="170"/>
      <c r="C1" s="170"/>
      <c r="D1" s="170"/>
      <c r="E1" s="170"/>
      <c r="F1" s="170"/>
      <c r="G1" s="170"/>
      <c r="H1" s="171"/>
    </row>
    <row r="2" spans="1:10" x14ac:dyDescent="0.25">
      <c r="A2" s="172" t="s">
        <v>51</v>
      </c>
      <c r="B2" s="172"/>
      <c r="C2" s="172"/>
      <c r="D2" s="172"/>
      <c r="E2" s="172"/>
      <c r="F2" s="172"/>
      <c r="G2" s="172"/>
      <c r="H2" s="172"/>
    </row>
    <row r="3" spans="1:10" ht="15" customHeight="1" x14ac:dyDescent="0.25">
      <c r="A3" s="113"/>
      <c r="B3" s="113"/>
      <c r="C3" s="172"/>
      <c r="D3" s="172"/>
      <c r="E3" s="172"/>
      <c r="F3" s="113"/>
      <c r="G3" s="113"/>
      <c r="H3" s="113"/>
    </row>
    <row r="5" spans="1:10" ht="26.4" x14ac:dyDescent="0.25">
      <c r="A5" s="58" t="s">
        <v>21</v>
      </c>
      <c r="B5" s="58" t="s">
        <v>43</v>
      </c>
      <c r="C5" s="58" t="s">
        <v>2</v>
      </c>
      <c r="D5" s="59" t="s">
        <v>3</v>
      </c>
      <c r="E5" s="58" t="s">
        <v>4</v>
      </c>
      <c r="F5" s="60" t="s">
        <v>42</v>
      </c>
      <c r="G5" s="58" t="s">
        <v>5</v>
      </c>
      <c r="H5" s="61" t="s">
        <v>45</v>
      </c>
      <c r="I5" s="61" t="s">
        <v>46</v>
      </c>
      <c r="J5" s="41"/>
    </row>
    <row r="6" spans="1:10" ht="21.6" customHeight="1" x14ac:dyDescent="0.25">
      <c r="A6" s="62" t="s">
        <v>36</v>
      </c>
      <c r="B6" s="120">
        <v>71822162000</v>
      </c>
      <c r="C6" s="120">
        <v>44991515720</v>
      </c>
      <c r="D6" s="121">
        <f t="shared" ref="D6:D11" si="0">+C6/B6</f>
        <v>0.62642942605932694</v>
      </c>
      <c r="E6" s="120">
        <v>44717373787</v>
      </c>
      <c r="F6" s="121">
        <f t="shared" ref="F6:F11" si="1">+E6/B6</f>
        <v>0.62261247144022203</v>
      </c>
      <c r="G6" s="120">
        <v>43432178996</v>
      </c>
      <c r="H6" s="121">
        <f t="shared" ref="H6:H11" si="2">+G6/B6</f>
        <v>0.60471834579415751</v>
      </c>
      <c r="I6" s="122">
        <f t="shared" ref="I6:I11" si="3">+G6/E6</f>
        <v>0.97125960936074418</v>
      </c>
    </row>
    <row r="7" spans="1:10" ht="30" customHeight="1" x14ac:dyDescent="0.25">
      <c r="A7" s="65" t="s">
        <v>80</v>
      </c>
      <c r="B7" s="120">
        <v>15527809000</v>
      </c>
      <c r="C7" s="120">
        <v>15245851275</v>
      </c>
      <c r="D7" s="121">
        <f t="shared" si="0"/>
        <v>0.98184175726272782</v>
      </c>
      <c r="E7" s="120">
        <v>15004117610</v>
      </c>
      <c r="F7" s="121">
        <f t="shared" si="1"/>
        <v>0.96627396756361439</v>
      </c>
      <c r="G7" s="120">
        <v>8241415177</v>
      </c>
      <c r="H7" s="121">
        <f t="shared" si="2"/>
        <v>0.53075196745400466</v>
      </c>
      <c r="I7" s="122">
        <f t="shared" si="3"/>
        <v>0.54927689793015422</v>
      </c>
    </row>
    <row r="8" spans="1:10" ht="17.399999999999999" customHeight="1" x14ac:dyDescent="0.25">
      <c r="A8" s="62" t="s">
        <v>37</v>
      </c>
      <c r="B8" s="49">
        <v>2300000000</v>
      </c>
      <c r="C8" s="49">
        <v>2300000000</v>
      </c>
      <c r="D8" s="63">
        <f t="shared" si="0"/>
        <v>1</v>
      </c>
      <c r="E8" s="49">
        <v>2300000000</v>
      </c>
      <c r="F8" s="63">
        <f t="shared" si="1"/>
        <v>1</v>
      </c>
      <c r="G8" s="49">
        <v>2236662783</v>
      </c>
      <c r="H8" s="63">
        <f t="shared" si="2"/>
        <v>0.97246207956521735</v>
      </c>
      <c r="I8" s="64">
        <f t="shared" si="3"/>
        <v>0.97246207956521735</v>
      </c>
    </row>
    <row r="9" spans="1:10" ht="51" customHeight="1" x14ac:dyDescent="0.25">
      <c r="A9" s="62" t="s">
        <v>81</v>
      </c>
      <c r="B9" s="49">
        <v>3520000000</v>
      </c>
      <c r="C9" s="49">
        <v>3520000000</v>
      </c>
      <c r="D9" s="63">
        <f t="shared" si="0"/>
        <v>1</v>
      </c>
      <c r="E9" s="49">
        <v>3520000000</v>
      </c>
      <c r="F9" s="63">
        <f t="shared" si="1"/>
        <v>1</v>
      </c>
      <c r="G9" s="49">
        <v>2608039129</v>
      </c>
      <c r="H9" s="63">
        <f t="shared" si="2"/>
        <v>0.74092020710227269</v>
      </c>
      <c r="I9" s="64">
        <f t="shared" si="3"/>
        <v>0.74092020710227269</v>
      </c>
    </row>
    <row r="10" spans="1:10" ht="21.6" customHeight="1" x14ac:dyDescent="0.25">
      <c r="A10" s="62" t="s">
        <v>79</v>
      </c>
      <c r="B10" s="49">
        <v>330000000</v>
      </c>
      <c r="C10" s="49">
        <v>330000000</v>
      </c>
      <c r="D10" s="63">
        <f t="shared" si="0"/>
        <v>1</v>
      </c>
      <c r="E10" s="49">
        <v>0</v>
      </c>
      <c r="F10" s="63">
        <f t="shared" si="1"/>
        <v>0</v>
      </c>
      <c r="G10" s="49">
        <v>0</v>
      </c>
      <c r="H10" s="63">
        <f t="shared" si="2"/>
        <v>0</v>
      </c>
      <c r="I10" s="64" t="e">
        <f t="shared" si="3"/>
        <v>#DIV/0!</v>
      </c>
    </row>
    <row r="11" spans="1:10" s="48" customFormat="1" ht="37.950000000000003" customHeight="1" x14ac:dyDescent="0.25">
      <c r="A11" s="124" t="s">
        <v>22</v>
      </c>
      <c r="B11" s="95">
        <f>SUM(B6:B10)</f>
        <v>93499971000</v>
      </c>
      <c r="C11" s="95">
        <f>SUM(C6:C10)</f>
        <v>66387366995</v>
      </c>
      <c r="D11" s="96">
        <f t="shared" si="0"/>
        <v>0.71002553567636939</v>
      </c>
      <c r="E11" s="95">
        <f>SUM(E6:E10)</f>
        <v>65541491397</v>
      </c>
      <c r="F11" s="96">
        <f t="shared" si="1"/>
        <v>0.70097873503083763</v>
      </c>
      <c r="G11" s="95">
        <f>SUM(G6:G10)</f>
        <v>56518296085</v>
      </c>
      <c r="H11" s="96">
        <f t="shared" si="2"/>
        <v>0.60447394240368268</v>
      </c>
      <c r="I11" s="96">
        <f t="shared" si="3"/>
        <v>0.86232850184405452</v>
      </c>
    </row>
    <row r="12" spans="1:10" x14ac:dyDescent="0.25">
      <c r="A12" s="22"/>
      <c r="B12" s="28"/>
      <c r="E12" s="28"/>
    </row>
    <row r="13" spans="1:10" x14ac:dyDescent="0.25">
      <c r="B13" s="28"/>
      <c r="E13" s="28"/>
    </row>
    <row r="14" spans="1:10" ht="14.4" x14ac:dyDescent="0.3">
      <c r="B14" s="123"/>
      <c r="E14" s="29"/>
      <c r="G14" s="29"/>
      <c r="H14"/>
    </row>
    <row r="15" spans="1:10" x14ac:dyDescent="0.25">
      <c r="B15" s="28"/>
    </row>
    <row r="18" spans="4:4" x14ac:dyDescent="0.25">
      <c r="D18" s="30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00"/>
  <sheetViews>
    <sheetView topLeftCell="A3" zoomScale="110" zoomScaleNormal="110" zoomScaleSheetLayoutView="85" workbookViewId="0">
      <pane xSplit="2" ySplit="2" topLeftCell="C5" activePane="bottomRight" state="frozen"/>
      <selection activeCell="G9" sqref="G9"/>
      <selection pane="topRight" activeCell="G9" sqref="G9"/>
      <selection pane="bottomLeft" activeCell="G9" sqref="G9"/>
      <selection pane="bottomRight" activeCell="A4" sqref="A4:B4"/>
    </sheetView>
  </sheetViews>
  <sheetFormatPr baseColWidth="10" defaultColWidth="11.44140625" defaultRowHeight="11.4" x14ac:dyDescent="0.2"/>
  <cols>
    <col min="1" max="1" width="7.441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customHeight="1" x14ac:dyDescent="0.2">
      <c r="A1" s="172" t="s">
        <v>24</v>
      </c>
      <c r="B1" s="172"/>
      <c r="C1" s="172"/>
      <c r="D1" s="172"/>
      <c r="E1" s="172"/>
    </row>
    <row r="2" spans="1:22" ht="13.2" x14ac:dyDescent="0.2">
      <c r="A2" s="172" t="s">
        <v>50</v>
      </c>
      <c r="B2" s="172"/>
      <c r="C2" s="172"/>
      <c r="D2" s="172"/>
      <c r="E2" s="172"/>
    </row>
    <row r="3" spans="1:22" ht="15" customHeight="1" x14ac:dyDescent="0.2">
      <c r="A3" s="27"/>
      <c r="B3" s="38"/>
      <c r="C3" s="34"/>
      <c r="D3" s="34"/>
      <c r="E3" s="25"/>
    </row>
    <row r="4" spans="1:22" ht="12" x14ac:dyDescent="0.2">
      <c r="A4" s="174" t="s">
        <v>0</v>
      </c>
      <c r="B4" s="175"/>
      <c r="C4" s="66" t="s">
        <v>75</v>
      </c>
      <c r="D4" s="66" t="s">
        <v>5</v>
      </c>
      <c r="E4" s="40" t="s">
        <v>44</v>
      </c>
    </row>
    <row r="5" spans="1:22" ht="34.200000000000003" customHeight="1" x14ac:dyDescent="0.2">
      <c r="A5" s="111">
        <v>7589</v>
      </c>
      <c r="B5" s="111" t="s">
        <v>58</v>
      </c>
      <c r="C5" s="104">
        <v>3404052210</v>
      </c>
      <c r="D5" s="104">
        <v>667838861</v>
      </c>
      <c r="E5" s="67">
        <f>+D5/C5</f>
        <v>0.19618937072648485</v>
      </c>
      <c r="F5" s="51"/>
    </row>
    <row r="6" spans="1:22" ht="12" x14ac:dyDescent="0.2">
      <c r="A6" s="176" t="s">
        <v>38</v>
      </c>
      <c r="B6" s="177"/>
      <c r="C6" s="78">
        <f>C5</f>
        <v>3404052210</v>
      </c>
      <c r="D6" s="78">
        <f>D5</f>
        <v>667838861</v>
      </c>
      <c r="E6" s="68">
        <f>+D6/C6</f>
        <v>0.19618937072648485</v>
      </c>
    </row>
    <row r="7" spans="1:22" ht="22.8" x14ac:dyDescent="0.2">
      <c r="A7" s="110">
        <v>7563</v>
      </c>
      <c r="B7" s="111" t="s">
        <v>54</v>
      </c>
      <c r="C7" s="104">
        <v>53232530</v>
      </c>
      <c r="D7" s="104">
        <v>53091000</v>
      </c>
      <c r="E7" s="67">
        <f>D7/C7</f>
        <v>0.99734128736695404</v>
      </c>
    </row>
    <row r="8" spans="1:22" ht="30.6" customHeight="1" x14ac:dyDescent="0.2">
      <c r="A8" s="110">
        <v>7568</v>
      </c>
      <c r="B8" s="111" t="s">
        <v>55</v>
      </c>
      <c r="C8" s="104">
        <v>5591418402</v>
      </c>
      <c r="D8" s="104">
        <v>3578635136</v>
      </c>
      <c r="E8" s="67">
        <f>D8/C8</f>
        <v>0.64002277753350645</v>
      </c>
    </row>
    <row r="9" spans="1:22" ht="39.6" customHeight="1" x14ac:dyDescent="0.2">
      <c r="A9" s="110">
        <v>7570</v>
      </c>
      <c r="B9" s="111" t="s">
        <v>56</v>
      </c>
      <c r="C9" s="104">
        <v>5716731350</v>
      </c>
      <c r="D9" s="104">
        <v>4614532206</v>
      </c>
      <c r="E9" s="67">
        <f>D9/C9</f>
        <v>0.80719766654768554</v>
      </c>
    </row>
    <row r="10" spans="1:22" ht="30" customHeight="1" x14ac:dyDescent="0.2">
      <c r="A10" s="110">
        <v>7574</v>
      </c>
      <c r="B10" s="111" t="s">
        <v>57</v>
      </c>
      <c r="C10" s="104">
        <v>2420791536</v>
      </c>
      <c r="D10" s="104">
        <v>2416566195</v>
      </c>
      <c r="E10" s="67">
        <f>D10/C10</f>
        <v>0.99825456222183351</v>
      </c>
    </row>
    <row r="11" spans="1:22" ht="12" x14ac:dyDescent="0.2">
      <c r="A11" s="176" t="s">
        <v>7</v>
      </c>
      <c r="B11" s="177"/>
      <c r="C11" s="79">
        <f>SUM(C7:C10)</f>
        <v>13782173818</v>
      </c>
      <c r="D11" s="79">
        <f>SUM(D7:D10)</f>
        <v>10662824537</v>
      </c>
      <c r="E11" s="68">
        <f>+D11/C11</f>
        <v>0.77366783192604771</v>
      </c>
      <c r="F11" s="51"/>
    </row>
    <row r="12" spans="1:22" s="13" customFormat="1" ht="12" x14ac:dyDescent="0.25">
      <c r="A12" s="178" t="s">
        <v>25</v>
      </c>
      <c r="B12" s="178"/>
      <c r="C12" s="80">
        <f>+C11+C6</f>
        <v>17186226028</v>
      </c>
      <c r="D12" s="80">
        <f>+D11+D6</f>
        <v>11330663398</v>
      </c>
      <c r="E12" s="69">
        <f>+D12/C12</f>
        <v>0.65928746541212424</v>
      </c>
      <c r="F12" s="32"/>
      <c r="G12" s="32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pans="1:22" s="13" customFormat="1" ht="34.200000000000003" x14ac:dyDescent="0.25">
      <c r="A13" s="112">
        <v>7596</v>
      </c>
      <c r="B13" s="111" t="s">
        <v>59</v>
      </c>
      <c r="C13" s="105">
        <v>1247026975</v>
      </c>
      <c r="D13" s="105">
        <v>1247026975</v>
      </c>
      <c r="E13" s="67">
        <f t="shared" ref="E13:E28" si="0">D13/C13</f>
        <v>1</v>
      </c>
      <c r="F13" s="32"/>
      <c r="G13" s="32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spans="1:22" s="13" customFormat="1" ht="27.6" customHeight="1" x14ac:dyDescent="0.25">
      <c r="A14" s="111">
        <v>7588</v>
      </c>
      <c r="B14" s="111" t="s">
        <v>60</v>
      </c>
      <c r="C14" s="105">
        <v>585354176</v>
      </c>
      <c r="D14" s="105">
        <v>570598438</v>
      </c>
      <c r="E14" s="67">
        <f t="shared" si="0"/>
        <v>0.97479177802944383</v>
      </c>
      <c r="F14" s="32"/>
      <c r="G14" s="32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</row>
    <row r="15" spans="1:22" s="13" customFormat="1" ht="22.8" x14ac:dyDescent="0.25">
      <c r="A15" s="110">
        <v>7583</v>
      </c>
      <c r="B15" s="111" t="s">
        <v>61</v>
      </c>
      <c r="C15" s="105">
        <v>1400018432</v>
      </c>
      <c r="D15" s="105">
        <v>1212187168</v>
      </c>
      <c r="E15" s="67">
        <f t="shared" si="0"/>
        <v>0.86583657778585588</v>
      </c>
      <c r="F15" s="32"/>
      <c r="G15" s="32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</row>
    <row r="16" spans="1:22" s="13" customFormat="1" ht="22.8" x14ac:dyDescent="0.25">
      <c r="A16" s="110">
        <v>7579</v>
      </c>
      <c r="B16" s="111" t="s">
        <v>62</v>
      </c>
      <c r="C16" s="105">
        <v>2586492793</v>
      </c>
      <c r="D16" s="105">
        <v>2469158543</v>
      </c>
      <c r="E16" s="67">
        <f t="shared" si="0"/>
        <v>0.95463577152909551</v>
      </c>
      <c r="F16" s="32"/>
      <c r="G16" s="32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22" s="13" customFormat="1" ht="12" x14ac:dyDescent="0.25">
      <c r="A17" s="176" t="s">
        <v>39</v>
      </c>
      <c r="B17" s="177"/>
      <c r="C17" s="81">
        <f>SUM(C13:C16)</f>
        <v>5818892376</v>
      </c>
      <c r="D17" s="81">
        <f>SUM(D13:D16)</f>
        <v>5498971124</v>
      </c>
      <c r="E17" s="70">
        <f t="shared" si="0"/>
        <v>0.9450202493313824</v>
      </c>
      <c r="F17" s="32"/>
      <c r="G17" s="32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spans="1:22" s="13" customFormat="1" ht="39.6" customHeight="1" x14ac:dyDescent="0.25">
      <c r="A18" s="110">
        <v>7581</v>
      </c>
      <c r="B18" s="111" t="s">
        <v>63</v>
      </c>
      <c r="C18" s="105">
        <v>1152063774</v>
      </c>
      <c r="D18" s="105">
        <v>1126734923</v>
      </c>
      <c r="E18" s="67">
        <f t="shared" si="0"/>
        <v>0.9780143672844972</v>
      </c>
      <c r="F18" s="32"/>
      <c r="G18" s="32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22" s="13" customFormat="1" ht="12" customHeight="1" x14ac:dyDescent="0.25">
      <c r="A19" s="176" t="s">
        <v>7</v>
      </c>
      <c r="B19" s="177"/>
      <c r="C19" s="81">
        <f>SUM(C18:C18)</f>
        <v>1152063774</v>
      </c>
      <c r="D19" s="81">
        <f>SUM(D18:D18)</f>
        <v>1126734923</v>
      </c>
      <c r="E19" s="68">
        <f t="shared" si="0"/>
        <v>0.9780143672844972</v>
      </c>
      <c r="F19" s="52"/>
      <c r="G19" s="32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spans="1:22" ht="22.8" x14ac:dyDescent="0.2">
      <c r="A20" s="111">
        <v>7573</v>
      </c>
      <c r="B20" s="112" t="s">
        <v>64</v>
      </c>
      <c r="C20" s="106">
        <v>15324508382</v>
      </c>
      <c r="D20" s="106">
        <v>14043574407</v>
      </c>
      <c r="E20" s="67">
        <f t="shared" si="0"/>
        <v>0.91641271986874495</v>
      </c>
    </row>
    <row r="21" spans="1:22" ht="34.200000000000003" x14ac:dyDescent="0.2">
      <c r="A21" s="110">
        <v>7576</v>
      </c>
      <c r="B21" s="112" t="s">
        <v>65</v>
      </c>
      <c r="C21" s="106">
        <v>7348297519</v>
      </c>
      <c r="D21" s="106">
        <v>6349086665</v>
      </c>
      <c r="E21" s="67">
        <f t="shared" si="0"/>
        <v>0.86402144831283612</v>
      </c>
    </row>
    <row r="22" spans="1:22" ht="38.4" customHeight="1" x14ac:dyDescent="0.2">
      <c r="A22" s="110">
        <v>7587</v>
      </c>
      <c r="B22" s="112" t="s">
        <v>66</v>
      </c>
      <c r="C22" s="106">
        <v>18883472069</v>
      </c>
      <c r="D22" s="106">
        <v>17524689913</v>
      </c>
      <c r="E22" s="67">
        <f t="shared" si="0"/>
        <v>0.92804383902308718</v>
      </c>
    </row>
    <row r="23" spans="1:22" ht="25.8" customHeight="1" x14ac:dyDescent="0.2">
      <c r="A23" s="110">
        <v>7578</v>
      </c>
      <c r="B23" s="112" t="s">
        <v>67</v>
      </c>
      <c r="C23" s="106">
        <v>63206788698</v>
      </c>
      <c r="D23" s="106">
        <v>39870039969</v>
      </c>
      <c r="E23" s="67">
        <f t="shared" si="0"/>
        <v>0.63078730608349309</v>
      </c>
    </row>
    <row r="24" spans="1:22" ht="12" x14ac:dyDescent="0.2">
      <c r="A24" s="176" t="s">
        <v>40</v>
      </c>
      <c r="B24" s="177"/>
      <c r="C24" s="56">
        <f>SUM(C20:C23)</f>
        <v>104763066668</v>
      </c>
      <c r="D24" s="56">
        <f>SUM(D20:D23)</f>
        <v>77787390954</v>
      </c>
      <c r="E24" s="57">
        <f t="shared" si="0"/>
        <v>0.74250776946528851</v>
      </c>
    </row>
    <row r="25" spans="1:22" ht="32.4" customHeight="1" x14ac:dyDescent="0.2">
      <c r="A25" s="110">
        <v>7593</v>
      </c>
      <c r="B25" s="112" t="s">
        <v>68</v>
      </c>
      <c r="C25" s="106">
        <v>12022829752</v>
      </c>
      <c r="D25" s="106">
        <v>5695142644</v>
      </c>
      <c r="E25" s="67">
        <f t="shared" si="0"/>
        <v>0.47369402723619303</v>
      </c>
    </row>
    <row r="26" spans="1:22" ht="22.8" x14ac:dyDescent="0.2">
      <c r="A26" s="111">
        <v>7653</v>
      </c>
      <c r="B26" s="112" t="s">
        <v>69</v>
      </c>
      <c r="C26" s="106">
        <v>5696036539</v>
      </c>
      <c r="D26" s="106">
        <v>4988902645</v>
      </c>
      <c r="E26" s="67">
        <f t="shared" si="0"/>
        <v>0.87585509868864975</v>
      </c>
    </row>
    <row r="27" spans="1:22" ht="34.200000000000003" x14ac:dyDescent="0.2">
      <c r="A27" s="110">
        <v>7595</v>
      </c>
      <c r="B27" s="112" t="s">
        <v>70</v>
      </c>
      <c r="C27" s="106">
        <v>675974115</v>
      </c>
      <c r="D27" s="106">
        <v>627777986</v>
      </c>
      <c r="E27" s="67">
        <f t="shared" si="0"/>
        <v>0.92870122105193331</v>
      </c>
    </row>
    <row r="28" spans="1:22" ht="18" customHeight="1" x14ac:dyDescent="0.2">
      <c r="A28" s="110">
        <v>7907</v>
      </c>
      <c r="B28" s="112" t="s">
        <v>74</v>
      </c>
      <c r="C28" s="106">
        <v>552341568</v>
      </c>
      <c r="D28" s="106">
        <v>552341568</v>
      </c>
      <c r="E28" s="67">
        <f t="shared" si="0"/>
        <v>1</v>
      </c>
    </row>
    <row r="29" spans="1:22" ht="12" x14ac:dyDescent="0.2">
      <c r="A29" s="176" t="s">
        <v>41</v>
      </c>
      <c r="B29" s="177"/>
      <c r="C29" s="79">
        <f>SUM(C25:C28)</f>
        <v>18947181974</v>
      </c>
      <c r="D29" s="79">
        <f>SUM(D25:D28)</f>
        <v>11864164843</v>
      </c>
      <c r="E29" s="68">
        <f>D29/C29</f>
        <v>0.6261704172831839</v>
      </c>
      <c r="F29" s="50"/>
    </row>
    <row r="30" spans="1:22" ht="12" x14ac:dyDescent="0.2">
      <c r="A30" s="179" t="s">
        <v>26</v>
      </c>
      <c r="B30" s="179"/>
      <c r="C30" s="80">
        <f>+C29+C24+C19+C17</f>
        <v>130681204792</v>
      </c>
      <c r="D30" s="80">
        <f>+D29+D24+D19+D17</f>
        <v>96277261844</v>
      </c>
      <c r="E30" s="69">
        <f>D30/C30</f>
        <v>0.73673380955769907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173" t="s">
        <v>27</v>
      </c>
      <c r="B32" s="173"/>
      <c r="C32" s="71">
        <f>+C30+C12</f>
        <v>147867430820</v>
      </c>
      <c r="D32" s="71">
        <f>+D30+D12</f>
        <v>107607925242</v>
      </c>
      <c r="E32" s="72">
        <f>+D32/C32</f>
        <v>0.72773243333747939</v>
      </c>
      <c r="F32" s="33"/>
      <c r="G32" s="33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</row>
    <row r="33" spans="1:7" ht="15.75" customHeight="1" x14ac:dyDescent="0.2">
      <c r="A33" s="35"/>
    </row>
    <row r="34" spans="1:7" s="23" customFormat="1" x14ac:dyDescent="0.2">
      <c r="A34" s="27"/>
      <c r="B34" s="38"/>
      <c r="C34" s="34"/>
      <c r="D34" s="34"/>
      <c r="E34" s="25"/>
      <c r="F34" s="31"/>
      <c r="G34" s="31"/>
    </row>
    <row r="35" spans="1:7" s="23" customFormat="1" x14ac:dyDescent="0.2">
      <c r="A35" s="27"/>
      <c r="B35" s="38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EJECUCION BMT  CONCEJO</vt:lpstr>
      <vt:lpstr>EJECUCIÓN TOTAL</vt:lpstr>
      <vt:lpstr>EJECUCIÓN CON SUSPENSIÓN</vt:lpstr>
      <vt:lpstr>RESUMEN FUNCIONAMIENTO</vt:lpstr>
      <vt:lpstr>RESUMEN RESERVAS</vt:lpstr>
      <vt:lpstr>'EJECUCION BMT  CONCEJO'!Área_de_impresión</vt:lpstr>
      <vt:lpstr>'EJECUCIÓN CON SUSPENSIÓN'!Área_de_impresión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2022-09-14T04:54:08Z</dcterms:modified>
</cp:coreProperties>
</file>