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howInkAnnotation="0"/>
  <mc:AlternateContent xmlns:mc="http://schemas.openxmlformats.org/markup-compatibility/2006">
    <mc:Choice Requires="x15">
      <x15ac:absPath xmlns:x15ac="http://schemas.microsoft.com/office/spreadsheetml/2010/11/ac" url="D:\Teletrabajo\Seguimiento Mapa de Riesgos\II CUATRIMESTRE\Archivos definitivos para publicación\"/>
    </mc:Choice>
  </mc:AlternateContent>
  <xr:revisionPtr revIDLastSave="0" documentId="8_{C92EF70C-709F-4875-A291-EDFDBE4EB0DF}" xr6:coauthVersionLast="45" xr6:coauthVersionMax="45" xr10:uidLastSave="{00000000-0000-0000-0000-000000000000}"/>
  <bookViews>
    <workbookView xWindow="-120" yWindow="-120" windowWidth="20730" windowHeight="11160" firstSheet="5" activeTab="6" xr2:uid="{00000000-000D-0000-FFFF-FFFF00000000}"/>
  </bookViews>
  <sheets>
    <sheet name="POLÍTICA" sheetId="6" r:id="rId1"/>
    <sheet name="SEÑALES DE SOBORNO" sheetId="10" r:id="rId2"/>
    <sheet name="3.EJERCICIO TALLER SEÑALES" sheetId="9" state="hidden" r:id="rId3"/>
    <sheet name="RIESGOS" sheetId="1" r:id="rId4"/>
    <sheet name="CONTROLES" sheetId="3" r:id="rId5"/>
    <sheet name="EVALUACIÓN CONTROLES" sheetId="11" r:id="rId6"/>
    <sheet name="TRATAMIENTO Y MONITOREO" sheetId="4" r:id="rId7"/>
    <sheet name="PLAN DE CONTINGENCIA" sheetId="8" r:id="rId8"/>
  </sheets>
  <externalReferences>
    <externalReference r:id="rId9"/>
  </externalReferences>
  <definedNames>
    <definedName name="_xlnm._FilterDatabase" localSheetId="3" hidden="1">RIESGOS!$A$8:$P$10</definedName>
    <definedName name="_xlnm.Print_Area" localSheetId="0">POLÍTICA!$A$1:$E$27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K24" i="11"/>
  <c r="L24" i="11" s="1"/>
  <c r="M24" i="11" l="1"/>
  <c r="N24" i="11" s="1"/>
  <c r="I34" i="4" l="1"/>
  <c r="I29" i="4"/>
  <c r="I19" i="4"/>
  <c r="I12" i="4"/>
  <c r="K30" i="11"/>
  <c r="L30" i="11" s="1"/>
  <c r="K25" i="11"/>
  <c r="L25" i="11" s="1"/>
  <c r="K15" i="11"/>
  <c r="L15" i="11" s="1"/>
  <c r="K8" i="11"/>
  <c r="L8" i="11" s="1"/>
  <c r="M32" i="3"/>
  <c r="M27" i="3"/>
  <c r="M17" i="3"/>
  <c r="M10" i="3"/>
  <c r="M8" i="11" l="1"/>
  <c r="M15" i="11"/>
  <c r="N15" i="11" s="1"/>
  <c r="M25" i="11"/>
  <c r="N25" i="11" s="1"/>
  <c r="M30" i="11"/>
  <c r="N30" i="11" s="1"/>
  <c r="N8" i="11"/>
  <c r="I33" i="4" l="1"/>
  <c r="I32" i="4"/>
  <c r="I23" i="4" l="1"/>
  <c r="I22" i="4"/>
  <c r="I21" i="4"/>
  <c r="I20" i="4"/>
  <c r="I14" i="4"/>
  <c r="I13" i="4"/>
  <c r="I10" i="4" l="1"/>
  <c r="I9" i="4"/>
  <c r="I15" i="4" l="1"/>
  <c r="I11" i="4"/>
  <c r="I31" i="4" l="1"/>
  <c r="I30" i="4"/>
  <c r="I17" i="4"/>
  <c r="I16" i="4"/>
  <c r="I26" i="4" l="1"/>
  <c r="I18" i="4"/>
  <c r="K23" i="11" l="1"/>
  <c r="I27" i="4" l="1"/>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C10" i="4" l="1"/>
  <c r="C11" i="4"/>
  <c r="C12" i="4"/>
  <c r="C13" i="4"/>
  <c r="C14" i="4"/>
  <c r="C9" i="4"/>
  <c r="M16" i="3" l="1"/>
  <c r="K14" i="11"/>
  <c r="L14" i="11" s="1"/>
  <c r="K22" i="11" l="1"/>
  <c r="M25" i="3" l="1"/>
  <c r="M14" i="1" l="1"/>
  <c r="N14" i="1"/>
  <c r="G14" i="1"/>
  <c r="H14" i="1"/>
  <c r="B9" i="4"/>
  <c r="T95" i="11"/>
  <c r="R95" i="11"/>
  <c r="K95" i="11"/>
  <c r="L95" i="11" s="1"/>
  <c r="T94" i="11"/>
  <c r="R94" i="11"/>
  <c r="K94" i="11"/>
  <c r="T93" i="11"/>
  <c r="R93" i="11"/>
  <c r="K93" i="11"/>
  <c r="T92" i="11"/>
  <c r="R92" i="11"/>
  <c r="K92" i="11"/>
  <c r="A92" i="11"/>
  <c r="T91" i="11"/>
  <c r="R91" i="11"/>
  <c r="K91" i="11"/>
  <c r="L91" i="11" s="1"/>
  <c r="T90" i="11"/>
  <c r="R90" i="11"/>
  <c r="K90" i="11"/>
  <c r="L90" i="11" s="1"/>
  <c r="T89" i="11"/>
  <c r="R89" i="11"/>
  <c r="K89" i="11"/>
  <c r="A89" i="11"/>
  <c r="T88" i="11"/>
  <c r="R88" i="11"/>
  <c r="K88" i="11"/>
  <c r="L88" i="11" s="1"/>
  <c r="T87" i="11"/>
  <c r="R87" i="11"/>
  <c r="K87" i="11"/>
  <c r="L87" i="11" s="1"/>
  <c r="T86" i="11"/>
  <c r="R86" i="11"/>
  <c r="K86" i="11"/>
  <c r="L86" i="11" s="1"/>
  <c r="A86" i="11"/>
  <c r="T85" i="11"/>
  <c r="R85" i="11"/>
  <c r="K85" i="11"/>
  <c r="L85" i="11" s="1"/>
  <c r="T84" i="11"/>
  <c r="R84" i="11"/>
  <c r="K84" i="11"/>
  <c r="T83" i="11"/>
  <c r="R83" i="11"/>
  <c r="K83" i="11"/>
  <c r="L83" i="11"/>
  <c r="A83" i="11"/>
  <c r="T82" i="11"/>
  <c r="R82" i="11"/>
  <c r="K82" i="11"/>
  <c r="L82" i="11" s="1"/>
  <c r="T81" i="11"/>
  <c r="R81" i="11"/>
  <c r="K81" i="11"/>
  <c r="L81" i="11" s="1"/>
  <c r="T80" i="11"/>
  <c r="R80" i="11"/>
  <c r="K80" i="11"/>
  <c r="L80" i="11" s="1"/>
  <c r="T79" i="11"/>
  <c r="R79" i="11"/>
  <c r="K79" i="11"/>
  <c r="L79" i="11" s="1"/>
  <c r="A79" i="11"/>
  <c r="T78" i="11"/>
  <c r="R78" i="11"/>
  <c r="K78" i="11"/>
  <c r="T77" i="11"/>
  <c r="R77" i="11"/>
  <c r="K77" i="11"/>
  <c r="T76" i="11"/>
  <c r="R76" i="11"/>
  <c r="K76" i="11"/>
  <c r="L76" i="11" s="1"/>
  <c r="T75" i="11"/>
  <c r="R75" i="11"/>
  <c r="K75" i="11"/>
  <c r="A75" i="11"/>
  <c r="T74" i="11"/>
  <c r="R74" i="11"/>
  <c r="K74" i="11"/>
  <c r="L74" i="11" s="1"/>
  <c r="T73" i="11"/>
  <c r="R73" i="11"/>
  <c r="K73" i="11"/>
  <c r="L73" i="11" s="1"/>
  <c r="T72" i="11"/>
  <c r="R72" i="11"/>
  <c r="K72" i="11"/>
  <c r="L72" i="11" s="1"/>
  <c r="T71" i="11"/>
  <c r="R71" i="11"/>
  <c r="K71" i="11"/>
  <c r="L71" i="11" s="1"/>
  <c r="A71" i="11"/>
  <c r="T70" i="11"/>
  <c r="R70" i="11"/>
  <c r="K70" i="11"/>
  <c r="L70" i="11" s="1"/>
  <c r="T69" i="11"/>
  <c r="R69" i="11"/>
  <c r="K69" i="11"/>
  <c r="T68" i="11"/>
  <c r="R68" i="11"/>
  <c r="K68" i="11"/>
  <c r="T67" i="11"/>
  <c r="R67" i="11"/>
  <c r="K67" i="11"/>
  <c r="A67" i="11"/>
  <c r="T66" i="11"/>
  <c r="R66" i="11"/>
  <c r="K66" i="11"/>
  <c r="L66" i="11" s="1"/>
  <c r="T65" i="11"/>
  <c r="R65" i="11"/>
  <c r="K65" i="11"/>
  <c r="L65" i="11" s="1"/>
  <c r="T64" i="11"/>
  <c r="R64" i="11"/>
  <c r="K64" i="11"/>
  <c r="L64" i="11" s="1"/>
  <c r="T63" i="11"/>
  <c r="R63" i="11"/>
  <c r="K63" i="11"/>
  <c r="L63" i="11" s="1"/>
  <c r="T62" i="11"/>
  <c r="R62" i="11"/>
  <c r="K62" i="11"/>
  <c r="L62" i="11" s="1"/>
  <c r="T61" i="11"/>
  <c r="R61" i="11"/>
  <c r="K61" i="11"/>
  <c r="L61" i="11" s="1"/>
  <c r="A61" i="11"/>
  <c r="T60" i="11"/>
  <c r="R60" i="11"/>
  <c r="K60" i="11"/>
  <c r="L60" i="11" s="1"/>
  <c r="T59" i="11"/>
  <c r="R59" i="11"/>
  <c r="K59" i="11"/>
  <c r="T58" i="11"/>
  <c r="R58" i="11"/>
  <c r="K58" i="11"/>
  <c r="L58" i="11" s="1"/>
  <c r="T57" i="11"/>
  <c r="R57" i="11"/>
  <c r="K57" i="11"/>
  <c r="T56" i="11"/>
  <c r="R56" i="11"/>
  <c r="K56" i="11"/>
  <c r="T55" i="11"/>
  <c r="R55" i="11"/>
  <c r="K55" i="11"/>
  <c r="L55" i="11" s="1"/>
  <c r="A55" i="11"/>
  <c r="T54" i="11"/>
  <c r="R54" i="11"/>
  <c r="K54" i="11"/>
  <c r="L54" i="11" s="1"/>
  <c r="T53" i="11"/>
  <c r="R53" i="11"/>
  <c r="K53" i="11"/>
  <c r="L53" i="11" s="1"/>
  <c r="T52" i="11"/>
  <c r="R52" i="11"/>
  <c r="K52" i="11"/>
  <c r="L52" i="11" s="1"/>
  <c r="T51" i="11"/>
  <c r="R51" i="11"/>
  <c r="K51" i="11"/>
  <c r="L51" i="11" s="1"/>
  <c r="T50" i="11"/>
  <c r="R50" i="11"/>
  <c r="K50" i="11"/>
  <c r="L50" i="11" s="1"/>
  <c r="T49" i="11"/>
  <c r="R49" i="11"/>
  <c r="K49" i="11"/>
  <c r="L49" i="11" s="1"/>
  <c r="A49" i="11"/>
  <c r="T48" i="11"/>
  <c r="R48" i="11"/>
  <c r="K48" i="11"/>
  <c r="L48" i="11" s="1"/>
  <c r="T47" i="11"/>
  <c r="R47" i="11"/>
  <c r="K47" i="11"/>
  <c r="L47" i="11" s="1"/>
  <c r="T46" i="11"/>
  <c r="R46" i="11"/>
  <c r="K46" i="11"/>
  <c r="L46" i="11" s="1"/>
  <c r="T45" i="11"/>
  <c r="R45" i="11"/>
  <c r="K45" i="11"/>
  <c r="L45" i="11" s="1"/>
  <c r="A45" i="11"/>
  <c r="T44" i="11"/>
  <c r="R44" i="11"/>
  <c r="K44" i="11"/>
  <c r="L44" i="11" s="1"/>
  <c r="T43" i="11"/>
  <c r="R43" i="11"/>
  <c r="K43" i="11"/>
  <c r="L43" i="11" s="1"/>
  <c r="T42" i="11"/>
  <c r="R42" i="11"/>
  <c r="K42" i="11"/>
  <c r="L42" i="11" s="1"/>
  <c r="T41" i="11"/>
  <c r="R41" i="11"/>
  <c r="K41" i="11"/>
  <c r="L41" i="11" s="1"/>
  <c r="A41" i="11"/>
  <c r="T40" i="11"/>
  <c r="R40" i="11"/>
  <c r="K40" i="11"/>
  <c r="T39" i="11"/>
  <c r="R39" i="11"/>
  <c r="K39" i="11"/>
  <c r="L39" i="11" s="1"/>
  <c r="T38" i="11"/>
  <c r="R38" i="11"/>
  <c r="K38" i="11"/>
  <c r="L38" i="11" s="1"/>
  <c r="T37" i="11"/>
  <c r="R37" i="11"/>
  <c r="K37" i="11"/>
  <c r="L37" i="11" s="1"/>
  <c r="T36" i="11"/>
  <c r="R36" i="11"/>
  <c r="K36" i="11"/>
  <c r="T35" i="11"/>
  <c r="R35" i="11"/>
  <c r="K35" i="11"/>
  <c r="L35" i="11" s="1"/>
  <c r="A35" i="11"/>
  <c r="T34" i="11"/>
  <c r="R34" i="11"/>
  <c r="K34" i="11"/>
  <c r="L34" i="11" s="1"/>
  <c r="T33" i="11"/>
  <c r="R33" i="11"/>
  <c r="K33" i="11"/>
  <c r="L33" i="11" s="1"/>
  <c r="T32" i="11"/>
  <c r="R32" i="11"/>
  <c r="K32" i="11"/>
  <c r="L32" i="11" s="1"/>
  <c r="T31" i="11"/>
  <c r="R31" i="11"/>
  <c r="K31" i="11"/>
  <c r="L31" i="11" s="1"/>
  <c r="T30" i="11"/>
  <c r="R30" i="11"/>
  <c r="A30" i="11"/>
  <c r="T29" i="11"/>
  <c r="R29" i="11"/>
  <c r="T28" i="11"/>
  <c r="R28" i="11"/>
  <c r="T27" i="11"/>
  <c r="R27" i="11"/>
  <c r="T26" i="11"/>
  <c r="K29" i="11"/>
  <c r="T25" i="11"/>
  <c r="K28" i="11"/>
  <c r="A25" i="11"/>
  <c r="R24" i="11"/>
  <c r="K27" i="11"/>
  <c r="T23" i="11"/>
  <c r="K26" i="11"/>
  <c r="T22" i="11"/>
  <c r="R22" i="11"/>
  <c r="T21" i="11"/>
  <c r="R21" i="11"/>
  <c r="L23" i="11"/>
  <c r="T20" i="11"/>
  <c r="L22" i="11"/>
  <c r="T19" i="11"/>
  <c r="R19" i="11"/>
  <c r="T18" i="11"/>
  <c r="R18" i="11"/>
  <c r="T17" i="11"/>
  <c r="K19" i="11"/>
  <c r="L19" i="11" s="1"/>
  <c r="Y16" i="11"/>
  <c r="Z16" i="11" s="1"/>
  <c r="X16" i="11"/>
  <c r="AC16" i="11" s="1"/>
  <c r="T16" i="11"/>
  <c r="K18" i="11"/>
  <c r="Y15" i="11"/>
  <c r="Z15" i="11" s="1"/>
  <c r="X15" i="11"/>
  <c r="AC15" i="11" s="1"/>
  <c r="T15" i="11"/>
  <c r="K17" i="11"/>
  <c r="A15" i="11"/>
  <c r="Y14" i="11"/>
  <c r="Z14" i="11" s="1"/>
  <c r="X14" i="11"/>
  <c r="AC14" i="11" s="1"/>
  <c r="T14" i="11"/>
  <c r="K16" i="11"/>
  <c r="Y13" i="11"/>
  <c r="Z13" i="11" s="1"/>
  <c r="X13" i="11"/>
  <c r="AC13" i="11" s="1"/>
  <c r="T13" i="11"/>
  <c r="R13" i="11"/>
  <c r="Y12" i="11"/>
  <c r="Z12" i="11" s="1"/>
  <c r="X12" i="11"/>
  <c r="AC12" i="11" s="1"/>
  <c r="T12" i="11"/>
  <c r="K13" i="11"/>
  <c r="L13" i="11" s="1"/>
  <c r="Y11" i="11"/>
  <c r="Z11" i="11" s="1"/>
  <c r="X11" i="11"/>
  <c r="AC11" i="11" s="1"/>
  <c r="T11" i="11"/>
  <c r="K12" i="11"/>
  <c r="L12" i="11" s="1"/>
  <c r="Y10" i="11"/>
  <c r="Z10" i="11" s="1"/>
  <c r="X10" i="11"/>
  <c r="AC10" i="11" s="1"/>
  <c r="T10" i="11"/>
  <c r="K11" i="11"/>
  <c r="L11" i="11" s="1"/>
  <c r="Y9" i="11"/>
  <c r="Z9" i="11" s="1"/>
  <c r="X9" i="11"/>
  <c r="AC9" i="11" s="1"/>
  <c r="T9" i="11"/>
  <c r="K10" i="11"/>
  <c r="L10" i="11" s="1"/>
  <c r="A9" i="11"/>
  <c r="Y8" i="11"/>
  <c r="Z8" i="11" s="1"/>
  <c r="X8" i="11"/>
  <c r="AC8" i="11" s="1"/>
  <c r="T8" i="11"/>
  <c r="K9" i="11"/>
  <c r="Y7" i="11"/>
  <c r="Z7" i="11" s="1"/>
  <c r="X7" i="11"/>
  <c r="AC7" i="11" s="1"/>
  <c r="T7" i="11"/>
  <c r="K7" i="11"/>
  <c r="L7" i="11" s="1"/>
  <c r="Y6" i="11"/>
  <c r="Z6" i="11" s="1"/>
  <c r="X6" i="11"/>
  <c r="AC6" i="11" s="1"/>
  <c r="K6" i="11"/>
  <c r="L6" i="11" s="1"/>
  <c r="Y5" i="11"/>
  <c r="Z5" i="11" s="1"/>
  <c r="X5" i="11"/>
  <c r="U5" i="11"/>
  <c r="K5" i="11"/>
  <c r="T5" i="11"/>
  <c r="A5" i="11"/>
  <c r="O17" i="11"/>
  <c r="L89" i="11"/>
  <c r="L68" i="11"/>
  <c r="L78" i="11"/>
  <c r="M87" i="11"/>
  <c r="N87" i="11" s="1"/>
  <c r="Q87" i="11" s="1"/>
  <c r="T6" i="11"/>
  <c r="O19" i="11"/>
  <c r="Q19" i="11"/>
  <c r="H11" i="1"/>
  <c r="G11" i="1"/>
  <c r="G9" i="1"/>
  <c r="H9" i="1"/>
  <c r="M9" i="1"/>
  <c r="N9" i="1"/>
  <c r="G10" i="1"/>
  <c r="H10" i="1"/>
  <c r="M10" i="1"/>
  <c r="N10" i="1"/>
  <c r="M11" i="1"/>
  <c r="N11" i="1"/>
  <c r="G12" i="1"/>
  <c r="H12" i="1"/>
  <c r="M12" i="1"/>
  <c r="N12" i="1"/>
  <c r="G13" i="1"/>
  <c r="H13" i="1"/>
  <c r="M13" i="1"/>
  <c r="N13" i="1"/>
  <c r="M7" i="3"/>
  <c r="B10" i="4"/>
  <c r="M8" i="3"/>
  <c r="M9" i="3"/>
  <c r="M11" i="3"/>
  <c r="M12" i="3"/>
  <c r="M13" i="3"/>
  <c r="M14" i="3"/>
  <c r="M15" i="3"/>
  <c r="M18" i="3"/>
  <c r="M19" i="3"/>
  <c r="M20" i="3"/>
  <c r="M21" i="3"/>
  <c r="M22" i="3"/>
  <c r="M23" i="3"/>
  <c r="M24" i="3"/>
  <c r="M28" i="3"/>
  <c r="M29" i="3"/>
  <c r="M30" i="3"/>
  <c r="M31"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I13" i="1" l="1"/>
  <c r="I12" i="1"/>
  <c r="M46" i="11"/>
  <c r="N46" i="11" s="1"/>
  <c r="Q46" i="11" s="1"/>
  <c r="O12" i="1"/>
  <c r="M91" i="11"/>
  <c r="M84" i="11"/>
  <c r="I14" i="1"/>
  <c r="M47" i="11"/>
  <c r="O47" i="11" s="1"/>
  <c r="M48" i="11"/>
  <c r="N48" i="11" s="1"/>
  <c r="Q48" i="11" s="1"/>
  <c r="L84" i="11"/>
  <c r="Q28" i="11"/>
  <c r="M58" i="11"/>
  <c r="M70" i="11"/>
  <c r="M71" i="11"/>
  <c r="O71" i="11" s="1"/>
  <c r="M73" i="11"/>
  <c r="O73" i="11" s="1"/>
  <c r="M76" i="11"/>
  <c r="O76" i="11" s="1"/>
  <c r="M78" i="11"/>
  <c r="M5" i="11"/>
  <c r="N5" i="11" s="1"/>
  <c r="Q5" i="11" s="1"/>
  <c r="M28" i="11"/>
  <c r="N28" i="11" s="1"/>
  <c r="R25" i="11" s="1"/>
  <c r="M52" i="11"/>
  <c r="O52" i="11" s="1"/>
  <c r="M61" i="11"/>
  <c r="O61" i="11" s="1"/>
  <c r="M63" i="11"/>
  <c r="O63" i="11" s="1"/>
  <c r="M95" i="11"/>
  <c r="O10" i="1"/>
  <c r="O9" i="1"/>
  <c r="O13" i="1"/>
  <c r="M56" i="11"/>
  <c r="N56" i="11" s="1"/>
  <c r="Q56" i="11" s="1"/>
  <c r="M65" i="11"/>
  <c r="O65" i="11" s="1"/>
  <c r="M68" i="11"/>
  <c r="M79" i="11"/>
  <c r="O79" i="11" s="1"/>
  <c r="M81" i="11"/>
  <c r="O81" i="11" s="1"/>
  <c r="O14" i="1"/>
  <c r="O11" i="1"/>
  <c r="AA5" i="11"/>
  <c r="AB5" i="11" s="1"/>
  <c r="O68" i="11"/>
  <c r="N68" i="11"/>
  <c r="Q68" i="11" s="1"/>
  <c r="O84" i="11"/>
  <c r="N84" i="11"/>
  <c r="Q84" i="11" s="1"/>
  <c r="O28" i="11"/>
  <c r="M60" i="11"/>
  <c r="M89" i="11"/>
  <c r="M32" i="11"/>
  <c r="M23" i="11"/>
  <c r="O21" i="11" s="1"/>
  <c r="M43" i="11"/>
  <c r="O43" i="11" s="1"/>
  <c r="M49" i="11"/>
  <c r="M67" i="11"/>
  <c r="N67" i="11" s="1"/>
  <c r="Q67" i="11" s="1"/>
  <c r="M69" i="11"/>
  <c r="N69" i="11" s="1"/>
  <c r="Q69" i="11" s="1"/>
  <c r="M75" i="11"/>
  <c r="N75" i="11" s="1"/>
  <c r="Q75" i="11" s="1"/>
  <c r="M77" i="11"/>
  <c r="N77" i="11" s="1"/>
  <c r="Q77" i="11" s="1"/>
  <c r="L29" i="11"/>
  <c r="M29" i="11"/>
  <c r="N29" i="11" s="1"/>
  <c r="R26" i="11" s="1"/>
  <c r="M34" i="11"/>
  <c r="O34" i="11" s="1"/>
  <c r="L9" i="11"/>
  <c r="M9" i="11"/>
  <c r="N9" i="11" s="1"/>
  <c r="M16" i="11"/>
  <c r="N16" i="11" s="1"/>
  <c r="L26" i="11"/>
  <c r="M26" i="11"/>
  <c r="O23" i="11" s="1"/>
  <c r="L27" i="11"/>
  <c r="M27" i="11"/>
  <c r="N27" i="11" s="1"/>
  <c r="I11" i="1"/>
  <c r="Q17" i="11"/>
  <c r="O77" i="11"/>
  <c r="O87" i="11"/>
  <c r="M41" i="11"/>
  <c r="O41" i="11" s="1"/>
  <c r="M50" i="11"/>
  <c r="O50" i="11" s="1"/>
  <c r="M54" i="11"/>
  <c r="O54" i="11" s="1"/>
  <c r="M53" i="11"/>
  <c r="O53" i="11" s="1"/>
  <c r="M62" i="11"/>
  <c r="M64" i="11"/>
  <c r="M66" i="11"/>
  <c r="L67" i="11"/>
  <c r="L69" i="11"/>
  <c r="M72" i="11"/>
  <c r="M74" i="11"/>
  <c r="L75" i="11"/>
  <c r="L77" i="11"/>
  <c r="M80" i="11"/>
  <c r="R17" i="11"/>
  <c r="N78" i="11"/>
  <c r="Q78" i="11" s="1"/>
  <c r="O78" i="11"/>
  <c r="N70" i="11"/>
  <c r="Q70" i="11" s="1"/>
  <c r="O70" i="11"/>
  <c r="N91" i="11"/>
  <c r="Q91" i="11" s="1"/>
  <c r="O91" i="11"/>
  <c r="L5" i="11"/>
  <c r="R5" i="11" s="1"/>
  <c r="AD13" i="11"/>
  <c r="AE13" i="11" s="1"/>
  <c r="AF13" i="11" s="1"/>
  <c r="L17" i="11"/>
  <c r="L18" i="11"/>
  <c r="L28" i="11"/>
  <c r="M36" i="11"/>
  <c r="L36" i="11"/>
  <c r="O56" i="11"/>
  <c r="M88" i="11"/>
  <c r="M86" i="11"/>
  <c r="M90" i="11"/>
  <c r="N81" i="11"/>
  <c r="Q81" i="11" s="1"/>
  <c r="N73" i="11"/>
  <c r="Q73" i="11" s="1"/>
  <c r="N63" i="11"/>
  <c r="Q63" i="11" s="1"/>
  <c r="N61" i="11"/>
  <c r="Q61" i="11" s="1"/>
  <c r="M55" i="11"/>
  <c r="M45" i="11"/>
  <c r="M39" i="11"/>
  <c r="M37" i="11"/>
  <c r="M35" i="11"/>
  <c r="M33" i="11"/>
  <c r="M31" i="11"/>
  <c r="M22" i="11"/>
  <c r="AA13" i="11"/>
  <c r="AB13" i="11" s="1"/>
  <c r="L56" i="11"/>
  <c r="M38" i="11"/>
  <c r="M40" i="11"/>
  <c r="L40" i="11"/>
  <c r="M42" i="11"/>
  <c r="M44" i="11"/>
  <c r="M51" i="11"/>
  <c r="M57" i="11"/>
  <c r="L57" i="11"/>
  <c r="M59" i="11"/>
  <c r="L59" i="11"/>
  <c r="M82" i="11"/>
  <c r="M83" i="11"/>
  <c r="M85" i="11"/>
  <c r="L92" i="11"/>
  <c r="M92" i="11"/>
  <c r="L93" i="11"/>
  <c r="M93" i="11"/>
  <c r="L94" i="11"/>
  <c r="M94" i="11"/>
  <c r="AA15" i="11"/>
  <c r="AB15" i="11" s="1"/>
  <c r="AD6" i="11"/>
  <c r="AE6" i="11" s="1"/>
  <c r="AF6" i="11" s="1"/>
  <c r="AD7" i="11"/>
  <c r="AE7" i="11" s="1"/>
  <c r="AF7" i="11" s="1"/>
  <c r="L16" i="11"/>
  <c r="AD14" i="11"/>
  <c r="AE14" i="11" s="1"/>
  <c r="AF14" i="11" s="1"/>
  <c r="AD15" i="11"/>
  <c r="AE15" i="11" s="1"/>
  <c r="AF15" i="11" s="1"/>
  <c r="AD16" i="11"/>
  <c r="AE16" i="11" s="1"/>
  <c r="AF16" i="11" s="1"/>
  <c r="AA16" i="11"/>
  <c r="AB16" i="11" s="1"/>
  <c r="AA11" i="11"/>
  <c r="AB11" i="11" s="1"/>
  <c r="AA9" i="11"/>
  <c r="AB9" i="11" s="1"/>
  <c r="AA14" i="11"/>
  <c r="AB14" i="11" s="1"/>
  <c r="AD5" i="11"/>
  <c r="AE5" i="11" s="1"/>
  <c r="AA12" i="11"/>
  <c r="AB12" i="11" s="1"/>
  <c r="AA10" i="11"/>
  <c r="AB10" i="11" s="1"/>
  <c r="AA6" i="11"/>
  <c r="AB6" i="11" s="1"/>
  <c r="AD9" i="11"/>
  <c r="AE9" i="11" s="1"/>
  <c r="AF9" i="11" s="1"/>
  <c r="AD11" i="11"/>
  <c r="AE11" i="11" s="1"/>
  <c r="AF11" i="11" s="1"/>
  <c r="AD8" i="11"/>
  <c r="AE8" i="11" s="1"/>
  <c r="AF8" i="11" s="1"/>
  <c r="AD10" i="11"/>
  <c r="AE10" i="11" s="1"/>
  <c r="AF10" i="11" s="1"/>
  <c r="AD12" i="11"/>
  <c r="AE12" i="11" s="1"/>
  <c r="AF12" i="11" s="1"/>
  <c r="AA8" i="11"/>
  <c r="AB8" i="11" s="1"/>
  <c r="AA7" i="11"/>
  <c r="AB7" i="11" s="1"/>
  <c r="I10" i="1"/>
  <c r="I9" i="1"/>
  <c r="O75" i="11" l="1"/>
  <c r="O46" i="11"/>
  <c r="O69" i="11"/>
  <c r="N43" i="11"/>
  <c r="Q43" i="11" s="1"/>
  <c r="Q26" i="11"/>
  <c r="O25" i="11"/>
  <c r="N47" i="11"/>
  <c r="Q47" i="11" s="1"/>
  <c r="N52" i="11"/>
  <c r="Q52" i="11" s="1"/>
  <c r="N71" i="11"/>
  <c r="Q71" i="11" s="1"/>
  <c r="N79" i="11"/>
  <c r="Q79" i="11" s="1"/>
  <c r="N76" i="11"/>
  <c r="Q76" i="11" s="1"/>
  <c r="O48" i="11"/>
  <c r="N23" i="11"/>
  <c r="Q21" i="11" s="1"/>
  <c r="AG15" i="11"/>
  <c r="O58" i="11"/>
  <c r="N58" i="11"/>
  <c r="Q58" i="11" s="1"/>
  <c r="O5" i="11"/>
  <c r="N50" i="11"/>
  <c r="Q50" i="11" s="1"/>
  <c r="N65" i="11"/>
  <c r="Q65" i="11" s="1"/>
  <c r="N53" i="11"/>
  <c r="Q53" i="11" s="1"/>
  <c r="S5" i="11"/>
  <c r="AC5" i="11" s="1"/>
  <c r="AF5" i="11" s="1"/>
  <c r="AG5" i="11" s="1"/>
  <c r="O67" i="11"/>
  <c r="O95" i="11"/>
  <c r="N95" i="11"/>
  <c r="Q95" i="11" s="1"/>
  <c r="N34" i="11"/>
  <c r="Q34" i="11" s="1"/>
  <c r="N54" i="11"/>
  <c r="Q54" i="11" s="1"/>
  <c r="AG16" i="11"/>
  <c r="AG14" i="11"/>
  <c r="AG10" i="11"/>
  <c r="N32" i="11"/>
  <c r="Q32" i="11" s="1"/>
  <c r="O32" i="11"/>
  <c r="O60" i="11"/>
  <c r="N60" i="11"/>
  <c r="Q60" i="11" s="1"/>
  <c r="O14" i="11"/>
  <c r="N41" i="11"/>
  <c r="Q41" i="11" s="1"/>
  <c r="O49" i="11"/>
  <c r="N49" i="11"/>
  <c r="Q49" i="11" s="1"/>
  <c r="N89" i="11"/>
  <c r="Q89" i="11" s="1"/>
  <c r="O89" i="11"/>
  <c r="O30" i="11"/>
  <c r="Q30" i="11"/>
  <c r="N26" i="11"/>
  <c r="Q23" i="11" s="1"/>
  <c r="O24" i="11"/>
  <c r="O26" i="11"/>
  <c r="AG13" i="11"/>
  <c r="Q25" i="11"/>
  <c r="O74" i="11"/>
  <c r="N74" i="11"/>
  <c r="Q74" i="11" s="1"/>
  <c r="O66" i="11"/>
  <c r="N66" i="11"/>
  <c r="Q66" i="11" s="1"/>
  <c r="O62" i="11"/>
  <c r="N62" i="11"/>
  <c r="Q62" i="11" s="1"/>
  <c r="O80" i="11"/>
  <c r="N80" i="11"/>
  <c r="Q80" i="11" s="1"/>
  <c r="O72" i="11"/>
  <c r="N72" i="11"/>
  <c r="Q72" i="11" s="1"/>
  <c r="O64" i="11"/>
  <c r="N64" i="11"/>
  <c r="Q64" i="11" s="1"/>
  <c r="N83" i="11"/>
  <c r="Q83" i="11" s="1"/>
  <c r="O83" i="11"/>
  <c r="O51" i="11"/>
  <c r="N51" i="11"/>
  <c r="Q51" i="11" s="1"/>
  <c r="O42" i="11"/>
  <c r="N42" i="11"/>
  <c r="Q42" i="11" s="1"/>
  <c r="N40" i="11"/>
  <c r="Q40" i="11" s="1"/>
  <c r="O40" i="11"/>
  <c r="Q29" i="11"/>
  <c r="O29" i="11"/>
  <c r="O10" i="11"/>
  <c r="Q18" i="11"/>
  <c r="O18" i="11"/>
  <c r="O33" i="11"/>
  <c r="N33" i="11"/>
  <c r="Q33" i="11" s="1"/>
  <c r="N37" i="11"/>
  <c r="Q37" i="11" s="1"/>
  <c r="O37" i="11"/>
  <c r="N45" i="11"/>
  <c r="Q45" i="11" s="1"/>
  <c r="O45" i="11"/>
  <c r="O86" i="11"/>
  <c r="N86" i="11"/>
  <c r="Q86" i="11" s="1"/>
  <c r="O16" i="11"/>
  <c r="O15" i="11"/>
  <c r="AG7" i="11"/>
  <c r="O94" i="11"/>
  <c r="N94" i="11"/>
  <c r="Q94" i="11" s="1"/>
  <c r="N93" i="11"/>
  <c r="Q93" i="11" s="1"/>
  <c r="O93" i="11"/>
  <c r="O92" i="11"/>
  <c r="N92" i="11"/>
  <c r="Q92" i="11" s="1"/>
  <c r="N85" i="11"/>
  <c r="Q85" i="11" s="1"/>
  <c r="O85" i="11"/>
  <c r="O82" i="11"/>
  <c r="N82" i="11"/>
  <c r="Q82" i="11" s="1"/>
  <c r="O59" i="11"/>
  <c r="N59" i="11"/>
  <c r="Q59" i="11" s="1"/>
  <c r="N57" i="11"/>
  <c r="Q57" i="11" s="1"/>
  <c r="O57" i="11"/>
  <c r="O44" i="11"/>
  <c r="N44" i="11"/>
  <c r="Q44" i="11" s="1"/>
  <c r="N38" i="11"/>
  <c r="Q38" i="11" s="1"/>
  <c r="O38" i="11"/>
  <c r="O13" i="11"/>
  <c r="Q13" i="11"/>
  <c r="O20" i="11"/>
  <c r="N22" i="11"/>
  <c r="O22" i="11"/>
  <c r="Q22" i="11"/>
  <c r="N31" i="11"/>
  <c r="Q31" i="11" s="1"/>
  <c r="O31" i="11"/>
  <c r="N35" i="11"/>
  <c r="Q35" i="11" s="1"/>
  <c r="O35" i="11"/>
  <c r="O39" i="11"/>
  <c r="N39" i="11"/>
  <c r="Q39" i="11" s="1"/>
  <c r="N55" i="11"/>
  <c r="Q55" i="11" s="1"/>
  <c r="O55" i="11"/>
  <c r="N90" i="11"/>
  <c r="Q90" i="11" s="1"/>
  <c r="O90" i="11"/>
  <c r="N88" i="11"/>
  <c r="Q88" i="11" s="1"/>
  <c r="O88" i="11"/>
  <c r="N36" i="11"/>
  <c r="Q36" i="11" s="1"/>
  <c r="O36" i="11"/>
  <c r="Q27" i="11"/>
  <c r="O27" i="11"/>
  <c r="AG9" i="11"/>
  <c r="O7" i="11"/>
  <c r="R14" i="11"/>
  <c r="Q14" i="11"/>
  <c r="AG6" i="11"/>
  <c r="AG11" i="11"/>
  <c r="AG12" i="11"/>
  <c r="O6" i="11"/>
  <c r="R23" i="11"/>
  <c r="T24" i="11"/>
  <c r="Q24" i="11"/>
  <c r="O12" i="11"/>
  <c r="AG8" i="11"/>
  <c r="O8" i="11"/>
  <c r="O9" i="11"/>
  <c r="O11" i="11"/>
  <c r="Q20" i="11" l="1"/>
  <c r="R20" i="11"/>
  <c r="Q15" i="11"/>
  <c r="R15" i="11"/>
  <c r="R16" i="11"/>
  <c r="Q16" i="11"/>
  <c r="Q10" i="11"/>
  <c r="R10" i="11"/>
  <c r="Q7" i="11"/>
  <c r="R7" i="11"/>
  <c r="Q9" i="11"/>
  <c r="R9" i="11"/>
  <c r="Q8" i="11"/>
  <c r="R8" i="11"/>
  <c r="R6" i="11"/>
  <c r="Q6" i="11"/>
  <c r="R12" i="11"/>
  <c r="Q12" i="11"/>
  <c r="R11" i="11"/>
  <c r="Q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M4" authorId="0" shapeId="0" xr:uid="{00000000-0006-0000-0500-000001000000}">
      <text>
        <r>
          <rPr>
            <sz val="9"/>
            <color indexed="81"/>
            <rFont val="Tahoma"/>
            <family val="2"/>
          </rPr>
          <t>Ajustar la fórmula según el número de controles que se tenga para cada riesgo</t>
        </r>
      </text>
    </comment>
  </commentList>
</comments>
</file>

<file path=xl/sharedStrings.xml><?xml version="1.0" encoding="utf-8"?>
<sst xmlns="http://schemas.openxmlformats.org/spreadsheetml/2006/main" count="2418" uniqueCount="759">
  <si>
    <t>CAUSA RAÍZ</t>
  </si>
  <si>
    <t>EVENTO POTENCIAL</t>
  </si>
  <si>
    <t>TIPO</t>
  </si>
  <si>
    <t>R1C1</t>
  </si>
  <si>
    <t>R1C2</t>
  </si>
  <si>
    <t>R2C1</t>
  </si>
  <si>
    <t>Revisar</t>
  </si>
  <si>
    <t>Evaluar</t>
  </si>
  <si>
    <t>Verificar</t>
  </si>
  <si>
    <t>Cotejar</t>
  </si>
  <si>
    <t>Inspeccionar</t>
  </si>
  <si>
    <t>Examinar</t>
  </si>
  <si>
    <t>Validar</t>
  </si>
  <si>
    <t>Monitorear</t>
  </si>
  <si>
    <t>Seguir</t>
  </si>
  <si>
    <t>Diario</t>
  </si>
  <si>
    <t>Semanal</t>
  </si>
  <si>
    <t>Mensual</t>
  </si>
  <si>
    <t>Bimensual</t>
  </si>
  <si>
    <t>Trimestral</t>
  </si>
  <si>
    <t>Cuatrimestral</t>
  </si>
  <si>
    <t>Anual</t>
  </si>
  <si>
    <t>Si</t>
  </si>
  <si>
    <t>No</t>
  </si>
  <si>
    <t>Manual</t>
  </si>
  <si>
    <t>Procedimiento</t>
  </si>
  <si>
    <t>Instructivo</t>
  </si>
  <si>
    <t>Decreto</t>
  </si>
  <si>
    <t>Resolución</t>
  </si>
  <si>
    <t>Circular</t>
  </si>
  <si>
    <t>Ley</t>
  </si>
  <si>
    <t>Guía</t>
  </si>
  <si>
    <t>Protocolo</t>
  </si>
  <si>
    <t>Lineamiento</t>
  </si>
  <si>
    <t>RARA VEZ (1)</t>
  </si>
  <si>
    <t>IMPROBABLE (2)</t>
  </si>
  <si>
    <t>POSIBLE (3)</t>
  </si>
  <si>
    <t>PROBABLE (4)</t>
  </si>
  <si>
    <t>CASI SEGURO (5)</t>
  </si>
  <si>
    <t>INSIGNIFICANTE (1)</t>
  </si>
  <si>
    <t>MENOR (2)</t>
  </si>
  <si>
    <t>MODERADO (3)</t>
  </si>
  <si>
    <t>MAYOR (4)</t>
  </si>
  <si>
    <t>CATASTRÓFICO (5)</t>
  </si>
  <si>
    <t>Ninguno</t>
  </si>
  <si>
    <t xml:space="preserve"> OBJETIVO Y ALCANCE</t>
  </si>
  <si>
    <t>NIVELES DE ACEPTACIÓN Y CRITERIOS PARA LA VALORACIÓN DEL RIESGO</t>
  </si>
  <si>
    <t>Zona de Riesgo Residual</t>
  </si>
  <si>
    <t>BAJA</t>
  </si>
  <si>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</si>
  <si>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t>MODERADA</t>
  </si>
  <si>
    <r>
      <t xml:space="preserve">Se deben establecer controles o acciones preventivas para llevar los riesgos a la Zona de Riesgo Baja, </t>
    </r>
    <r>
      <rPr>
        <b/>
        <sz val="16"/>
        <rFont val="Arial"/>
        <family val="2"/>
      </rPr>
      <t>REDUCIR</t>
    </r>
    <r>
      <rPr>
        <sz val="16"/>
        <rFont val="Arial"/>
        <family val="2"/>
      </rPr>
      <t>,  el riesgo residual.</t>
    </r>
  </si>
  <si>
    <t>ALTA</t>
  </si>
  <si>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</si>
  <si>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t>EXTREMA</t>
  </si>
  <si>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</si>
  <si>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t xml:space="preserve"> TRATAMIENTO  Y SEGUIMIENTO DEL RIESGO</t>
  </si>
  <si>
    <t>SISTEMA INTEGRADO DE GESTIÓN DISTRITAL BAJO EL ESTÁNDAR MIPG</t>
  </si>
  <si>
    <t>DIRECCIONAMIENTO ESTRATÉGICO</t>
  </si>
  <si>
    <t>CONTROL DE CAMBIOS</t>
  </si>
  <si>
    <t>FECHA</t>
  </si>
  <si>
    <t>VERSIÓN</t>
  </si>
  <si>
    <t>DESCRIPCIÓN</t>
  </si>
  <si>
    <t>Versión: 1.0</t>
  </si>
  <si>
    <t>1.0</t>
  </si>
  <si>
    <t>CONTEXTO DEL RIESGO</t>
  </si>
  <si>
    <t>IDENTIFICACIÓN DEL RIESGO</t>
  </si>
  <si>
    <t>NPR</t>
  </si>
  <si>
    <t>NP</t>
  </si>
  <si>
    <t>NI</t>
  </si>
  <si>
    <t>CONSECUENCIAS</t>
  </si>
  <si>
    <t>PROBABILIDAD</t>
  </si>
  <si>
    <t>IMPACTO</t>
  </si>
  <si>
    <t>VERBO RECTOR</t>
  </si>
  <si>
    <t>CARGO RESPONSABLE DEL CONTROL</t>
  </si>
  <si>
    <t>PERIODICIDAD</t>
  </si>
  <si>
    <t>¿DOCUMENTADO?</t>
  </si>
  <si>
    <t>¿DÓNDE?</t>
  </si>
  <si>
    <t>EVIDENCIA DEL CONTROL</t>
  </si>
  <si>
    <t>Comparar</t>
  </si>
  <si>
    <t>Conciliar</t>
  </si>
  <si>
    <t>ACCIONES DE TRATAMIENTO DEL RIESGO RESIDUAL</t>
  </si>
  <si>
    <t>RIESGO</t>
  </si>
  <si>
    <t>R1</t>
  </si>
  <si>
    <t>R2</t>
  </si>
  <si>
    <t>PLAN DE CONTINGENCIA EN CASO DE MATERIALIZACIÓN DEL RIESGO</t>
  </si>
  <si>
    <t>EVALUACIÓN RIESGO RESIDUAL</t>
  </si>
  <si>
    <t>EVALUACIÓN RIESGO INHERENTE</t>
  </si>
  <si>
    <t>OBJETIVO INSTITUCIONAL</t>
  </si>
  <si>
    <t>EXTREMO</t>
  </si>
  <si>
    <t>ALTO</t>
  </si>
  <si>
    <t>MODERADO</t>
  </si>
  <si>
    <t>BAJO</t>
  </si>
  <si>
    <t>Secretario</t>
  </si>
  <si>
    <t>Jefe Oficina Asesora de Comunicaciones</t>
  </si>
  <si>
    <t>Jefe OTIC</t>
  </si>
  <si>
    <t>Jefe Oficina de Seguridad Vial</t>
  </si>
  <si>
    <t>Jefe Oficina de Gestión Social</t>
  </si>
  <si>
    <t>Jefe Oficina Asesora de Planeación Institucional</t>
  </si>
  <si>
    <t>Jefe Oficina de Control Disciplinario</t>
  </si>
  <si>
    <t>Jefe Oficina de Control Interno</t>
  </si>
  <si>
    <t>Director(a) de Inteligencia para La Movilidad</t>
  </si>
  <si>
    <t>Director(a) Talento Humano</t>
  </si>
  <si>
    <t xml:space="preserve">Subdirector(a) de Transporte Público
</t>
  </si>
  <si>
    <t xml:space="preserve">Subdirector(a) de Transporte Privado
</t>
  </si>
  <si>
    <t xml:space="preserve">Subdirector(a) de Infraestructura
</t>
  </si>
  <si>
    <t xml:space="preserve">Subdirector(a) de Señalización
</t>
  </si>
  <si>
    <t xml:space="preserve">Subdirector(a) de Planes de Manejo de Tránsito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</si>
  <si>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</si>
  <si>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</si>
  <si>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</si>
  <si>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</si>
  <si>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Subdirector(a) Financiera
</t>
  </si>
  <si>
    <t xml:space="preserve">Subdirector(a) Administrativa
</t>
  </si>
  <si>
    <t>Director(a) de Planeación de La Movilidad</t>
  </si>
  <si>
    <t>Subsecretario(a) de Política de Movilidad</t>
  </si>
  <si>
    <t xml:space="preserve">Subdirector(a) de La Bicicleta y El Peatón
</t>
  </si>
  <si>
    <t xml:space="preserve">Director(a) de Ingeniería de Tránsito
</t>
  </si>
  <si>
    <t xml:space="preserve">Director(a) de Gestión de Tránsito y Control de Tránsito y Transporte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</si>
  <si>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</si>
  <si>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</si>
  <si>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</si>
  <si>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</si>
  <si>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</si>
  <si>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</si>
  <si>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</si>
  <si>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</si>
  <si>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</si>
  <si>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Director(a) Administrativa y Financiera
</t>
  </si>
  <si>
    <t xml:space="preserve">Subsecretaría de Gestión de La Movilidad
</t>
  </si>
  <si>
    <t xml:space="preserve">Subsecretario(a) de Gestión Corporativa
</t>
  </si>
  <si>
    <t>TIPO DE CONTROL</t>
  </si>
  <si>
    <t>Preventivo</t>
  </si>
  <si>
    <t>Fuerte</t>
  </si>
  <si>
    <t>Moderado</t>
  </si>
  <si>
    <t>Débil</t>
  </si>
  <si>
    <t>SOLIDEZ DEL CONTROL</t>
  </si>
  <si>
    <t>OBJETO DE CONTROL 
(¿Qué se controla?)</t>
  </si>
  <si>
    <t>Catálogo</t>
  </si>
  <si>
    <t>Detectivo</t>
  </si>
  <si>
    <t>APORTE AL RIESGO</t>
  </si>
  <si>
    <t>Reducir el riesgo</t>
  </si>
  <si>
    <t>Evitar el riesgo</t>
  </si>
  <si>
    <t>R3</t>
  </si>
  <si>
    <t>R4</t>
  </si>
  <si>
    <t>R5</t>
  </si>
  <si>
    <t>R6</t>
  </si>
  <si>
    <t>ZONA DE RIESGO INH</t>
  </si>
  <si>
    <t>ZONA DE RIESGO RES.</t>
  </si>
  <si>
    <t>Compartir o transferir el riesgo</t>
  </si>
  <si>
    <t>Se mantuvo el control</t>
  </si>
  <si>
    <t xml:space="preserve">Se modificó el control </t>
  </si>
  <si>
    <t>Se mejoró el control</t>
  </si>
  <si>
    <t>TIPO DE ACCIÓN</t>
  </si>
  <si>
    <t>Se eliminó el control</t>
  </si>
  <si>
    <t>CÓD. CONTROL</t>
  </si>
  <si>
    <t>Se creó uno o más controles adicionales</t>
  </si>
  <si>
    <t>ACCIONES SEGÚN LA OPCIÓN DE MANEJO DEL RIESGO Y LA EVALUACIÓN DE CADA CONTROL</t>
  </si>
  <si>
    <t xml:space="preserve">OBSERVACIONES </t>
  </si>
  <si>
    <t>PROCESO AL QUE PERTENECE EL CONTROL</t>
  </si>
  <si>
    <t>CÓD. O NOMBRE DEL DOCUMENTO</t>
  </si>
  <si>
    <t>Direccionamiento Estratégico</t>
  </si>
  <si>
    <t>Inteligencia para la Movilidad</t>
  </si>
  <si>
    <t>Comunicaciones y Cultura para la Movilidad</t>
  </si>
  <si>
    <t>Seguridad Vial</t>
  </si>
  <si>
    <t>Ingeniería de Tránsito</t>
  </si>
  <si>
    <t>Gestión de Tránsito y Control de Tránsito y Transporte</t>
  </si>
  <si>
    <t>Gestión Contravencional y Transporte Público</t>
  </si>
  <si>
    <t>Gestión de Trámites y Servicios para la Ciudadanía</t>
  </si>
  <si>
    <t>Gestión Social</t>
  </si>
  <si>
    <t>Planeación de Transporte e Infraestructura</t>
  </si>
  <si>
    <t>Gestión Administrativa</t>
  </si>
  <si>
    <t>Gestión Financiera</t>
  </si>
  <si>
    <t>Gestión Jurídica</t>
  </si>
  <si>
    <t>Gestión del Talento Humano</t>
  </si>
  <si>
    <t>Gestión de TICs</t>
  </si>
  <si>
    <t>Control y Evaluación de la Gestión</t>
  </si>
  <si>
    <t>Control Disciplinario</t>
  </si>
  <si>
    <r>
      <t xml:space="preserve">ACCIÓN DE CONTINGENCIA
</t>
    </r>
    <r>
      <rPr>
        <sz val="11"/>
        <color rgb="FFFF0000"/>
        <rFont val="Arial"/>
        <family val="2"/>
      </rPr>
      <t/>
    </r>
  </si>
  <si>
    <r>
      <t xml:space="preserve">PLAZO PARA IMPLEMENTACIÓN
</t>
    </r>
    <r>
      <rPr>
        <b/>
        <sz val="11"/>
        <color rgb="FFFF0000"/>
        <rFont val="Calibri"/>
        <family val="2"/>
        <scheme val="minor"/>
      </rPr>
      <t/>
    </r>
  </si>
  <si>
    <r>
      <t xml:space="preserve">EVIDENCIA DE EJECUCIÓN DE LAS ACCIONES
</t>
    </r>
    <r>
      <rPr>
        <b/>
        <sz val="11"/>
        <rFont val="Calibri"/>
        <family val="2"/>
        <scheme val="minor"/>
      </rPr>
      <t xml:space="preserve">
</t>
    </r>
  </si>
  <si>
    <t xml:space="preserve">RESPONSABLE DEL CONTROL
</t>
  </si>
  <si>
    <t xml:space="preserve">SEGUIMIENTO/ MEDICIÓN DE EFICACIA DE LAS ACCIONES
</t>
  </si>
  <si>
    <t xml:space="preserve">5EST. Ser transparente, incluyente, equitativa en género y garantista de la participación e involucramiento ciudadano y del sector privado. </t>
  </si>
  <si>
    <t>IDENTIFICACIÓN DE SEÑALES DE ALERTA DE RIESGO DE SOBORNO</t>
  </si>
  <si>
    <t>Señales de alerta de soborno en la Entidad</t>
  </si>
  <si>
    <t>Procesos involucrados</t>
  </si>
  <si>
    <t>Cargos involucrados</t>
  </si>
  <si>
    <t>Puntos críticos</t>
  </si>
  <si>
    <t>Descripción del punto crítico</t>
  </si>
  <si>
    <t xml:space="preserve">Comentarios que dan a entender que ha habido un soborno </t>
  </si>
  <si>
    <t>Peticiones para mantener en secreto una negociación con clientes o proveedores</t>
  </si>
  <si>
    <t>Peticiones para mantener en secreto la programación de reuniones con empresas, clientes o proveedores</t>
  </si>
  <si>
    <t>Entrega de dinero o regalos</t>
  </si>
  <si>
    <t>Visitas recurrentes por parte de proveedores o representantes de empresas privadas</t>
  </si>
  <si>
    <t>Director
Subdirector
Ingenieros</t>
  </si>
  <si>
    <t>Etapa de revisión en la que se prioriza el PMT sobre otras solicitudes</t>
  </si>
  <si>
    <t>Aprobación del PMT sin el cumplimiento de todos los requisitos</t>
  </si>
  <si>
    <t>Al entregar la documentación de la solicitud se puede priorizar la misma</t>
  </si>
  <si>
    <t>Aprobar PMT sin cumplir los tiempos establecidos en el procedimiento o sin cumplir todos los requisitos legales</t>
  </si>
  <si>
    <t>Directivo, estructurador técnico, Comité Evaluador</t>
  </si>
  <si>
    <t>Al realizar los estudios previos de un proceso contractual se pueden adecuar perfiles laborales, financieros y de capacidad técnica que no cumplan con las necesidades de la Entidad. Así mismo, informar a un contratista sobre el proceso para bajar costos en su propuesta.</t>
  </si>
  <si>
    <t>Etapa de estructuración de los procesos contractuales en la cual se realizan los estudios previos, la evaluación  y la asignación direccionada a un licitante</t>
  </si>
  <si>
    <t>Profesionales, contratistas - orientadores de servicio</t>
  </si>
  <si>
    <t>En los momentos de verdad de interacción con el ciudadano al prestar el servicio</t>
  </si>
  <si>
    <t>Los colaboradores pueden estar sujetos a recibir dinero, regalos para favorecerse, obtener un beneficio en el trámite o servicio.</t>
  </si>
  <si>
    <t>Secretario, subsecretario, funcionarios</t>
  </si>
  <si>
    <t>En los procesos sancionatorios por incumplimiento contractual</t>
  </si>
  <si>
    <t>Los proveedores y clientes se acercan a la Entidad para interceder en los procesos sancionatorios</t>
  </si>
  <si>
    <t>Gestores sociales</t>
  </si>
  <si>
    <t>Una convocatoria a la ciudadanía sesgada o parcializada</t>
  </si>
  <si>
    <t>Al convocar la reunión se excluyan partes interesadas que inciden en la toma de decisiones y se vean afectadas por las mismas</t>
  </si>
  <si>
    <t>Previo a elecciones se puede ser suceptible a recibir dádivas para favorecimiento en temas de bienestar, incentivos y capacitaciones.</t>
  </si>
  <si>
    <t>Aprovechar los espacios de reuniones de movilidad para escenarios políticos con el fin de conseguir beneficios propios (laborales o económicos)</t>
  </si>
  <si>
    <t>Jefe OCD y profesionales</t>
  </si>
  <si>
    <t>Etapa de definición de la sanción</t>
  </si>
  <si>
    <t>Manipulación de pruebas para direccionar el fallo a favor del que entrega el soborno.</t>
  </si>
  <si>
    <t>Profesionales responsables del pago</t>
  </si>
  <si>
    <t>Verificación de requisitos de la cuenta sin respetar el turno de radicación</t>
  </si>
  <si>
    <t>Priorizar pagos sin tener en cuenta el turno y omitir requisitos en la aprobación de los pagos a contratistas.</t>
  </si>
  <si>
    <t>Subdirector de Política de Movilidad y profesionales</t>
  </si>
  <si>
    <t>Definición de una política de movilidad y auditorias de seguridad vial</t>
  </si>
  <si>
    <t>Emisión de conceptos que favorezcan el interés de un sector.</t>
  </si>
  <si>
    <t>Funcionario que efectúa el cobro</t>
  </si>
  <si>
    <t>En el momento en que el ciudadano se acerca a realizar el acuerdo de pago un supuesto funcionario ofrece realizar gestiones y cobra un dinero para que desaparezca la deuda.</t>
  </si>
  <si>
    <t>El funcionario que efectúa el cobro le solicita dinero a cambio de legalizar su situación de deudor.</t>
  </si>
  <si>
    <t>1. Incumplimiento de las funciones y responsabilidades  propias del cargo por acción u omisión</t>
  </si>
  <si>
    <t>1. Daño de imagen institucional
2. Pérdida de credibilidad y de recursos públicos</t>
  </si>
  <si>
    <t>1. Mala imagen institucional
2. Afectación a la ciudadanía</t>
  </si>
  <si>
    <t>Señales de alerta</t>
  </si>
  <si>
    <r>
      <t xml:space="preserve">Puntos críticos
</t>
    </r>
    <r>
      <rPr>
        <b/>
        <sz val="9"/>
        <color theme="1"/>
        <rFont val="Calibri"/>
        <family val="2"/>
        <scheme val="minor"/>
      </rPr>
      <t>(Actividad en la que puede presentarse el riesgo)</t>
    </r>
  </si>
  <si>
    <t xml:space="preserve">
EVENTO POTENCIAL 
DE RIESGO</t>
  </si>
  <si>
    <t>MAPA DE RIESGOS DE SOBORNO</t>
  </si>
  <si>
    <t xml:space="preserve">POLITICA DE GESTIÓN DEL RIESGO DE SOBORNO, DE REGALOS, BENEFICIOS Y HOSPITALIDAD EN LA SDM
</t>
  </si>
  <si>
    <t xml:space="preserve">1: Baja cultura de control en los colaboradores de la Entidad frente a la implementación del manual de funciones, manuales y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t>
  </si>
  <si>
    <t xml:space="preserve">1: Detrimento patrimonial
2: Pérdida de imagen institucional
3: Desgaste administrativo por reprocesos
4: Investigaciones y sanciones
</t>
  </si>
  <si>
    <t>Permiso con formalidades plenas para movilización de carga indivisible, extradimensionada y/o extrapesada</t>
  </si>
  <si>
    <t>Radicación de la matrícula de un remolque y semirremolque</t>
  </si>
  <si>
    <t>Consulta en línea de información de tránsito y transporte</t>
  </si>
  <si>
    <t>Suministro de copias de informe de accidentes</t>
  </si>
  <si>
    <t>Traspaso de propiedad a persona indeterminada de un vehículo automotor</t>
  </si>
  <si>
    <t>Regrabación de motor de un vehículo automotor</t>
  </si>
  <si>
    <t>Cancelación de matrícula de un remolque y semirremolque</t>
  </si>
  <si>
    <t>Conversión a gas natural de un vehículo automotor</t>
  </si>
  <si>
    <t>Duplicado de la licencia de tránsito de un vehículo automotor</t>
  </si>
  <si>
    <t>Orden de entrega del vehículo inmovilizado</t>
  </si>
  <si>
    <t>Plan de manejo de tránsito</t>
  </si>
  <si>
    <t>Registro inicial de maquinaria agrícola industrial y de construcción autopropulsada</t>
  </si>
  <si>
    <t>Rematrícula de remolques y semirremolques</t>
  </si>
  <si>
    <t>Cambio de motor de maquinaria agrícola industrial y de construcción autopropulsada</t>
  </si>
  <si>
    <t>Regrabación de serial o chasis de remolques y semirremolques</t>
  </si>
  <si>
    <t>Facilidades de pago para los deudores de obligaciones no tributarias</t>
  </si>
  <si>
    <t>Duplicado de tarjeta de operación</t>
  </si>
  <si>
    <t>Duplicado de placas de un vehículo automotor</t>
  </si>
  <si>
    <t>Recategorización de la licencia de conducción</t>
  </si>
  <si>
    <t>Levantamiento de limitación o gravamen a la propiedad de un remolque o semirremolque</t>
  </si>
  <si>
    <t>Levantamiento de limitación o gravamen a la propiedad de un vehículo automotor</t>
  </si>
  <si>
    <t>Cambio de licencia de conducción por mayoría de edad</t>
  </si>
  <si>
    <t>Registro de rutas de transporte escolar</t>
  </si>
  <si>
    <t>Rematrícula de un vehículo automotor</t>
  </si>
  <si>
    <t>Radicación de la matrícula de maquinaria agrícola industrial y de construcción autopropulsada</t>
  </si>
  <si>
    <t>Modificación del acreedor prendario de maquinaria agrícola industrial y de construcción autopropulsada</t>
  </si>
  <si>
    <t>Tarjeta de operación</t>
  </si>
  <si>
    <t>Duplicado de la tarjeta de registro de un remolque y semirremolque</t>
  </si>
  <si>
    <t>Renovación de tarjeta de operación</t>
  </si>
  <si>
    <t>Cambio de color de un vehículo automotor</t>
  </si>
  <si>
    <t>Ruta pila</t>
  </si>
  <si>
    <t>Licencia de conducción</t>
  </si>
  <si>
    <t>Renovación de la licencia de conducción</t>
  </si>
  <si>
    <t>Regrabación de número de identificación de un remolque o semirremolque</t>
  </si>
  <si>
    <t>Duplicado de la tarjeta de registro de maquinaria agrícola industrial y de construcción autopropulsada</t>
  </si>
  <si>
    <t>Devolución y/o compensación de pagos en exceso y pagos de lo no debido</t>
  </si>
  <si>
    <t>Duplicado de la licencia de conducción</t>
  </si>
  <si>
    <t>Duplicado de placa de un remolque y semirremolque</t>
  </si>
  <si>
    <t>Cambio de placas de un vehículo automotor</t>
  </si>
  <si>
    <t>Inscripción de limitación o gravamen a la propiedad de una maquinaria agrícola industrial y de construcción autopropulsada</t>
  </si>
  <si>
    <t>Desmonte de blindaje de un vehículo automotor</t>
  </si>
  <si>
    <t>Traspaso de propiedad de remolques y semirremolques</t>
  </si>
  <si>
    <t>Cambio de propietario de maquinaria agrícola industrial y de construcción autopropulsada</t>
  </si>
  <si>
    <t>Cambio de servicio de un vehículo</t>
  </si>
  <si>
    <t>Cancelación de matrícula de un vehículo automotor</t>
  </si>
  <si>
    <t>Traslado de la matrícula de un remolque o semirremolque</t>
  </si>
  <si>
    <t>Validación e ingreso de cursos sobre normas de tránsito</t>
  </si>
  <si>
    <t>Blindaje de un vehículo automotor</t>
  </si>
  <si>
    <t>Inscripción de limitación o gravamen a la propiedad de un remolque o semirremolque</t>
  </si>
  <si>
    <t>Regrabación de chasis o serial de un vehículo automotor</t>
  </si>
  <si>
    <t>Cambio de motor de un vehículo automotor</t>
  </si>
  <si>
    <t>Matrícula de remolques y semirremolques</t>
  </si>
  <si>
    <t>Regrabación de motor de maquinaria agrícola industrial y de construcción autopropulsada</t>
  </si>
  <si>
    <t>Cursos de pedagogía por infracción a las normas de tránsito y transporte</t>
  </si>
  <si>
    <t>Instalación dispositivo de identificación electrónica</t>
  </si>
  <si>
    <t>Inscripción de limitación o gravamen a la propiedad de un vehículo automotor</t>
  </si>
  <si>
    <t>Devolución y/o compensación de pagos en exceso y pagos de lo no debido por conceptos no tributarios</t>
  </si>
  <si>
    <t>Inscripción de personas ante el Registro Único Nacional de Tránsito - RUNT</t>
  </si>
  <si>
    <t>Traspaso de propiedad de un vehículo automotor</t>
  </si>
  <si>
    <t>Cancelación de registro de maquinaria agrícola industrial y de construcción autopropulsada</t>
  </si>
  <si>
    <t>Revisión y aprobación de estudios de tránsito</t>
  </si>
  <si>
    <t>Inscripción o autorización para la circulación vial</t>
  </si>
  <si>
    <t>Matrícula de vehículos automotores</t>
  </si>
  <si>
    <t>Modificación de tarjeta de operación</t>
  </si>
  <si>
    <t>Registro por recuperación en caso de hurto o pérdida definitiva de maquinaria agrícola, industrial y de construcción autopropulsada</t>
  </si>
  <si>
    <t>Certificado de libertad y tradición de un vehículo automotor</t>
  </si>
  <si>
    <t>Levantamiento de limitación o gravamen a la propiedad de una maquinaria agrícola, industrial y de construcción autopropulsada</t>
  </si>
  <si>
    <t>Dependencia responsable del trámite o servicio</t>
  </si>
  <si>
    <t>Proceso(s) involucrado(s)</t>
  </si>
  <si>
    <t>Cargo(s) involucrado(s)</t>
  </si>
  <si>
    <t>1: Baja cultura de control en los colaboradores responsables de la gestión contractual frente a la implementación del manual de funciones, manual de contratación, normativa, principios contractuales,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7. Presión política para favores personales
8. Directrices del jefe inmediato</t>
  </si>
  <si>
    <r>
      <t xml:space="preserve">La implementación de esta política contempla los siguientes lineamientos:
a) El análisis del contexto estratégico para la Gestión del Riesgo de Soborno, se efectúa mediante la identificación de señales de alerta y puntos críticos en los procesos que impactan directamente el objetivo(s) antisoborno de la Secretaria Distrital de Movilidad, con base en los lineamientos de la guía metodológica de prevención de riesgos de soborno en entidades públicas de la Veeduría Distrital, y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Siendo el Soborno una forma de corrupción, el Impacto siempre será negativo; por lo tanto no aplica la descripción de riesgo insignificante o menor.
c) Los niveles de aceptación o tolerancia al riesgo de soborno,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todos los riesgos de corrupción, teniendo en cuenta que no se acepta el riesgo y siempre debe conducir a un tratamiento, en concordancia con la siguiente tabla:</t>
    </r>
  </si>
  <si>
    <t>Riesgos de Soborno</t>
  </si>
  <si>
    <t>SDM - Dirección de Atención al Ciudadano</t>
  </si>
  <si>
    <t>Infracciones de tránsito-SDM.</t>
  </si>
  <si>
    <t>Novedades estado del tráfico</t>
  </si>
  <si>
    <t>Punto de contacto y gestión local en temas de movilidad-SDM</t>
  </si>
  <si>
    <t>ACTUALIZACIÓN DE INFORMACIÓN DE COMPARENDOS Y ACUERDOS DE PAGO</t>
  </si>
  <si>
    <t xml:space="preserve">SDM - Dirección de Atención al Ciudadano </t>
  </si>
  <si>
    <t>SDM - Dirección de Gestión de Cobro</t>
  </si>
  <si>
    <t>Solicitud de excepción – SDM</t>
  </si>
  <si>
    <t>Solicitud desembargo por multas, infracciones de normas de tránsito y transporte público -SDM.</t>
  </si>
  <si>
    <t>SDM - Dirección de Gestión de Tránsito Control de Tránsito y Transporte</t>
  </si>
  <si>
    <t>SDM - Dirección de Planeación de la Movilidad</t>
  </si>
  <si>
    <t>SDM - Subdirección Administrativa</t>
  </si>
  <si>
    <t>Radicación de Correspondencia</t>
  </si>
  <si>
    <t>SDM - Subdirección de Contravenciones</t>
  </si>
  <si>
    <t xml:space="preserve">Entrega de licencia de conducción suspendida -SDM </t>
  </si>
  <si>
    <t>Impugnación de comparendos impuestos por medios tecnológicos -SDM(37109)</t>
  </si>
  <si>
    <t>Impugnación de comparendos notificados en vía -SDM (37109)</t>
  </si>
  <si>
    <t>Información sobre pago de comparendo-SDM (37110)</t>
  </si>
  <si>
    <t>Sanciones por conducir en estado de embriaguez -SDM.</t>
  </si>
  <si>
    <t>Solicitud de revocatoria directa por infracciones a las normas de tránsito -SDM.</t>
  </si>
  <si>
    <t>Información sobre la desintegración física de vehículos de servicio público -SDM.</t>
  </si>
  <si>
    <t>SDM - Subdirección de control e investigaciones al tranporte público</t>
  </si>
  <si>
    <t>SDM - Subdirección de Infraestructura</t>
  </si>
  <si>
    <t>Puntos de atención Registro Bici</t>
  </si>
  <si>
    <t>SDM - Subdirección de la Bicicleta y Peaton</t>
  </si>
  <si>
    <t>Requisitos Sello de Calidad Cicloparqueaderos</t>
  </si>
  <si>
    <t>SDM - Subdirección de Plan de Manejo de Tránsito</t>
  </si>
  <si>
    <t>Remisión a curso de sensibilización por conducir en estado de embriaguez -SDM</t>
  </si>
  <si>
    <t>SDM - Subdirección de Semaforización</t>
  </si>
  <si>
    <t>Reporte de semáforos que presentan fallas en la vía</t>
  </si>
  <si>
    <t>Solicitud de semaforización</t>
  </si>
  <si>
    <t>Reporte de señales de tránsito dañadas y solicitud de señales de tránsito-SDM</t>
  </si>
  <si>
    <t>SDM - Subdirección de Señalización</t>
  </si>
  <si>
    <t>Información del día sin carro -SDM.</t>
  </si>
  <si>
    <t>SDM - Subdirección de Transporte Privado</t>
  </si>
  <si>
    <t>Restricción para vehículos de servicio particular -SDM (37744)</t>
  </si>
  <si>
    <t>Información de la restricción a la circulación de vehículos de carga -SDM (37129)</t>
  </si>
  <si>
    <t>SDM - Subdirección de Transporte Público</t>
  </si>
  <si>
    <t>Información de pico y placa ambiental para vehículos de carga y servicio público colectivo -SDM (43017)</t>
  </si>
  <si>
    <t>Restricción de vehículos de transporte colectivo-SDM (37316)</t>
  </si>
  <si>
    <t>Restricción para vehículos de servicio público de transporte terrestre automotor especial (37316)</t>
  </si>
  <si>
    <t>Restricción para vehículos de servicio público individual -SDM (37316)</t>
  </si>
  <si>
    <t>SDM - Subdirección Financiera</t>
  </si>
  <si>
    <t>Grupo SIM de la DAC, con apoyo de la interventoría</t>
  </si>
  <si>
    <r>
      <t xml:space="preserve">Trámite o servicio
</t>
    </r>
    <r>
      <rPr>
        <b/>
        <sz val="8"/>
        <color theme="1"/>
        <rFont val="Calibri"/>
        <family val="2"/>
        <scheme val="minor"/>
      </rPr>
      <t>(Suministrado por DAC a 1 de abril/2020)</t>
    </r>
  </si>
  <si>
    <t>Salidas de vehículos</t>
  </si>
  <si>
    <t>En el momento que el ciudadano realiza un trámite y/o servicio en el SuperCade y ofrece algo a cambio (regalos, dinero, entre otros) al Abogado para tramitar la Salida de un vehículo sin cumplir los requerimiento establecidos.</t>
  </si>
  <si>
    <t>Gestión Contravencional y al Transporte Público</t>
  </si>
  <si>
    <t xml:space="preserve">Autoridades de Tránsito 
Abogados </t>
  </si>
  <si>
    <t>Entrega de licencias suspendidas</t>
  </si>
  <si>
    <t>En el momento que el ciudadano realiza un trámite y/o servicio en el SuperCade y ofrece algo a cambio (regalos, dinero, entre otros) al Abogado para que sea entregada su licencia de conducción suspendida sin cumplir con los requerimientos establecidos.</t>
  </si>
  <si>
    <t>Autoridades de Tránsito 
Abogados 
Auxiliares de Archivo</t>
  </si>
  <si>
    <t>Impugnación de comparendos</t>
  </si>
  <si>
    <t>En el momento que el ciudadano realiza un trámite y/o servicio en el SuperCade y ofrece algo a cambio (regalos, dinero, entre otros) al Abogado para que exonere a un ciudadano de la sancion impuesta.</t>
  </si>
  <si>
    <t>Respuesta a un derecho de petición y posterior solicitud de una revocatoria</t>
  </si>
  <si>
    <t xml:space="preserve">El ciudadano solicite la revocatoria a pesar de saber que esta no procede y posteriormente comunicarse con el Abogado que atiende el caso para que el proceso sea revocado. A su vez la autordad de tránsito apruebe y firme el documento. </t>
  </si>
  <si>
    <t>NO</t>
  </si>
  <si>
    <t>Desvinculación administrativa de vehículos de transporte público -SDM</t>
  </si>
  <si>
    <t>SDM - Subdirección de Control e Investigaciones al Transporte Público</t>
  </si>
  <si>
    <t>Etapa de revisión de acreditación de requisitos para la procedencia del trámite de desvinculación administrativa</t>
  </si>
  <si>
    <t>Para dar celeridad a la decisión del trámite, o para obviar la entrega de documentos o aprobación de algún requisito</t>
  </si>
  <si>
    <t>Abogado Sustanciador
Abogado Revisor
Subdirector</t>
  </si>
  <si>
    <t>Diligenciamiento de información de las rutas de transporte escolar por parte de las instituciones educativas.</t>
  </si>
  <si>
    <t>El diligenciamiento de la información de las rutas de transporte escolar se realiza en el formato PM02-PR03-F01.</t>
  </si>
  <si>
    <t>Gestión de Tránsito y Control de Tránsito y Transporte.</t>
  </si>
  <si>
    <t>Profesionales del equipo operativo de la subdirección de control de tránsito y transporte que lideran este procesos.</t>
  </si>
  <si>
    <t>No existe un evento potencial, teniendo en cuenta que las instituciones educativas diligencian y remiten la información de las rutas escolares.</t>
  </si>
  <si>
    <t>Profesionales definidos para el acompañamiento del operativo por parte de la subdirección de control de tránsito y transporte.</t>
  </si>
  <si>
    <t>Recibir el reporte de falla(s)</t>
  </si>
  <si>
    <t>Se realiza la recepción del reporte, el cual se diligencia en la bitacora del centro de control conforme a la fecha y hora de recepción.</t>
  </si>
  <si>
    <t>Gestión de Ingenieria de Tránsito</t>
  </si>
  <si>
    <t>Técnico Operativo - Subdirección de Semaforización</t>
  </si>
  <si>
    <t>No existe un evento potencial, teniendo en cuenta que el reporte de las fallas son atendidas de manera prioritaria.</t>
  </si>
  <si>
    <t>Recibir solicitudes de expansión y modificación de la red semafórica de Bogotá.</t>
  </si>
  <si>
    <t>Se realiza la recepción de los requerimientos por parte de la comunidad y otras partes interesadas, para iniciar el proceso de evaluación conforme a los criterios definidos.</t>
  </si>
  <si>
    <t>Auxiliar Administrativo y profesionales de la Subdirección de Semaforización</t>
  </si>
  <si>
    <t>Viabilizar la implementación de señalización sin los requisitos técnicos requeridos.</t>
  </si>
  <si>
    <t xml:space="preserve">Viabilizar, implementar o autorizar a un tercero, el retiro o implementación de señalización, sin que se cumplan los requisitos técnicos establecidos en el procedimiento y la normatividad vigente (Manual de Señalización Vial). </t>
  </si>
  <si>
    <t>Ingeniería de Transito</t>
  </si>
  <si>
    <t>Subdirector 
Profesionales de la Subdirección</t>
  </si>
  <si>
    <t>N/A</t>
  </si>
  <si>
    <t>En el momento en que el ciudadano se acerca a realizar el acuerdo de pago un supuesto funcionario (tramitador) ofrece realizar gestiones y cobra un dinero para que desaparezca la deuda.</t>
  </si>
  <si>
    <t>Funcionario que atiende el publico</t>
  </si>
  <si>
    <t>En el momento en que el ciudadano se acerca a realizar una solicitud de excepcion un supuesto funcionario (tramitador) ofrece realizar gestiones y cobra un dinero para que desaparezca la deuda.</t>
  </si>
  <si>
    <t>En el momento en que el ciudadano se acerca a realizar una solcitud de desembargo un supuesto funcionario (tramitador) ofrece realizar gestiones y cobra un dinero para que desaparezca la deuda.</t>
  </si>
  <si>
    <t xml:space="preserve"> 1. Pérdida de imagen institucional 
2-Afectacion a terceros 
3-Investigaciones disciplinarias,administrativas ,penales y fiscales 
4. Detrimento patrimonial</t>
  </si>
  <si>
    <t>1. Funcionario suceptible de incumplir sus obligaciones con valores y principios éticos.
2. Falta de denuncia por parte de contratistas y proveedores de la SDM 
3. Falta de puntos de control
4. Falta de cerelidad y contundencia en la aplicación de acciones antisoborno</t>
  </si>
  <si>
    <t>En el registro del curso al sistema contravencional - SICON</t>
  </si>
  <si>
    <t xml:space="preserve">Se incluye el documento de identidad del infractor para que este quedé inscrito como si hubiese realizado el curso. Se expide el certificado de participación sin que éste ( ciudadano) hubiese estado en el curso de pedagogía </t>
  </si>
  <si>
    <t>Digitadores
Líder de Proceso</t>
  </si>
  <si>
    <t>Presencia de actos de cohecho (dar o recibir dádivas) 
para favorecimiento propio o de un tercero.</t>
  </si>
  <si>
    <t>Autorización para circulación en día de pico y placa</t>
  </si>
  <si>
    <t>Se incluyen los datos del intersado en la base de datos de los autorizados para la libre circulación.</t>
  </si>
  <si>
    <t>Directivos
Profesionales responsables de la actividad de revisión t autorización</t>
  </si>
  <si>
    <t>1. Ejecutar la intervención del grupo operativo en vía;
2. Revisión documental y lista de chequeo</t>
  </si>
  <si>
    <t>1. Posible utilización de las relaciones, creadas por los enlaces de la SDM e instituciones educativas, para obtener un beneficio en la prestación del servicio.
2. En el momento de revisar la documentación del vehiculo de transporte especial o la lista de chequeo, puede haber un incumplimiento de los trequsitos por parte del plantel educativo, que pueden ser pasados por alto</t>
  </si>
  <si>
    <t>Autoridades de Tránsito 
Abogados y personal responsable de entrega de vehiculos en patios</t>
  </si>
  <si>
    <t>Aprobar el registro bici, no cumpliendo con lo estipulado en el procedimiento. (Ejemplo para que todo registro bici se exitoso tiene que venir la persona y su bicicleta, si no trae su bicicleta y se realiza el tramite)</t>
  </si>
  <si>
    <t>no</t>
  </si>
  <si>
    <t>Planeación de Transporte eInfraestructura</t>
  </si>
  <si>
    <t>Director, subdirecores, profesionales</t>
  </si>
  <si>
    <t xml:space="preserve">Tramitadores abordan a ciudadanos en la calle. </t>
  </si>
  <si>
    <t>Servidores públicos y contratistas</t>
  </si>
  <si>
    <t>Los funcionarios públicos y/o contratistas pueden verse involucrados con los trámitadores, quienes cobran dinero, para descargar las multas del sistema.</t>
  </si>
  <si>
    <t>Tramitadores abordan a ciudadanos en la calle.</t>
  </si>
  <si>
    <t>Los funcionarios públicos y/o contratistas pueden verse involucrados con los trámitadores, quienes cobran dinero, para ocultar u omitir  información  que altera el estado de cartera de un ciudadano, las multas del sistema.</t>
  </si>
  <si>
    <r>
      <rPr>
        <b/>
        <u/>
        <sz val="18"/>
        <rFont val="Arial"/>
        <family val="2"/>
      </rPr>
      <t>Consideraciones generales:</t>
    </r>
    <r>
      <rPr>
        <sz val="18"/>
        <rFont val="Arial"/>
        <family val="2"/>
      </rPr>
      <t xml:space="preserve">
a) La metodología para la gestión de los riesgos de soborno en la SDM, está explícita en el presente documento.
b) Con fecha de corte 30 de abril, 31 de agosto y 31 de diciembre de cada vigencia, se comunica y publica el monitoreo y revisión al mapa de riesgos de soborno en la Intranet y página web de la SDM, para conocimiento de las partes interesadas,  realizado por los responsables de cada proceso. No obstante, los líderes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soborno como parte de los demás de corrupción, de acuerdo con el impacto y criticidad del riesgo, priorizando los más relevantes.
d) Las responsabilidades con respecto a la gestión del riesgo de soborno como parte de los riesgos institucionales, se definen en el Modelo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su publicación en la Intranet y en la página web de la SDM.
e) El nivel de riesgo residual de soborno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continúa siendo mayor a 1, con el fin de formular nuevas acciones de tratamiento que pueden consistir en fortalecer, modificar o generar nuevos controles, lo cual deberá quedar evidenciado en el mapa de riesgos para el periodo de monitoreo y revisión siguiente a reportar.
f)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y la norma ISO 31000:2009.
</t>
    </r>
    <r>
      <rPr>
        <b/>
        <sz val="16"/>
        <color rgb="FF7030A0"/>
        <rFont val="Calibri"/>
        <family val="2"/>
        <scheme val="minor"/>
      </rPr>
      <t/>
    </r>
  </si>
  <si>
    <r>
      <rPr>
        <b/>
        <u/>
        <sz val="18"/>
        <rFont val="Arial"/>
        <family val="2"/>
      </rPr>
      <t>Revisión de los controles:</t>
    </r>
    <r>
      <rPr>
        <sz val="18"/>
        <rFont val="Arial"/>
        <family val="2"/>
      </rPr>
      <t xml:space="preserve">
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efectúa un nuevo promedio por evento de riesgo con el fin de identificar cuántas casillas adicionales permiten desplazar el nivel de riesgo.
</t>
    </r>
    <r>
      <rPr>
        <b/>
        <u/>
        <sz val="18"/>
        <rFont val="Arial"/>
        <family val="2"/>
      </rPr>
      <t xml:space="preserve">
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r>
      <rPr>
        <sz val="18"/>
        <color rgb="FFFF0000"/>
        <rFont val="Arial"/>
        <family val="2"/>
      </rPr>
      <t xml:space="preserve">En las siguientes hojas se encuentran los instrumentos que desarrollan la política </t>
    </r>
    <r>
      <rPr>
        <sz val="48"/>
        <color rgb="FFFF0000"/>
        <rFont val="Arial"/>
        <family val="2"/>
      </rPr>
      <t xml:space="preserve"> </t>
    </r>
    <r>
      <rPr>
        <sz val="48"/>
        <color rgb="FFFF0000"/>
        <rFont val="Wingdings"/>
        <charset val="2"/>
      </rPr>
      <t>F</t>
    </r>
    <r>
      <rPr>
        <sz val="18"/>
        <rFont val="Arial"/>
        <family val="2"/>
      </rPr>
      <t xml:space="preserve">
</t>
    </r>
  </si>
  <si>
    <t>Casillas a desplazar</t>
  </si>
  <si>
    <t xml:space="preserve">EVENTO POTENCIAL DE RIESGO </t>
  </si>
  <si>
    <t xml:space="preserve">Tipo de control
</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</si>
  <si>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</si>
  <si>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</si>
  <si>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</si>
  <si>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</si>
  <si>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</si>
  <si>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</si>
  <si>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Probabilidad (Preventivo)</t>
  </si>
  <si>
    <t>Impacto (Detectivo)</t>
  </si>
  <si>
    <r>
      <t xml:space="preserve">¿Existe un responsable asignado a la ejecución del control?
</t>
    </r>
    <r>
      <rPr>
        <b/>
        <sz val="11"/>
        <color rgb="FFFF0000"/>
        <rFont val="Calibri"/>
        <family val="2"/>
        <scheme val="minor"/>
      </rPr>
      <t>califique 15 si está asignado</t>
    </r>
  </si>
  <si>
    <r>
      <t xml:space="preserve">¿El responsable tiene la autoridad y adecuada segregación de funciones en la ejecución del control?
</t>
    </r>
    <r>
      <rPr>
        <b/>
        <sz val="11"/>
        <color rgb="FFFF0000"/>
        <rFont val="Calibri"/>
        <family val="2"/>
        <scheme val="minor"/>
      </rPr>
      <t>califique 15 si es adecuado</t>
    </r>
  </si>
  <si>
    <r>
      <t xml:space="preserve">¿ La oportunidad  con que se ejecuta el control ayuda a prevenir la mitigación del riesgo o a detectar la materialización del riesgo de manera oportuna?
</t>
    </r>
    <r>
      <rPr>
        <b/>
        <sz val="11"/>
        <color rgb="FFFF0000"/>
        <rFont val="Calibri"/>
        <family val="2"/>
        <scheme val="minor"/>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</si>
  <si>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</si>
  <si>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b/>
        <sz val="11"/>
        <color rgb="FFFF0000"/>
        <rFont val="Calibri"/>
        <family val="2"/>
        <scheme val="minor"/>
      </rPr>
      <t>califique 15 si es confiable</t>
    </r>
  </si>
  <si>
    <r>
      <t xml:space="preserve">¿Las observaciones, desviaciones o diferencias identificadas como resultados de la ejecución del control son investigadas y resueltas de manera oportuna?
</t>
    </r>
    <r>
      <rPr>
        <b/>
        <sz val="11"/>
        <color rgb="FFFF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</si>
  <si>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b/>
        <sz val="11"/>
        <color rgb="FFFF0000"/>
        <rFont val="Calibri"/>
        <family val="2"/>
        <scheme val="minor"/>
      </rPr>
      <t>califique 10 si es completa, 5 si es incompleta o 0 si no existe</t>
    </r>
  </si>
  <si>
    <t>Calificación del diseño del control</t>
  </si>
  <si>
    <t>Evaluación del diseño del control</t>
  </si>
  <si>
    <t xml:space="preserve">Promedio calificación de los controles </t>
  </si>
  <si>
    <t xml:space="preserve">Solidez del conjunto de controles </t>
  </si>
  <si>
    <t>Conclusión sobre el diseño de controles
(Los controles que no aporten al promedio pueden considerarse para su modificación, eliminación o fusión con otros)</t>
  </si>
  <si>
    <r>
      <t>Evaluación de la ejecución del control
(</t>
    </r>
    <r>
      <rPr>
        <b/>
        <u/>
        <sz val="11"/>
        <rFont val="Calibri"/>
        <family val="2"/>
        <scheme val="minor"/>
      </rPr>
      <t>Fuerte:</t>
    </r>
    <r>
      <rPr>
        <b/>
        <sz val="11"/>
        <rFont val="Calibri"/>
        <family val="2"/>
        <scheme val="minor"/>
      </rPr>
      <t xml:space="preserve"> El control se ejecuta por parte del responsable;
</t>
    </r>
    <r>
      <rPr>
        <b/>
        <u/>
        <sz val="11"/>
        <rFont val="Calibri"/>
        <family val="2"/>
        <scheme val="minor"/>
      </rPr>
      <t>Moderado:</t>
    </r>
    <r>
      <rPr>
        <b/>
        <sz val="11"/>
        <rFont val="Calibri"/>
        <family val="2"/>
        <scheme val="minor"/>
      </rPr>
      <t xml:space="preserve"> El control se ejecuta algunas veces por parte del responsable;
</t>
    </r>
    <r>
      <rPr>
        <b/>
        <u/>
        <sz val="11"/>
        <rFont val="Calibri"/>
        <family val="2"/>
        <scheme val="minor"/>
      </rPr>
      <t>Débil:</t>
    </r>
    <r>
      <rPr>
        <b/>
        <sz val="11"/>
        <rFont val="Calibri"/>
        <family val="2"/>
        <scheme val="minor"/>
      </rPr>
      <t xml:space="preserve"> El control no se ejecuta por parte del responsable)</t>
    </r>
    <r>
      <rPr>
        <b/>
        <sz val="11"/>
        <color theme="1"/>
        <rFont val="Calibri"/>
        <family val="2"/>
        <scheme val="minor"/>
      </rPr>
      <t xml:space="preserve">
</t>
    </r>
  </si>
  <si>
    <t>Conclusión sobre los controles</t>
  </si>
  <si>
    <t xml:space="preserve">No. de casillas que aporta cada control preventivo </t>
  </si>
  <si>
    <r>
      <t xml:space="preserve">No. de casillas a mover en la matriz de calificación hacia </t>
    </r>
    <r>
      <rPr>
        <b/>
        <sz val="11"/>
        <color rgb="FFFF0000"/>
        <rFont val="Arial"/>
        <family val="2"/>
      </rPr>
      <t>ABAJO</t>
    </r>
  </si>
  <si>
    <t>No. de casillas que aporta cada control detectivo</t>
  </si>
  <si>
    <r>
      <t xml:space="preserve">No. de casillas a mover en la matriz de calificación hacia la </t>
    </r>
    <r>
      <rPr>
        <b/>
        <sz val="11"/>
        <color rgb="FFFF0000"/>
        <rFont val="Arial"/>
        <family val="2"/>
      </rPr>
      <t>IZQUIERDA</t>
    </r>
  </si>
  <si>
    <t>No. EVENTO</t>
  </si>
  <si>
    <t>Puntaje</t>
  </si>
  <si>
    <r>
      <rPr>
        <b/>
        <sz val="12"/>
        <rFont val="Arial"/>
        <family val="2"/>
      </rPr>
      <t xml:space="preserve">ZONA DE RIESGO INHERENTE </t>
    </r>
    <r>
      <rPr>
        <sz val="11"/>
        <color theme="1"/>
        <rFont val="Calibri"/>
        <family val="2"/>
        <scheme val="minor"/>
      </rPr>
      <t xml:space="preserve">
</t>
    </r>
  </si>
  <si>
    <r>
      <rPr>
        <b/>
        <sz val="12"/>
        <rFont val="Arial"/>
        <family val="2"/>
      </rPr>
      <t xml:space="preserve">ZONA DE RIESGO RESIDUAL </t>
    </r>
    <r>
      <rPr>
        <sz val="11"/>
        <color theme="1"/>
        <rFont val="Calibri"/>
        <family val="2"/>
        <scheme val="minor"/>
      </rPr>
      <t xml:space="preserve">
</t>
    </r>
  </si>
  <si>
    <t>1:</t>
  </si>
  <si>
    <t>2:</t>
  </si>
  <si>
    <t xml:space="preserve">n: </t>
  </si>
  <si>
    <t>Código del Control
(Según la hoja anterior de Controles)</t>
  </si>
  <si>
    <t xml:space="preserve">2: Realizar actos de cohecho (dar o recibir dádivas) para favorecimiento propio o de un tercero.
</t>
  </si>
  <si>
    <t>3. Recibir dineros o prebendas para emitir conceptos de movilidad que favorezcan un interés general o particular</t>
  </si>
  <si>
    <t>4. Aceptar dineros o prebendas para favorecer un proceso disciplinario.</t>
  </si>
  <si>
    <t xml:space="preserve">5. Priorización de pagos sin tener en cuenta el turno y omisión de requisitos en la aprobación de los pagos a contratistas, a cambio de dineros o dádivas
</t>
  </si>
  <si>
    <t>Procedimiento de desintegración física vehicular que se lleva en planta y autorización de ingreso en grúa</t>
  </si>
  <si>
    <t>Posible sustracción o no desintegracion de un vehicuLo o partes de este que estuviesen destinadas al proceso de fundición.
Posible emisión de certificados fictisios de desintegración total
Posible autorización de traslado en grúa sin el soporte documental requerido</t>
  </si>
  <si>
    <t>N/A (proceso tercerizado)
Para ingreso en grúa: Subdirector - Profesional - Técnico Operativo</t>
  </si>
  <si>
    <t>Incumplimiento de requisitos al ejecutar un trámite o prestar un servicio a la ciudadanía con el propósito de obtener un beneficio propio o para un tercero.</t>
  </si>
  <si>
    <t>1: Susceptibilidad en la gestión contractual de recibir dineros o dádivas a cambio de favorecer la celebración de contratos, incumpliendo requisitos.</t>
  </si>
  <si>
    <t xml:space="preserve">7EST. Prestar servicios eficientes, oportunos y de calidad a la ciudadanía, tanto en gestión como en trámites de la movilidad 
</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</si>
  <si>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</si>
  <si>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</si>
  <si>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r>
      <rPr>
        <b/>
        <sz val="11"/>
        <rFont val="Calibri"/>
        <family val="2"/>
        <scheme val="minor"/>
      </rPr>
      <t>6. Incumplimiento de requisitos al ejecutar un trámite o prestar un servicio a la ciudadanía a cambio de dineros o prebendas con el propósito de obtener un beneficio propio o para un tercero.</t>
    </r>
    <r>
      <rPr>
        <sz val="11"/>
        <rFont val="Calibri"/>
        <family val="2"/>
        <scheme val="minor"/>
      </rPr>
      <t xml:space="preserve">
</t>
    </r>
  </si>
  <si>
    <t>En el ingreso de los ciudadanos al curso</t>
  </si>
  <si>
    <t>Se permite el ingreso al curso, sin el lleno de los requisitos exigidos porr la Entidad</t>
  </si>
  <si>
    <t xml:space="preserve">Gestión de Trámites y Servicios
</t>
  </si>
  <si>
    <t xml:space="preserve">Gestión de Trámites y Servicios y Subdirección de Contravenciones. </t>
  </si>
  <si>
    <t xml:space="preserve"> Gestión de Tránsito Control de Tránsito y Transporte</t>
  </si>
  <si>
    <t>1.  Deficiencia en principios y valores éticos en los funcionarios a cargo de emitir los conceptos.</t>
  </si>
  <si>
    <t xml:space="preserve">Etapa de estructuración de los procesos contractuales </t>
  </si>
  <si>
    <t xml:space="preserve">Direcciòn de Contrataciòn </t>
  </si>
  <si>
    <t>SI</t>
  </si>
  <si>
    <t>Al realizar los estudios previos de un proceso contractual se pueden adecuar perfiles laborales, financieros y de capacidad técnica que no cumplan con las necesidades de la Entidad. Así mismo, informar a un contratista sobre el proceso para bajar costos en su propuesta.Incluso, el soborno puede presentarse para manipular el
proceso desde su etapa previa, de manera que un único
oferente reciba la adjudicación a través de propuestas o
licitaciones “hechas a la medida” de ese oferente.</t>
  </si>
  <si>
    <t xml:space="preserve">Proceso de Gestion Juridica </t>
  </si>
  <si>
    <t>Directivo, estructurador técnico, Comité Evaluador,Funcionario y/o contratista</t>
  </si>
  <si>
    <t>Oficina de Gestión Social</t>
  </si>
  <si>
    <t>Gestores y orientadores</t>
  </si>
  <si>
    <t>Revisión documento y emisión del oficio de aprobación del Estudio</t>
  </si>
  <si>
    <t>En el momento de la emisión de la aprobación de un Estudio, este se de sin el lleno de los requisitos</t>
  </si>
  <si>
    <t>Subdirector Profesionales</t>
  </si>
  <si>
    <t>No cumplir con las actividades establecidas que se tiene frente al registro bici.</t>
  </si>
  <si>
    <t>Subdirector  Profesionales</t>
  </si>
  <si>
    <t>No cumplir con los requisitos establecido para los sellos de calidad en los cicloparqueaderos</t>
  </si>
  <si>
    <t>Otorgar a las organizaciones el sello de calidad queda favorezcan un interés particular o general</t>
  </si>
  <si>
    <t>Manipulación de la información en elaboración del estudio</t>
  </si>
  <si>
    <t>Actos adminitratovo de restricción que favoreza el interes particular, gneral o de un sector</t>
  </si>
  <si>
    <t>Director, subdirectores y profesionales</t>
  </si>
  <si>
    <t xml:space="preserve">Manipulación de la información en elaboración del estudio </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</si>
  <si>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Ética..
</t>
    </r>
    <r>
      <rPr>
        <b/>
        <sz val="18"/>
        <color theme="1"/>
        <rFont val="Arial"/>
        <family val="2"/>
      </rPr>
      <t>Objetivo:</t>
    </r>
    <r>
      <rPr>
        <sz val="18"/>
        <color theme="1"/>
        <rFont val="Arial"/>
        <family val="2"/>
      </rPr>
      <t xml:space="preserve"> 
La presente política busca proteger a la Secretaría Distrital de Movilidad de un posible riesgo de soborno al evitar el otorgamiento y recepción de regalos u hospitalidad que puedan considerarse sobornos o prácticas corruptas, donde se reafirma la obligación de actuar siempre de manera honesta y ética en todas nuestras actividades.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asi como como para los consultores de la Entidad y los proveedores o terceros que mantengan relaciones o negocios periódicos con la Entidad.
</t>
    </r>
  </si>
  <si>
    <t>R2C6</t>
  </si>
  <si>
    <t xml:space="preserve">los  niveles de denuncia de actos de corrupción.
</t>
  </si>
  <si>
    <t>Informe mensual del   seguimiento de los los  niveles de denuncia de actos de corrupción.</t>
  </si>
  <si>
    <t xml:space="preserve">Las campañas comunicativasy/ socializaciones sobre el riesgo de cobro por la realización de un trámite para beneficio propio o de un tercero  </t>
  </si>
  <si>
    <t xml:space="preserve">una(1) campaña comunicativa evaluada sobre el riesgo de cobro por la realización de un trámite para beneficio propio o de un tercero.  </t>
  </si>
  <si>
    <t>R6C1</t>
  </si>
  <si>
    <t>La aplicación de protocolos de atención a la ciudadania (Preventivo).</t>
  </si>
  <si>
    <t xml:space="preserve">PM04-MN01- MANUAL DE SERVICIO AL CIUDADANO </t>
  </si>
  <si>
    <t>Informe trimestral de la implementación del PM04-MN01-MANUAL DE  SERVICIO AL CIUDADANO</t>
  </si>
  <si>
    <t>R6C2</t>
  </si>
  <si>
    <t>Las quejas y reclamos efecto de la prestación del servicio en los puntos de atención, para ello se tendrá en cuenta la información disponible en el Tablero de Control de PQRS publicado en la Intranet de la Entidad.</t>
  </si>
  <si>
    <t>PM04-MN02-MANUAL DE GESTIÓN PQRS</t>
  </si>
  <si>
    <t xml:space="preserve">Informe trimestral  del analisis de las quejas y reclamos efecto de la prestación del servicio </t>
  </si>
  <si>
    <t>Veracidad de la documentación remitida por las partes y cumplimiento de los requisitos.</t>
  </si>
  <si>
    <t>Decreto 672 de 2018</t>
  </si>
  <si>
    <t>Información remitida por el usuario y la respuesta brindada por el funcionario de la SCITP</t>
  </si>
  <si>
    <t>el cumplimiento de los requisitos solicitados y la respuesta dentro de los terminos.</t>
  </si>
  <si>
    <t xml:space="preserve">
PM05-PR010 Procedimiento de Desvinculación Administrativa de Vehiculos de Transporte Público. </t>
  </si>
  <si>
    <t>El desarrollo de las reuniones con los ciudadanos a traves de comunicación realizada por funcionarios delegados por la supervisora del contrato.</t>
  </si>
  <si>
    <t xml:space="preserve">El contenido de las reuniones con comunidad que se realizan en cada localidad, por parte de cada CLM. </t>
  </si>
  <si>
    <t>Recibir dineros o prebendas para emitir conceptos de movilidad que favorezcan un interés general o particular</t>
  </si>
  <si>
    <t xml:space="preserve">Realizar actos de cohecho (dar o recibir dádivas) para favorecimiento propio o de un tercero.
</t>
  </si>
  <si>
    <t>R3C1</t>
  </si>
  <si>
    <t>El cumlimiento de los puntos de control establecidos en los procedimientos</t>
  </si>
  <si>
    <t>PM01-PR01
 PM01-IN01</t>
  </si>
  <si>
    <t>Estudios o conceptos aprobados por de jefe de dependencia</t>
  </si>
  <si>
    <t>R3C2</t>
  </si>
  <si>
    <t>PM01-PR01</t>
  </si>
  <si>
    <t>R3C3</t>
  </si>
  <si>
    <t>R3C4</t>
  </si>
  <si>
    <t>PM01-PR01
 PM01-PR02
 PM01-PR03</t>
  </si>
  <si>
    <t>La documentación aportada por el usuario para el registro de bici</t>
  </si>
  <si>
    <t>https://registrobicibogota.movilidadbogota.gov.co/#!/</t>
  </si>
  <si>
    <t xml:space="preserve">Base de datos </t>
  </si>
  <si>
    <t>R2C2</t>
  </si>
  <si>
    <t>El Cumplimiento de requisitos para otorgar el sello de Calidad de cicloparqueaderos</t>
  </si>
  <si>
    <t>https://www.movilidadbogota.gov.co/web/sites/default/files/Condiciones-Sellos3.jpg</t>
  </si>
  <si>
    <t>Registo fotografico
Sellos</t>
  </si>
  <si>
    <t>El desarrollo de los procesos</t>
  </si>
  <si>
    <t>R1C3</t>
  </si>
  <si>
    <t>Garantizar que los involucrados en la estructuracion de los procesos no reciban dinero o regalos.</t>
  </si>
  <si>
    <t>Procesos disciplinarios que se inicien</t>
  </si>
  <si>
    <t xml:space="preserve">los procesos de prestación de los servicios para recuperacion de cartera hacia los ciudadanos </t>
  </si>
  <si>
    <t>si</t>
  </si>
  <si>
    <t>Listas de Asistencia</t>
  </si>
  <si>
    <t>R2C3</t>
  </si>
  <si>
    <t xml:space="preserve">PA05-M01 MANUAL DE COBRO COACTIVO DE LA SECRETARÍA DISTRITAL DE MOVILIDAD VERSIÓN 1.0 </t>
  </si>
  <si>
    <t>R4C1</t>
  </si>
  <si>
    <t>R2C4</t>
  </si>
  <si>
    <t>R2C5</t>
  </si>
  <si>
    <t>R5C1</t>
  </si>
  <si>
    <t>Susceptibilidad en la gestión contractual de recibir dineros o dádivas a cambio de favorecer la celebración de contratos, incumpliendo requisitos.</t>
  </si>
  <si>
    <t>Incumplimiento de requisitos al ejecutar un trámite o prestar un servicio a la ciudadanía a cambio de dineros o prebendas con el propósito de obtener un beneficio propio o para un tercero.</t>
  </si>
  <si>
    <t>El concepto emitido sea consecuente con requisitos establecidos por la entidad</t>
  </si>
  <si>
    <t>PM02-PR01</t>
  </si>
  <si>
    <t>Formatos establecidos en los puntos de control</t>
  </si>
  <si>
    <t>El cumplimiento de los requisitos técnicos dentro de los tiempos establecidos por la Entidad</t>
  </si>
  <si>
    <t>PM03-PR04, PM03-PR02, PM03-PR01 , PM03-PR03, PM03-PR10, PM02-PR09, PM02-PR06</t>
  </si>
  <si>
    <t>Formatos establecidos en los puntos de control de los procedimientos antes mencionados</t>
  </si>
  <si>
    <t>R3C5</t>
  </si>
  <si>
    <t>R3C6</t>
  </si>
  <si>
    <t>Ley 734-2002 PV02-PR01</t>
  </si>
  <si>
    <t>Cuadro de Autos, expedientes, Autos proferidos.</t>
  </si>
  <si>
    <t>Gestión de Trámites, Dirección de Gestión de Cobro.</t>
  </si>
  <si>
    <t>Realizar actos de cohecho (dar o recibir dádivas) para favorecimiento propio o de un tercero.</t>
  </si>
  <si>
    <t>Recibir dineros o prebendas para emitir conceptos de movilidad que favorezcan un interés general o particular, teniendo en cuenta que el servicio permite identificar la necesidad o no de implementar futuros controles semaforicos.</t>
  </si>
  <si>
    <t xml:space="preserve">La información recolectada  en los operativos de Ruta Pila, realizados a los vehículos de transporte escolar de instituciones educativas. </t>
  </si>
  <si>
    <t>PM03-PR02-M01 - Manual programa ruta pila</t>
  </si>
  <si>
    <t>Bases de datos del Programa Ruta Pila.
Registros de formatos PM02-PR03-F03 - Individualización novedades ruta pila.</t>
  </si>
  <si>
    <t>Los requerimientos conforme a los procedimientos establecidos por la entidad y la normatividad vigente.</t>
  </si>
  <si>
    <t>PM03-PR09 -Expansión y modificación de la red semafórica de Bogotá.</t>
  </si>
  <si>
    <t>Respuesta a los requerimientos de solicitud de semaforización.
Resultados de la evaluación de prefactivilidad (cuando aplique).</t>
  </si>
  <si>
    <t>R3C7</t>
  </si>
  <si>
    <t>SDM - Oficina de Gestión Social</t>
  </si>
  <si>
    <t xml:space="preserve">Gestión de Trámites y servicios a la ciudadanía y Proceso Gestión Contravencional y al Transporte Público. </t>
  </si>
  <si>
    <t xml:space="preserve">6. Incumplimiento de requisitos al ejecutar un trámite o prestar un servicio a la ciudadanía a cambio de dineros o prebendas con el propósito de obtener un beneficio propio o para un tercero.
</t>
  </si>
  <si>
    <t xml:space="preserve">CONTRIBUYE A LA SIGUIENTE OPCIÓN DE MANEJO: </t>
  </si>
  <si>
    <r>
      <t>REPORTE MONITOREO Y REVISIÓN INICIAL AL MES DE: ABRIL DE</t>
    </r>
    <r>
      <rPr>
        <b/>
        <u/>
        <sz val="11"/>
        <rFont val="Calibri"/>
        <family val="2"/>
        <scheme val="minor"/>
      </rPr>
      <t xml:space="preserve"> 2020</t>
    </r>
  </si>
  <si>
    <t xml:space="preserve">FECHA PROPUESTA DE EJECUCIÓN DE LA ACCIÓN </t>
  </si>
  <si>
    <t>EVIDENCIAS QUE QUEDARÁN</t>
  </si>
  <si>
    <t>Sistema implementado para recepción de quejas, autos proferidos, expedientes.</t>
  </si>
  <si>
    <t>Se continúa con la implemetación del proceso, con el fin de atender las quejas de manera oportuna, estableciendo acciones de mejora, en la recpeción de la queja, en pro de la protección al denunciante.</t>
  </si>
  <si>
    <t>Jefe de la Oficina de Control Disciplinarios</t>
  </si>
  <si>
    <t>Adelantar el procedimiento que en derecho corresponda, dependiendo del tipo de conducta.</t>
  </si>
  <si>
    <t>Proceso Ordinario 5 años, proceso verbal 1 año.</t>
  </si>
  <si>
    <t>Autos proferidos, audiencias, expedientes.</t>
  </si>
  <si>
    <t>Reuniones, expedientes, autos proferidos.</t>
  </si>
  <si>
    <t>R6C3</t>
  </si>
  <si>
    <t>R6C4</t>
  </si>
  <si>
    <t>Disponer la consulta de información a la ciudadanía en temáticas del estado del tránsito mediante la cuenta de twitter @BogotaTransito</t>
  </si>
  <si>
    <t>Proceso en el cual se dispone la consulta de información a la ciudadanía en temáticas del estado del tránsito mediante la cuenta de twitter @BogotaTransito</t>
  </si>
  <si>
    <t>Profesionales del Centro de Gestión de Tránsito</t>
  </si>
  <si>
    <t>No existe un evento potencial, teniendo en cuenta que corresponde a un servicio donde se dispone la información a la ciudadanía en temáticas del estado del tránsito mediante la cuenta de twitter @BogotaTransito.</t>
  </si>
  <si>
    <t>Establecer mecanismos para fortalecer  la administración y custodia de la información relacionada con el programa Ruta Pila al interior de la Subdirección de Control de Tránsito y Transporte.</t>
  </si>
  <si>
    <t>Carpeta compartida con la información organizada del programa Ruta Pila.</t>
  </si>
  <si>
    <t>Se continuará evaluando los requerimientos conforme a los procedimientos establecidos por la entidad y la normatividad vigente.</t>
  </si>
  <si>
    <t>Reportar a la Oficina de Control Disciplinario el hecho presentado en el desarrollo de los operativos de control del programa Ruta Pila.</t>
  </si>
  <si>
    <t>3 días habíles</t>
  </si>
  <si>
    <t>(Número de casos reportados/Número de casos identificados)*100</t>
  </si>
  <si>
    <t>Comunicación formal de la materialización del riesgo y documentación anexa que soporten las presuntas acciones de soborno.</t>
  </si>
  <si>
    <t>Informar al jefe inmmediato y a la Dirección de Talento Humano la situación presentada.</t>
  </si>
  <si>
    <t>Se realizara Informe mensual del   seguimiento de los los  niveles de denuncia de actos de corrupción.</t>
  </si>
  <si>
    <t>mensual</t>
  </si>
  <si>
    <t xml:space="preserve">se realizara una(1) campaña comunicativa evaluada sobre el riesgo de cobro por la realización de un trámite para beneficio propio o de un tercero.  </t>
  </si>
  <si>
    <t>trimestral</t>
  </si>
  <si>
    <t>se realizara Informe trimestral de la implementación del PM04-MN01-MANUAL DE  SERVICIO AL CIUDADANO</t>
  </si>
  <si>
    <t xml:space="preserve">se realizara Informe trimestral  del analisis de las quejas y reclamos efecto de la prestación del servicio </t>
  </si>
  <si>
    <t>Realizar  socializaciones sobre los riesgos de corrupción y la politica antisobrno,  para su apropiación por parte de los Servidores que hacen presencia en los puntos de contacto dispuesto por la Sercretaría Distrital de Movilidad.</t>
  </si>
  <si>
    <t>1 semana</t>
  </si>
  <si>
    <t>Validar de la eficacia de las socializaciones implementadas en los puntos de atención dispuestos por la SDM.</t>
  </si>
  <si>
    <t>Informe de la eficacia de las socializaciones</t>
  </si>
  <si>
    <t>Validación de la eficacia de las socializaciones implementadas en los puntos de atención dispuestos por la SDM.</t>
  </si>
  <si>
    <t>Validar la implementación del  Manual de Servicio al Ciudadano</t>
  </si>
  <si>
    <t>Informe del implementación del  Manual de Servicio al Ciudadano</t>
  </si>
  <si>
    <t>Realizar seguimiento en la oportunidad de respuesta de los requerimientos realizados en la Entidad, mediante la Matriz de seguimiento.(Detectivo)</t>
  </si>
  <si>
    <t>Validar la oportunidad de respuesta de los requerimientos</t>
  </si>
  <si>
    <t>Matriz de seguimiento en la oportunidad de respuesta de los requerimientos realizados en la Entidad.</t>
  </si>
  <si>
    <t>Actualizacion y socializacion de los documentos del SIGD relacionados con el tema antisoborno cada vez que se requiera</t>
  </si>
  <si>
    <t>Listas de asistencia, pantallazos de socializaciòn, evidencias de actualizacion realizada</t>
  </si>
  <si>
    <t>En cuanto al personal de la Direccion de Gestion de Cobro que atiende personal, se les brindaran socializaciones y capacitaciones sobre el tema antisoborno, Políticas de Manejo de la Información Y protocolo sobre atencion al ciudadano.</t>
  </si>
  <si>
    <t>12-12.2020</t>
  </si>
  <si>
    <t xml:space="preserve">Listas de asistencia,evidencias fotograficas, formulario de inscripcion a taller y/o cursos </t>
  </si>
  <si>
    <t xml:space="preserve">Iniciar la investigación disciplinaria o fiscal y  remitir a las instancias correspondientes </t>
  </si>
  <si>
    <t xml:space="preserve">Cada vez se requiera </t>
  </si>
  <si>
    <t>Reuniones para identificar la investigacion a iniciar (Disciplinaria y/o Fiscal)</t>
  </si>
  <si>
    <t xml:space="preserve">Memorandos u oficios del inicio de la investigaciòn y actas de reunion </t>
  </si>
  <si>
    <t>Se monitorea de manera continua el desarrollo de las reuniones con los ciudadanos, contando con funcionarios delegados por la supervisora del contrato, quienes aplicaran medidas dadas por la Oficina de Gestión Social.</t>
  </si>
  <si>
    <t>Actas que se realizan a cada CLM con las novedades evidenciadas por funcionarios delegados por la supervisora del contrato.</t>
  </si>
  <si>
    <t xml:space="preserve">Jefe de la Oficina de Gestión Social </t>
  </si>
  <si>
    <t>Actas que se realizan a cada CLM con las novedades evidenciadas, que reposan en archivo fisico en la coordinación de los CLM</t>
  </si>
  <si>
    <t>n.a</t>
  </si>
  <si>
    <t>Base de dato de registro "bici" de los usuarios inscritos</t>
  </si>
  <si>
    <t>Base de datos y/o registro fotografico</t>
  </si>
  <si>
    <t>Estudios o Conceptos aprobados</t>
  </si>
  <si>
    <t>-Anulación del registro de bici  que no cumple con los requisitos y comunicar al usuario para subsanación
-Poner en conocimiento de las Instancias de Control de la Entidad la situación presentada</t>
  </si>
  <si>
    <t>DÍAS</t>
  </si>
  <si>
    <t>Cantidad de subsanaciones realizadas respecto de las irregularidades identificadas</t>
  </si>
  <si>
    <t>Acta de Subsanación de registro bici</t>
  </si>
  <si>
    <t>-Anulación del sello de calidad de los cicloparqueaderos
-Poner en conocimiento de las Instancias de Control de la Entidad la situación presentada</t>
  </si>
  <si>
    <t>Anulaciones realizadas respecto de los casos identificados</t>
  </si>
  <si>
    <t>Actas de anulación de Sellos de calidad</t>
  </si>
  <si>
    <t>-Evaluar el grado de afectación de las partes interesadas replanteando la estructura general del estudio o concepto, o su posible derogación.
-Poner en conocimiento de las Instancias de Control de la Entidad la situación presentada</t>
  </si>
  <si>
    <t>Estudios o conceptos modificados y/o eliminados conforme al grado de afectación hacia las partes interesadas  y conflicto de interés identificado</t>
  </si>
  <si>
    <t>Acta de evaluación de Estudio o Concepto</t>
  </si>
  <si>
    <t>Acta de evaluación deEstudio o Concepto</t>
  </si>
  <si>
    <t>Mantener y realizar seguimiento a los controles definidos.</t>
  </si>
  <si>
    <t>Los mecanismos adoptados permitirá llevar un control tendiente a reducir el riesgo.</t>
  </si>
  <si>
    <t>Actas de reunión, listados de asistencia y documentos revisados.</t>
  </si>
  <si>
    <t xml:space="preserve">Mantener el seguimiento realizando la ejecucion de los controles establecidos.  </t>
  </si>
  <si>
    <t>Los mecanismos adoptados permitirá llevar un control tendiente a evitar la ocurrencia el probable riesgo.</t>
  </si>
  <si>
    <t>Actas de reunión de reunión, listados de asistencia y documentos revisados.</t>
  </si>
  <si>
    <t>Realizar la corrección en la publicación que contienen el concepto de autorización del PMT sin cumplir con todos los requisitos establecidos.</t>
  </si>
  <si>
    <t>Un (1) dia</t>
  </si>
  <si>
    <t>Mesas de trabajo realizadas o socializaciones.</t>
  </si>
  <si>
    <t>Tomar las acciones correctivas frente al concepto emitido sin cumplir los requerimientos técnicos establecidos. 
Realizar la revisión de cada uno de los procedimientos, con el fin de ajustar y fortalecer los controles establecidos en cada uno de ellos.</t>
  </si>
  <si>
    <t>Una (1)  semana para la revisión y  (3) semanas para realizar los ajustes.</t>
  </si>
  <si>
    <t xml:space="preserve">Mesas de trabajo realizadas con el equipo correspondiente a cada procedimiento y socialización con los profesionales de la Subdirección de los ajustes adelantados. </t>
  </si>
  <si>
    <t>Versión inicial con corte a 30 de abril de 2020; rige a partir del día siguiente a su publicación.</t>
  </si>
  <si>
    <t>Se verifica mediante plataformas de la Secretaría Distrital de Movilidad, se solicitan informes mensuales a las desintegradoras de la actividad realizada y se revisa por profesionales de la dependencia.</t>
  </si>
  <si>
    <t>Mensual (Mes vencido)</t>
  </si>
  <si>
    <t xml:space="preserve"> - Informes presentados por las empresas.
 - Numero de solicitudes resueltas por la dependencia, información registrada en el aplicativo de correspondencia.</t>
  </si>
  <si>
    <t>Se realiza seguimiento al estado del expediente mediante la base de datos de la dependencia y archivo, como también una revisión realizada por diferentes profesionales según la etapa procesal en la que se encuentre.</t>
  </si>
  <si>
    <t xml:space="preserve">  - Trazabilidad en base de datos de la dependencia y archivo.
 - Numero de solicitudes resueltas por la dependencia, información registrada en el aplicativo de correspondencia.</t>
  </si>
  <si>
    <t>Evaluación de las estrategias existentes, análisis del punto donde se fracturo y se tomaran acciones para la mitigación de la misma, y las medidas correspondientes en caso de que este un funcionario involucrado.</t>
  </si>
  <si>
    <t>15 días hábiles.</t>
  </si>
  <si>
    <t>Se realizaran mesas de trabajo para evaluar los hechos.</t>
  </si>
  <si>
    <t>Se llevaran a cabo listas de asistencia y se realizaran actas de la respectiva reunión.</t>
  </si>
  <si>
    <t xml:space="preserve">Se gestionará con la Jefe de la Oficina de Gestion Social, quien tomara decisiones con respecto a lo evidenciado, la Jefe de la Oficina sera quien tenga la autoridad de tomar decisiones frente a las evidencias encontradas   </t>
  </si>
  <si>
    <t>Realizar  socializaciones del Manual de Servicio al Ciudadano, para su apropiación por parte de los Servidores que hacen presencia en los puntos de contacto dispuesto por la Secretaría Distrital de Movilidad.</t>
  </si>
  <si>
    <t xml:space="preserve">4 Semanas </t>
  </si>
  <si>
    <t>Reuniones de seguimiento</t>
  </si>
  <si>
    <t>R1C4</t>
  </si>
  <si>
    <t>R2C7</t>
  </si>
  <si>
    <t>R5C2</t>
  </si>
  <si>
    <t>R6C5</t>
  </si>
  <si>
    <t>Se continúa con el desarrollo del proceso, los procedimientos y la normatividad legal correspondiente,  con el fin de atender las quejas por recibir dineros o dádivas a cambio de favorecer la celebración de contratos. Se establecen accione de mejora dando capacitaciones, en relación del tema. Se está planificando la implementación de nuevas acciones de mejora tales como: Protocolo de denuncias, recepción de quejas y rpotección al denunciante.</t>
  </si>
  <si>
    <t>Protocolo de denuncias,  autos proferidos, expedientes, cuadro de autos y listado de asistencia a capacitaciones.</t>
  </si>
  <si>
    <t>Se continúa con el desarrollo del proceso, los procedimientos y la normatividad legal correspondiente,  con el fin de atender las quejas por actos de cohecho (dar o recibir dádivas) para favorecimiento propio o de un tercero. Se establecen accione de mejora dando capacitaciones, en relación del tema. Se está planificando la implementación de nuevas acciones de mejora tales como: Protocolo de denuncias, recepción de quejas y rpotección al denunciante.</t>
  </si>
  <si>
    <t>Se continúa con el desarrollo del proceso, los procedimientos y la normatividad legal correspondiente,  con el fin de atender las quejas por el incumplimiento de requisitos al ejecutar un trámite o prestar un servicio a la ciudadanía a cambio de dineros o prebendas con el propósito de obtener un beneficio propio o para un tercero.. Se establecen accione de mejora dando capacitaciones, en relación del tema. Se está planificando la implementación de nuevas acciones de mejora tales como: Protocolo de denuncias, recepción de quejas y rpotección al denunciante.</t>
  </si>
  <si>
    <t>Activar el procedimiento descrito en la Ley 734-2002. PV02-PR01</t>
  </si>
  <si>
    <t>Actas de reuniones, expedientes, autos proferidos.</t>
  </si>
  <si>
    <t>El desarrollo del Proceso de Tramite de ordenes de pago y relacion de autorizacion con numero de radicado</t>
  </si>
  <si>
    <t xml:space="preserve">PA03-PR09 Tramite Ordenes de Pago y Relacion de Autorizacion </t>
  </si>
  <si>
    <t>PA03-PR09-F08-Formato planilla de relación de cuentas por unidad ejecutora</t>
  </si>
  <si>
    <t>Se monitorea de manera continua el desarrollo del proceso de PA03-PR09 Tramite Ordenes de Pago y Relacion de Autorizacion</t>
  </si>
  <si>
    <t>Modulo de radicacion SICAPITAL y Archivo fisico y digital de radicacion y cuentas subdireccion financiera</t>
  </si>
  <si>
    <t>Se comunicaria al Jefe inmediato Direccion Corporativa, y a la oficina de control diciplinario para iniciar el proceso de investigacion.</t>
  </si>
  <si>
    <t>Inmediato</t>
  </si>
  <si>
    <t>Validar recibido informe de presunta accion de soborno al departamento de Control diciplinario.</t>
  </si>
  <si>
    <t>Radicado comunicado Jefe Inmediato y Oficina de Control Interno, soporte presuntas acciones</t>
  </si>
  <si>
    <t>1: Detrimento patrimonial
2: Pérdida de imagen institucional
3: Desgaste administrativo por reprocesos
4: Investigaciones y sanciones
5. Calidad deficiente de los productos y servicios adquiridos.</t>
  </si>
  <si>
    <t>FECHA DE EJECUCIÓN DE CADA ACCIÓN</t>
  </si>
  <si>
    <t>REPORTE MONITOREO Y REVISIÓN CON CORTE AL MES DE AGOSTO</t>
  </si>
  <si>
    <r>
      <t xml:space="preserve">REPORTE DE AVANCE DE LAS ACCIONES ADELANTADAS 
</t>
    </r>
    <r>
      <rPr>
        <b/>
        <sz val="11"/>
        <color theme="5"/>
        <rFont val="Calibri"/>
        <family val="2"/>
        <scheme val="minor"/>
      </rPr>
      <t xml:space="preserve">(Sobre las acciones reportadas se describen los avances alcanzados en el periodo reportado) </t>
    </r>
  </si>
  <si>
    <r>
      <t xml:space="preserve">CONCLUSIONES SOBRE LA EFICACIA DE LAS ACCIONES
</t>
    </r>
    <r>
      <rPr>
        <b/>
        <sz val="11"/>
        <color theme="5"/>
        <rFont val="Arial"/>
        <family val="2"/>
      </rPr>
      <t>(Describir brevemente las conclusiones sobre la eficacia de las acciones adelantadas, si fueron eficaces o no y ¿por qué?)</t>
    </r>
  </si>
  <si>
    <r>
      <t xml:space="preserve">PRIMERA Y SEGUNDA LÍNEAS DE DEFENSA RESPONDEN POR:
</t>
    </r>
    <r>
      <rPr>
        <b/>
        <sz val="18"/>
        <color theme="1" tint="4.9989318521683403E-2"/>
        <rFont val="Wingdings 3"/>
        <family val="1"/>
        <charset val="2"/>
      </rPr>
      <t>È</t>
    </r>
    <r>
      <rPr>
        <b/>
        <sz val="18"/>
        <color theme="1" tint="4.9989318521683403E-2"/>
        <rFont val="Arial"/>
        <family val="2"/>
      </rPr>
      <t xml:space="preserve">                                                                                                                                                                                                                                                                                    </t>
    </r>
  </si>
  <si>
    <t>de mayo al mes de agosto de 2020</t>
  </si>
  <si>
    <t>Si fue Eficaz,                                                                                           Porque:                                                                                                              Ha servido para la toma de decisiones, en funcion de la mejora continua en el procedimientos de pagos; En la entrega oportuna de la informacion a contratistas y proveedores en relacion al comportamiento de los pagos.                                                                        Se ha evitado la materializacion  del Riesgo asociado al tramite de pago.</t>
  </si>
  <si>
    <t>Se verifica por medio del formato  PA03-PRO9-F08 formato planilla de relacion de cuentas por unidad ejecutora,  que se cumpla  el turno   de entrada de las  cuentas  radicadas por parte de contratista y proveedores de la SDM ante la Subdireccion Financiera.</t>
  </si>
  <si>
    <t xml:space="preserve">La acción ha sido efiicaz,  por que su aplicación no ha permitido que se materialice el riesgo.                                                                                      </t>
  </si>
  <si>
    <t>En coordinación con la dirección de atención al ciudadano, la oficina asesora de planeación y la oficina de control disciplinario, se realizó el protocolo de denuncias por corrupción versión 1.0 con fecha del 23 de junio de 2020.  se realizó también capacitación sobre el tema de soborno el día 16 de junio del 2020 en forma virtual</t>
  </si>
  <si>
    <t>Junio de 2020</t>
  </si>
  <si>
    <t xml:space="preserve">Las quejas se atienden dentro del término legal establecido para ello, realizando el seguimiento de las actuaciones surtidas como evidencia de ello se puede evidenciar las actas de reparto realizadas </t>
  </si>
  <si>
    <t>*Junio a Agosto de 2020
**Julio a Agosto de 2020</t>
  </si>
  <si>
    <t>*Continúa la emergencia sanitaria que restringe el desarrollo de clases presenciales y en este sentido se ven afectadas las actividades de ejecución y seguimiento de operativos de control de tránsito y transporte a rutas escolares.
**Dado que continúa la situación de anormalidad en la programación, ejecución y seguimiento a los operativos de control, desde el pasado 29 de julio junto con MoviLab se ha venido estructurando la hoja de ruta del reto denominado : “Desarrollo de una herramienta digital de captura de información para operativos de control que contribuyen a la disminución de riesgos de accidentalidad en la población escolar”, con el objetivo de disminuir los riesgos presentados en la recolección de información en vía relacionada con los controles al tránsito y transporte de rutas escolares.</t>
  </si>
  <si>
    <t>Se lleva control de las respuestas dadas en base de datos con el fin de realizar seguimiento y  tener control de la gestión realizada y el cumplimiento en los tiempos de respuesta. Esto se puede verificar con el aplicativo de correspondencia. Es de aclarar que el registro de la base de datos se realiza diariamente y/o según se requiera.</t>
  </si>
  <si>
    <t>Se lleva control de los actos administrativos resueltos en la base de datos de la SCITP con el fin de realizar seguimiento, estado y  tener control de la gestión realizada y el cumplimiento en los tiempos de respuesta. Esto se puede verificar con el aplicativo de correspondencia.  Es de aclarar que la actualización de la base de datos se realiza diariamente y/o según se requiera.</t>
  </si>
  <si>
    <t>mayo, junio y julio 2020</t>
  </si>
  <si>
    <t>Durante el periodo reportado,  se realizó la solicitud e informe mensual del reporte de denuncias.</t>
  </si>
  <si>
    <t>Durante el periodo reportado,  se realizó campaña de recordación y posicionamiento sobre el riesgo de cobro. Por otra parte, se realizó campaña Sketch sobre el riesgo de cobro a terceros y se refuerza la campaña de divulgación sobre el riesgo de cobro a terceros con piezas divulgación.
Para finalizar, se divulga el Protocolo de Denuncia a través de un correo oficial a toda la entidad presentando el documento.</t>
  </si>
  <si>
    <t>Durante el trimestre (mayo-junio-julio 2020)</t>
  </si>
  <si>
    <t>Durante el periodo reportado, se realizó el monitoreo a la implementación del Manual de Servicio al Ciudadano segundo trimestre 2020, posteriormente, se realiza el informe tremestral a la implementación del Manual de Servicio al Ciudadano y para finalizar, se subió a la intranet el informe de resultados trimestre II.</t>
  </si>
  <si>
    <t>Durante el mes de mayo 2020 se realizó  el infome de analisis de las quejas y reclamos del primer trimestre 2020 y  se anexa correos del seguimiento a las quejas y reclamos. Para el mes de julio 2020 Se realiza y se reporta el informe de analisis de las quejas y reclamos del segundo trimestrre 2020, se anexa acta de seguimiento a las quejas y reclamos. Es oportuno mencionar que mensual se realiza el informe de PQRS general y para cada canal (SDQS y Correspondencia)</t>
  </si>
  <si>
    <t>Agosto_2020</t>
  </si>
  <si>
    <t xml:space="preserve">Información con los Datos del Registro en bici en Bogotá. Con corte al mes de agosto_2020 </t>
  </si>
  <si>
    <t>Registro fotografico cicloparqueaderos</t>
  </si>
  <si>
    <t>Estudios aprobados  relacionados con la Planeación del Transporte.</t>
  </si>
  <si>
    <t>Estudios y conceptos  relacionados con el Transporte Privado</t>
  </si>
  <si>
    <t>Estudios y conceptos  relacionados con el Transporte Público</t>
  </si>
  <si>
    <t>Conceptos de la revisión de estudios de tránsito EDAU y de proyectos del Distrito</t>
  </si>
  <si>
    <t>Se Continua con el correcto diligenciamiento de los formatos para cada uno de los procedimientos PM03-PR04, PM03-PR02, PM03-PR01 , PM03-PR03, PM03-PR10, PM02-PR09, PM02-PR06 de la Subdirección de Señalización, en donde se puede observar que dicho diligenciamiento de formatos hace  cumplir a cabalidad el procedimiento y de esta manera se minimiza el riesgo de soborno en cualquiera de ellos.</t>
  </si>
  <si>
    <t>Agosto de 2020</t>
  </si>
  <si>
    <t>Durante el periodo indicado se llevo acabo la autorización de PMT, cumpliendo el procedimiento establecido, para lo cual se adjunta evidencias de algunas autorizaciones a PMT y documentos soportes de la revisión previa a la autorización.</t>
  </si>
  <si>
    <t>mayo-agosto-2020</t>
  </si>
  <si>
    <t>16 de julio de 2020</t>
  </si>
  <si>
    <t>La Dirección de Contratación en conjunto con otras direcciones como TH y la OAPI, han planteado directrices y lineamientos tendientes a prevenir el soborno, es así como se ha propuesto un formato institucional denominado (Compromiso Antisoborno de la SDM), con el fin de fortalecer la transparencia de los servidores; Desde la Dirección de Contratación se está implementando el formato en mención como una prueba piloto, el cual debe ser aportado por el contratista una vez vinculado en la entidad, mediante el acta de inicio, adicionalmente la Dirección se encuentra actualizando el Manual de contratación a fin de impartir un lineamiento general en la aplicación de los formatos enfocados a minimizar el riesgo de  soborno y conflicto de intereses.</t>
  </si>
  <si>
    <t>La acción ha sido efiicaz, la implementación piloto del formato y la actualización en la que se encuentra el manual son acciones eficaces que ayudan a prevenir actos de soborno, buscando fortalecer la transparencia al interior de la SDM, y así evitar que tanto funcionarios como contratistas se vean inmersos en actos de soborno.</t>
  </si>
  <si>
    <t>13 de mayo de 2020</t>
  </si>
  <si>
    <t>La Dirección de Gestión de Cobro, realizo socialización a funcionarios y contratistas de la Dirección de Gestión de Cobro sobre política Antisoborno y Conflicto de intereses.</t>
  </si>
  <si>
    <t>La acción efectuada por la Dirección de Gestión de cobro es eficaz en razón a que se afianza los conocimientos en los funcionarios y contratistas sobre Antisoborno y conflicto de intereses, así mismo se inculca la no aceptación de ningún tipo de regalo o beneficio, en el cumplimiento de sus funciones.</t>
  </si>
  <si>
    <t>De mayo a julio</t>
  </si>
  <si>
    <t>Se socializa con los Centros Locales de Movilidad el Código de Integridad y la Política antisoborno y se envía material para divulgación con la ciudadanía</t>
  </si>
  <si>
    <t xml:space="preserve">Para el PM03-PR09-F02, No se evaluaron interacciones solicitadas, en razón a que por parte del contrato de toma de Información no se suministró ningún aforo nuevo que generará la evaluación de condiciones para semaforizar. Es de anotar que durante este periodo la contingencia actual (COVID-19) viene generando dinámicas atipicas en los flujos vehiculares y peatonales, por tal razón no se han realizado las tomas de información de acuerdo al cupo disponible dentro del componente de priorización.
Para el PM03-PR09-F01,  Considerando que durante este periodo la contingencia (COVID-19) se viene generando dinámicas atipicas en los flujos vehiculares y peatonales, no se realizaron procesos de caracterización, dadas las condiciones atípicas a nivel operacional en los corredores viales de la ciudad.
En relación al PA01-PR01-MD02, se generaron respuestas a la comunidad, relacionadas con la solicitud de implementacion de nuevos controles semaforicos.
</t>
  </si>
  <si>
    <t>R1
Susceptibilidad en la gestión contractual de recibir dineros o dádivas a cambio de favorecer la celebración de contratos, incumpliendo requisitos.</t>
  </si>
  <si>
    <t>R2
Realizar actos de cohecho (dar o recibir dádivas) para favorecimiento propio o de un tercero.</t>
  </si>
  <si>
    <t>R3
Recibir dineros o prebendas para emitir conceptos de movilidad que favorezcan un interés general o particular</t>
  </si>
  <si>
    <t>R4
Aceptar dineros o prebendas para favorecer un proceso disciplinario.</t>
  </si>
  <si>
    <t>R5
Priorización de pagos sin tener en cuenta el turno y omisión de requisitos en la aprobación de los pagos a contratistas, a cambio de dineros o dádivas</t>
  </si>
  <si>
    <t xml:space="preserve"> R6
Incumplimiento de requisitos al ejecutar un trámite o prestar un servicio a la ciudadanía a cambio de dineros o prebendas con el propósito de obtener un beneficio propio o para un tercero.</t>
  </si>
  <si>
    <t>SEGUIMIENTO INDEPENDIENTE</t>
  </si>
  <si>
    <r>
      <t xml:space="preserve">TERCERA LÍNEA DE DEFENSA RESPONDE POR:
</t>
    </r>
    <r>
      <rPr>
        <b/>
        <sz val="18"/>
        <rFont val="Wingdings 3"/>
        <family val="1"/>
        <charset val="2"/>
      </rPr>
      <t>È</t>
    </r>
  </si>
  <si>
    <t>Los responsables remitieron consolidado de registros para la vigencia 2020 asi: Bicicletas por estado 12923,  Usuarios registrados y activados 23.667, no obstante la evidencia del control hace referencia a base de datos la cual no se suminsitro. El registro de incripcion se hace a traves de  Aplicativo Web y App IOS &amp; Android.</t>
  </si>
  <si>
    <t>Verificadas la evidencia se observó que los responsables remitieron registro fotografico de Visitas a cicloparqueaderos,  el cual no esta identificado a que cicloparqueadero corresponde, se recomienda que las evidencias aportadas se identifiquen, ademas reportar  listados de cicloparqueaderos que cumplieron los requisitos para otorgar el sello de Calidad de cicloparqueaderos vs registro fotografico</t>
  </si>
  <si>
    <t>Se aporto video de capacitacion relacionada con "Politica Antisoborno codigo de integridad ley de transparencia PAAAC-MIPG, además se menciono atributos para el buen servicio llevada a cabo el 13/05/2020, no obstante, de acuerdo con la evidencia de control establecida se menciono lista de asistencia, la cual no se suministro. 
No se tuvo en cuenta que en el diseño del control se establecio como evidencia  lista de asistencia  situacion que determina la efectividad del control, por lo que se hace  necesario que todas las capacitaciones y socializaciones llevadas a cabo en la Dirección de Gestión de Cobro cuenten con listas de los servidores participantes, teniendo en cuenta que estas fortalecen las competencias y capacidades requeridas para el buen desempeño dentro de la Direccion.</t>
  </si>
  <si>
    <t xml:space="preserve">Los responsables remitieron Informe mensual del  seguimiento de los  niveles de denuncia de actos de corrupción correspondiente a los meses de mayo (3 deniuncias), junio (0), julio (0), no se remitio informacion correspondiente al mes de agosto.
Sin embargo, se recomienda cumplir con la periodicidad de monitoreo del control, el cual está establecido como mensual, para lo cual  se debe reportar el infomre de seguimeinto en los tiempos estipulados, con el proposito de contribuir a una adecuada mitigación del riesgo. </t>
  </si>
  <si>
    <t>Los responsables ejecutaron el control conforme al diseño de acuerdo con los soportes, toda vez que, se evidencian que se realizaron las  campañas comunicativas sobre el riesgo de cobro por la realización de un trámite para beneficio propio o de un tercero, ademas,  el 5 de agosto de 2020, se socializo a través de Correo con todos los servidores de la SDM el Protocolo de Denuncias por Actos de Corrupción PM04-M02-PT01 V1.0, por lo anterior, se evidencia que el control se ejecutó como fue diseñado demostrando su efectividad, lo cual contribuye a una adecuada mitigación del riesgo.</t>
  </si>
  <si>
    <t>Teniendo en cuenta que persiste la emergencia sanitaria, durante el cuatrimestre no se  recolecto infomracion de operativos de Ruta Pila, no obstante, de acuerdo con las evidencias suminstradas se ha estructurado hoja de ruta para desarrollar una herramienta digital de captura de información para operativos de control que contribuyen a la disminución de riesgos de accidentalidad en la población escolar. 
Asi las cosas, se evidencia que se esta fortaleciendo el control lo cual contribuira a una adecuada mitigación del riesgo.</t>
  </si>
  <si>
    <r>
      <t xml:space="preserve">Se allegaron como evidencias del control: listas de asistencia de capacitacion dirigida a 229 servidores públicos de la SDM, relacionada con "Incidencias disciplinarias en el derecho de petición vs petición con procedimiento especial - soborno" del 16/06/2020. Igualmente, se creo el Protocolo de Denuncias por Actos de Corrupción PM04-M02-PT01 V1.0 con fecha del 23 de junio de 2020,  el cual se socializó a través de Correo con todos los servidores de la SDM el 5 de agosto de 2020.
No obstante, no se tuvo en cuenta que en el diseño del control se establecio como evidencia </t>
    </r>
    <r>
      <rPr>
        <u/>
        <sz val="11"/>
        <color theme="1"/>
        <rFont val="Calibri"/>
        <family val="2"/>
        <scheme val="minor"/>
      </rPr>
      <t>Cuadro de Autos, expedientes, Autos proferidos</t>
    </r>
    <r>
      <rPr>
        <sz val="11"/>
        <color theme="1"/>
        <rFont val="Calibri"/>
        <family val="2"/>
        <scheme val="minor"/>
      </rPr>
      <t>, por lo que se hace necesario remitir la informacion establecida en el diseño del control, con el proposito de verificar la efectividad del control, De igual forma, se recomienda que el objeto del control sea mas detallado, toda vez que el descrito no especifica a que etapa del proceso se hace referencia.</t>
    </r>
  </si>
  <si>
    <t xml:space="preserve">
Los responsables remitieron: DPM-ET-006-2020 y DPM_ET_005_2020 este ultimo se encuentra sin firma de Director de Planeación de la Movilidad, incumpliendo lo establecido en el procedimeinto PM01-PR01  en el item 8  "Aprobar el concepto, informe y factibilidad" responsabilidad del Director de Planeación de la Movilidad. 
Por lo que se recomienda ejecutar el control como fue diseñado, teniendo en cuenta  que se debe realizar conforme el procedimiento mencionado; esto con el objetivo de minimizar la materialización del riesgo.
</t>
  </si>
  <si>
    <t>Los responsables remitieron como evidencia conceptos relacionados con respuestas a los radicados SDM-77893-2020, SDM- 68194 -85098-2020, SDM-STP-73331.2020,  asi como STPRI-ET-002-2020 Estudio Técnico "Análisis de los componentes del permiso especial de acceso a Área con Restricción Vehicular en el marco de la compensación social", los cuales se encuentran debidamente aprobados y firmados por Subdirector(a) de Transporte Privado de acuerdo con lo establecido en el procedimiento PM01-PR01.
Por lo anterior, se evidencia que el control se ejecutó como fue diseñado el cual fue efectivo, situación que contribuye a una adecuada mitigación del riesgo.</t>
  </si>
  <si>
    <t>Los responsables remitieron como evidencia conceptos con radicados SDM-94784-30, SDM-STP-73330-2020, SDM-STP-88922, así como DPM_ET_005_2020 y DPM-ET-003-2020  los cuales se encuentran debidamente aprobados y firmados por la Subdirectora de Transporte Público de acuerdo con lo establecido en el procedimiento PM01-PR01.
Por lo anterior, se evidencia que el control se ejecutó como fue diseñado el cual fue efectivo, situación que contribuye a una adecuada mitigación del riesgo.</t>
  </si>
  <si>
    <t>Los responsables remitieron como evidencia conceptos con radicados SDM SI 100593 2020, SDM-SI-114936-2020, SDM-SI-119381-2020 y SDM SI 118966 2020, los cuales se encuentran debidamente aprobados y firmados por la Subdirector de Infraestructura, acuerdo con lo establecido en los procedimientos PM01-PR01,  PM01-PR02, PM01-PR03, 
Por lo anterior, se evidencia que el control se ejecutó como fue diseñado el cual fue efectivo, situación que contribuye a una adecuada mitigación del riesgo.</t>
  </si>
  <si>
    <t xml:space="preserve">Se adjuntaron como soportes de la ejecucion del control algunas autorizaciones a PMT y documentos soportes de la revisión previa a la autorización correspondientes al cuatrimestre. relacionados con los formatos PM02-PR01-F01 y
PM02- PR01-F02 como lo determina el procedimiento  PM02-PR01 en el item 8 "Revisar que el documento técnico del PMT cumpla con los requisitos establecidos",asi las cosas, se evidencia que el control se ejecutó como fue diseñado el cual fue efectivo, situación que contribuye a una adecuada mitigación del riesgo. </t>
  </si>
  <si>
    <t xml:space="preserve">Los responsables adjuntaron como evidencias, debidamente diligenciados los formatos PM03-PR02-F02, PM03-PR02-F03, PM02-PR06-F01, PM02-PR09-F02, PM03-PR10-F01, PM03-PR10-F02 correspondientes a procedimientos referidos en el control, sin embargo, no se puede verificar la periodicidad del control teniendo en cuenta que este es diario. Igualmente algunos formatos allegados, se encuentan sin firma de los responsables.  Por lo anterior, se recomienda ejecutar el control de manera oportuna y con la periodicidad como fue diseñado  implementando mecanismos de reporte; con el objetivo de minimizar la materialización del riesgo.
</t>
  </si>
  <si>
    <r>
      <t>Los responsables remitieron como evidencia respuesta a requerimientos de solicitud de semaforización con radicados SDM-SEMA-84293, 85814, 85814, 85823, 91345, 91987 del mes de</t>
    </r>
    <r>
      <rPr>
        <u/>
        <sz val="11"/>
        <color theme="1"/>
        <rFont val="Calibri"/>
        <family val="2"/>
        <scheme val="minor"/>
      </rPr>
      <t xml:space="preserve"> junio</t>
    </r>
    <r>
      <rPr>
        <sz val="11"/>
        <color theme="1"/>
        <rFont val="Calibri"/>
        <family val="2"/>
        <scheme val="minor"/>
      </rPr>
      <t>, igualmente para</t>
    </r>
    <r>
      <rPr>
        <u/>
        <sz val="11"/>
        <color theme="1"/>
        <rFont val="Calibri"/>
        <family val="2"/>
        <scheme val="minor"/>
      </rPr>
      <t xml:space="preserve"> julio</t>
    </r>
    <r>
      <rPr>
        <sz val="11"/>
        <color theme="1"/>
        <rFont val="Calibri"/>
        <family val="2"/>
        <scheme val="minor"/>
      </rPr>
      <t xml:space="preserve"> Respuesta SDQS 1593512020 y SDM-SEMA-93901-2020, y para el mes de</t>
    </r>
    <r>
      <rPr>
        <u/>
        <sz val="11"/>
        <color theme="1"/>
        <rFont val="Calibri"/>
        <family val="2"/>
        <scheme val="minor"/>
      </rPr>
      <t xml:space="preserve"> agosto</t>
    </r>
    <r>
      <rPr>
        <sz val="11"/>
        <color theme="1"/>
        <rFont val="Calibri"/>
        <family val="2"/>
        <scheme val="minor"/>
      </rPr>
      <t xml:space="preserve"> se reportó Respuesta SDQS 1646382020 y Respuesta SDQS 1927762020, no obstante no se reporta información para el mes de mayo, por lo anteriormente descrito, se recomienda ejecutar el control de manera oportuna y con la periodicidad como fue diseñado, para lo cual es necesario implementar mecanismos de reporte; con el objetivo de minimizar la materialización del riesgo.
De otra parte, durante el cuatrimestre no se realizaron procesos de caracterización (PM03-PR09-F01), ni verificación condiciones para semaforizar (PM03-PR09-F02) dadas las dinámicas atípicas en los flujos vehiculares y peatonales, por la contingencia sanitaria.
</t>
    </r>
  </si>
  <si>
    <t>Se aporto como evidencia INFORME RESULTADOS II TRIMESTRE, en el cual  se obtiene el nivel de cumplimiento a la implementación del PM04-MN01 Manual de Servicio al Ciudadano que para el segundo trimestre de 2020 fue de 96%, esta información indica que, a partir de la evaluación el nivel de cumplimiento del punto de atención SuperCADE de Movilidad es bueno, ademas se generaron recomendaciones. Se encuentra debidamente publicado en https://intranetmovilidad.movilidadbogota.gov.co/intranet/sites/default/files/2020-07-30/informe-resultados-ii-trimestre.pdf.
Por lo anterior, se evidencia que el control se ejecutó como fue diseñado demostrando su efectividad de acuerdo con PM04-MN01- MANUAL DE SERVICIO AL CIUDADANO, lo cual contribuye a una adecuada mitigación del riesgo.</t>
  </si>
  <si>
    <t xml:space="preserve">Los responsables remitieron como evidencias de la ejecucion del control Acta de reunión de quejas y reclamos I semestre 2020 del 23 de julio 20202,  e informe trimestral de quejas y reclamos por dependencias, de igual forma, en el link https://www.movilidadbogota.gov.co/web/informacion_pqrs se observaron publicados los informes de seguimiento de PQRSD, mes vencido, asi las cosas, las  evidencias aportadas contribuyeron a la efectividad del control, por lo tanto se mantiene una adecuada mitigación del riesgo.  </t>
  </si>
  <si>
    <t>Como soportes de la ejecucion del control se remitio: Informe semanal movimiento expedientes (0), Quejas enviadas a las empresas de transporte público individual (138), quejas por prestación de taxis (272), Quejas solicitud de ampliación a ciudadanos por prestación de servicio tipo taxi (134), factor calidad valores liquidados, descripcion de gestión del Grupo Revisiones Integrales, desintegración fisica T.P.(426), y seguimiento a radicados - ingreso en grua, respondidos dentro de los terminos del manual PM04-MN02. Por lo anterior, se evidencia que el control se ejecutó como fue diseñado demostrando su efectividad, lo cual contribuye a una adecuada mitigación del riesgo.</t>
  </si>
  <si>
    <t>Los responsables de ejecutar el control remitieron el formato PM05-PR10-F01 base de datos de la subdirección V1,0 de 18-02-2019, correspondiente a los archivos INVESTIGACIONES aperturadas con ley 1437 de 2011 desde 2016 hasta 2018, así como, INVESTIGACIONES aperturadas con ley 1437 de 2011 desde 2019 en los cuales se evidenció el cumplimiento de los Lineamientos y/o Políticas de Operación del procedimiento “Desvinculación Administrativa de Vehículos de Transporte Público” PM05-PR10 V 1.0. Por lo anterior, se evidencia que el control se ejecutó como fue diseñado demostrando su efectividad, lo cual contribuye a una adecuada mitigación del riesgo.</t>
  </si>
  <si>
    <t>SEGUIMIENTO OFICINA DE CONTROL INTERNO 
FECHA: 14 de septiembre de 2020</t>
  </si>
  <si>
    <t xml:space="preserve"> Se allegan las evidencias de la socialización adelantada por parte de la Oficina de Gestión Social, del Código de Integridad y la Política antisoborno con los Centros Locales de Movilidad en las 20 localidades de la ciudad. Como evidencia están los correos enviados a comienzos del mes de julio 2020.</t>
  </si>
  <si>
    <t xml:space="preserve">Se allegan como evidencias de gestión, el formato PA05-M02-F02 Compromiso antisoborno SDM Versión 1.0, así como también el Manual de Contratación del 02 agosto de 2020 y los correos de revisión y aprobación de la Secretaría de Ambiente y correo dirigido a la OAPI.  </t>
  </si>
  <si>
    <t>Se allegan las evidencias de la socialización adelantada por parte de la Oficina de Gestión Social, del Código de Integridad y la Política antisoborno con los Centros Locales de Movilidad en las 20 localidades de la ciudad. Como evidencia están los correos enviados a las distintas localidades a comienzos del mes de julio 2020.</t>
  </si>
  <si>
    <t xml:space="preserve">Dentro de las evidencias dispuestas se encuentran el Protocolo RS1C4 PM04-MN02-PT01 PROTOCOLO DENUNCIAS POR CORRUPCIÓN V.1.0 Final OCD FDO y la Planilla de asistencia a la capacitación RS1C4 FT-010-RegistroDeAsistencia12 junio DP Y SOBORNO, sobre el tema de soborno el día 16 de junio del 2020 en forma virtual. </t>
  </si>
  <si>
    <t>Frente a este riesgo y control, se remiten como evidencias nueve (9) actas de reparto de la Oficina de Control Disciplinario, emitidas entre enero a junio de 2020. RS4C1 ACTAS DE REPARTO DE ENERO A JUNIO DE 2020.
Pese a lo anterior, no se encuentra plenamente soportada la ejecución del control, toda vez que se tiene definido como "Evidencias que quedarán" un Sistema implementado para recepción de quejas, autos proferidos, expedientes, pero se allegan solo las actas de reparto, no se hace referencia al Sistema Implementado.</t>
  </si>
  <si>
    <t>Para este riesgo, se dispusieron en el Drive, en la carpeta de evidencias, las planillas FORMATO PLANILLA DE RELACIÓN DE CUENTAS POR UNIDAD EJECUTORA, correspondiente a los meses de mayo a Julio, por medio de las cuales se evidencia que se respeta el turno de radicación
de las cuentas, de contratista y proveedores de la SDM. Así mismo se allega copia del Acta de reunión del 21 de julio, cuyo propósito fue SEGUIMIENTO A LAS ACCIONES DE LOS RIESGOS DE LA SUBDIRECCION FINANCIERA, donde se monitorea el avance y control integral a los riesgos asociados al proceso de Gestión Financiera. Tambiñen se evidencia correo mediante el cual se socializa al interior de la Subdirección financiera los mapas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</si>
</sst>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mmmm\ yyyy"/>
  </numFmts>
  <fonts count="71" x14ac:knownFonts="1">
    <font>
      <sz val="11"/>
      <color theme="1"/>
      <name val="Calibri"/>
      <family val="2"/>
      <scheme val="minor"/>
    </font>
    <font>
      <b/>
      <sz val="10.5"/>
      <color rgb="FF333F50"/>
      <name val="Century Gothic"/>
      <family val="2"/>
    </font>
    <font>
      <b/>
      <sz val="8"/>
      <name val="Century Gothic"/>
      <family val="2"/>
    </font>
    <font>
      <sz val="10"/>
      <color theme="1"/>
      <name val="Arial"/>
      <family val="2"/>
    </font>
    <font>
      <b/>
      <sz val="11"/>
      <color theme="5" tint="-0.249977111117893"/>
      <name val="Calibri"/>
      <family val="2"/>
      <scheme val="minor"/>
    </font>
    <font>
      <b/>
      <sz val="11"/>
      <color theme="1"/>
      <name val="Calibri"/>
      <family val="2"/>
      <scheme val="minor"/>
    </font>
    <font>
      <b/>
      <sz val="20"/>
      <color theme="1"/>
      <name val="Arial"/>
      <family val="2"/>
    </font>
    <font>
      <b/>
      <sz val="18"/>
      <color theme="1"/>
      <name val="Arial"/>
      <family val="2"/>
    </font>
    <font>
      <sz val="18"/>
      <color theme="1"/>
      <name val="Arial"/>
      <family val="2"/>
    </font>
    <font>
      <sz val="18"/>
      <name val="Arial"/>
      <family val="2"/>
    </font>
    <font>
      <u/>
      <sz val="18"/>
      <color theme="1"/>
      <name val="Arial"/>
      <family val="2"/>
    </font>
    <font>
      <sz val="16"/>
      <name val="Arial"/>
      <family val="2"/>
    </font>
    <font>
      <b/>
      <sz val="16"/>
      <color rgb="FFFF0000"/>
      <name val="Arial"/>
      <family val="2"/>
    </font>
    <font>
      <sz val="16"/>
      <color rgb="FFFF0000"/>
      <name val="Arial"/>
      <family val="2"/>
    </font>
    <font>
      <b/>
      <sz val="16"/>
      <name val="Arial"/>
      <family val="2"/>
    </font>
    <font>
      <b/>
      <u/>
      <sz val="18"/>
      <name val="Arial"/>
      <family val="2"/>
    </font>
    <font>
      <u/>
      <sz val="18"/>
      <name val="Arial"/>
      <family val="2"/>
    </font>
    <font>
      <b/>
      <sz val="18"/>
      <name val="Arial"/>
      <family val="2"/>
    </font>
    <font>
      <sz val="18"/>
      <color rgb="FFFF0000"/>
      <name val="Arial"/>
      <family val="2"/>
    </font>
    <font>
      <b/>
      <sz val="16"/>
      <color rgb="FF7030A0"/>
      <name val="Calibri"/>
      <family val="2"/>
      <scheme val="minor"/>
    </font>
    <font>
      <b/>
      <sz val="12"/>
      <color indexed="8"/>
      <name val="Arial"/>
      <family val="2"/>
    </font>
    <font>
      <sz val="48"/>
      <color rgb="FFFF0000"/>
      <name val="Arial"/>
      <family val="2"/>
    </font>
    <font>
      <sz val="48"/>
      <color rgb="FFFF0000"/>
      <name val="Wingdings"/>
      <charset val="2"/>
    </font>
    <font>
      <b/>
      <sz val="12"/>
      <color theme="1"/>
      <name val="Calibri"/>
      <family val="2"/>
      <scheme val="minor"/>
    </font>
    <font>
      <b/>
      <sz val="22"/>
      <color theme="1"/>
      <name val="Arial"/>
      <family val="2"/>
    </font>
    <font>
      <b/>
      <sz val="24"/>
      <color theme="1"/>
      <name val="Arial"/>
      <family val="2"/>
    </font>
    <font>
      <b/>
      <sz val="22"/>
      <name val="Arial"/>
      <family val="2"/>
    </font>
    <font>
      <sz val="11"/>
      <name val="Arial"/>
      <family val="2"/>
    </font>
    <font>
      <sz val="10"/>
      <name val="Arial"/>
      <family val="2"/>
    </font>
    <font>
      <b/>
      <sz val="8"/>
      <color rgb="FF000000"/>
      <name val="Century Gothic"/>
      <family val="2"/>
    </font>
    <font>
      <b/>
      <sz val="9"/>
      <color rgb="FF000000"/>
      <name val="Century Gothic"/>
      <family val="2"/>
    </font>
    <font>
      <b/>
      <sz val="11"/>
      <name val="Calibri"/>
      <family val="2"/>
      <scheme val="minor"/>
    </font>
    <font>
      <sz val="11"/>
      <color rgb="FFFF0000"/>
      <name val="Arial"/>
      <family val="2"/>
    </font>
    <font>
      <b/>
      <u/>
      <sz val="11"/>
      <name val="Calibri"/>
      <family val="2"/>
      <scheme val="minor"/>
    </font>
    <font>
      <b/>
      <sz val="11"/>
      <color rgb="FFFF0000"/>
      <name val="Calibri"/>
      <family val="2"/>
      <scheme val="minor"/>
    </font>
    <font>
      <sz val="11"/>
      <name val="Calibri"/>
      <family val="2"/>
      <scheme val="minor"/>
    </font>
    <font>
      <b/>
      <sz val="12"/>
      <color theme="1"/>
      <name val="Arial"/>
      <family val="2"/>
    </font>
    <font>
      <b/>
      <sz val="12"/>
      <name val="Arial"/>
      <family val="2"/>
    </font>
    <font>
      <b/>
      <sz val="10"/>
      <color indexed="8"/>
      <name val="Arial"/>
      <family val="2"/>
    </font>
    <font>
      <b/>
      <sz val="14"/>
      <color theme="1"/>
      <name val="Arial"/>
      <family val="2"/>
    </font>
    <font>
      <b/>
      <sz val="9"/>
      <color theme="1"/>
      <name val="Calibri"/>
      <family val="2"/>
      <scheme val="minor"/>
    </font>
    <font>
      <b/>
      <sz val="10"/>
      <color theme="1"/>
      <name val="Calibri"/>
      <family val="2"/>
      <scheme val="minor"/>
    </font>
    <font>
      <sz val="10"/>
      <color rgb="FF000000"/>
      <name val="Calibri"/>
      <family val="2"/>
    </font>
    <font>
      <b/>
      <sz val="8"/>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color theme="1"/>
      <name val="Calibri"/>
      <family val="2"/>
    </font>
    <font>
      <sz val="9"/>
      <color theme="1"/>
      <name val="Calibri"/>
      <family val="2"/>
      <scheme val="minor"/>
    </font>
    <font>
      <b/>
      <sz val="11"/>
      <color theme="1"/>
      <name val="Arial"/>
      <family val="2"/>
    </font>
    <font>
      <b/>
      <sz val="10"/>
      <name val="Arial Narrow"/>
      <family val="2"/>
    </font>
    <font>
      <b/>
      <sz val="11"/>
      <color rgb="FFFF0000"/>
      <name val="Arial"/>
      <family val="2"/>
    </font>
    <font>
      <b/>
      <sz val="11"/>
      <name val="Arial"/>
      <family val="2"/>
    </font>
    <font>
      <sz val="12"/>
      <name val="Arial"/>
      <family val="2"/>
    </font>
    <font>
      <sz val="9"/>
      <color indexed="81"/>
      <name val="Tahoma"/>
      <family val="2"/>
    </font>
    <font>
      <sz val="9"/>
      <name val="Calibri"/>
      <family val="2"/>
      <scheme val="minor"/>
    </font>
    <font>
      <sz val="10"/>
      <color rgb="FF000000"/>
      <name val="Calibri"/>
      <family val="2"/>
    </font>
    <font>
      <sz val="11"/>
      <color theme="1"/>
      <name val="Calibri"/>
      <family val="2"/>
    </font>
    <font>
      <sz val="11"/>
      <color rgb="FF000000"/>
      <name val="Calibri"/>
      <family val="2"/>
    </font>
    <font>
      <sz val="9"/>
      <color theme="1"/>
      <name val="Calibri"/>
      <family val="2"/>
    </font>
    <font>
      <sz val="9"/>
      <color rgb="FF000000"/>
      <name val="Calibri"/>
      <family val="2"/>
    </font>
    <font>
      <sz val="11"/>
      <color theme="1"/>
      <name val="Arial"/>
      <family val="2"/>
    </font>
    <font>
      <u/>
      <sz val="11"/>
      <color theme="1"/>
      <name val="Arial"/>
      <family val="2"/>
    </font>
    <font>
      <sz val="11"/>
      <color rgb="FF000000"/>
      <name val="Arial"/>
      <family val="2"/>
    </font>
    <font>
      <b/>
      <sz val="11"/>
      <color theme="1"/>
      <name val="Arial"/>
      <family val="2"/>
    </font>
    <font>
      <b/>
      <sz val="11"/>
      <color theme="5"/>
      <name val="Calibri"/>
      <family val="2"/>
      <scheme val="minor"/>
    </font>
    <font>
      <b/>
      <sz val="11"/>
      <color theme="5"/>
      <name val="Arial"/>
      <family val="2"/>
    </font>
    <font>
      <b/>
      <sz val="18"/>
      <color theme="1" tint="4.9989318521683403E-2"/>
      <name val="Arial"/>
      <family val="2"/>
    </font>
    <font>
      <b/>
      <sz val="18"/>
      <color theme="1" tint="4.9989318521683403E-2"/>
      <name val="Wingdings 3"/>
      <family val="1"/>
      <charset val="2"/>
    </font>
    <font>
      <b/>
      <sz val="18"/>
      <name val="Wingdings 3"/>
      <family val="1"/>
      <charset val="2"/>
    </font>
    <font>
      <u/>
      <sz val="11"/>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2"/>
        <bgColor indexed="64"/>
      </patternFill>
    </fill>
    <fill>
      <patternFill patternType="solid">
        <fgColor theme="2" tint="-0.24994659260841701"/>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9" tint="0.79998168889431442"/>
        <bgColor indexed="64"/>
      </patternFill>
    </fill>
    <fill>
      <patternFill patternType="solid">
        <fgColor rgb="FF33CCCC"/>
        <bgColor indexed="64"/>
      </patternFill>
    </fill>
    <fill>
      <patternFill patternType="solid">
        <fgColor rgb="FF0FCFC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s>
  <cellStyleXfs count="2">
    <xf numFmtId="0" fontId="0" fillId="0" borderId="0"/>
    <xf numFmtId="0" fontId="28" fillId="0" borderId="0"/>
  </cellStyleXfs>
  <cellXfs count="478">
    <xf numFmtId="0" fontId="0" fillId="0" borderId="0" xfId="0"/>
    <xf numFmtId="0" fontId="5" fillId="6" borderId="1" xfId="0" applyFont="1" applyFill="1" applyBorder="1" applyAlignment="1">
      <alignment horizontal="center" vertical="top"/>
    </xf>
    <xf numFmtId="0" fontId="5" fillId="6" borderId="1" xfId="0" applyFont="1" applyFill="1" applyBorder="1" applyAlignment="1">
      <alignment horizontal="center" vertical="top" wrapText="1"/>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xf numFmtId="0" fontId="0" fillId="2" borderId="0" xfId="0" applyFill="1" applyBorder="1"/>
    <xf numFmtId="0" fontId="0" fillId="2" borderId="22" xfId="0" applyFill="1" applyBorder="1" applyAlignment="1">
      <alignment horizontal="justify" vertical="center"/>
    </xf>
    <xf numFmtId="0" fontId="7" fillId="6" borderId="19" xfId="0" applyFont="1" applyFill="1" applyBorder="1" applyAlignment="1">
      <alignment horizontal="center" vertical="top" wrapText="1"/>
    </xf>
    <xf numFmtId="0" fontId="7" fillId="4"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14" xfId="0" applyFont="1" applyFill="1" applyBorder="1" applyAlignment="1">
      <alignment horizontal="center" vertical="center"/>
    </xf>
    <xf numFmtId="0" fontId="3" fillId="2" borderId="11"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20" fillId="2" borderId="0" xfId="0" applyFont="1" applyFill="1" applyBorder="1" applyAlignment="1" applyProtection="1">
      <alignment horizontal="center" vertical="top"/>
    </xf>
    <xf numFmtId="0" fontId="3" fillId="2" borderId="22" xfId="0" applyFont="1" applyFill="1" applyBorder="1" applyAlignment="1" applyProtection="1">
      <alignment horizontal="center"/>
    </xf>
    <xf numFmtId="0" fontId="23" fillId="2" borderId="22" xfId="0" applyFont="1" applyFill="1" applyBorder="1" applyAlignment="1"/>
    <xf numFmtId="0" fontId="0" fillId="2" borderId="22" xfId="0" applyFill="1" applyBorder="1"/>
    <xf numFmtId="14" fontId="0" fillId="2" borderId="1" xfId="0" applyNumberFormat="1" applyFont="1" applyFill="1" applyBorder="1" applyAlignment="1">
      <alignment horizontal="center" vertical="top"/>
    </xf>
    <xf numFmtId="0" fontId="0" fillId="2" borderId="1" xfId="0" applyFont="1" applyFill="1" applyBorder="1" applyAlignment="1">
      <alignment horizontal="center" vertical="top"/>
    </xf>
    <xf numFmtId="0" fontId="0" fillId="2" borderId="1" xfId="0" applyFont="1" applyFill="1" applyBorder="1" applyAlignment="1">
      <alignment horizontal="justify" vertical="top"/>
    </xf>
    <xf numFmtId="0" fontId="0" fillId="7" borderId="0" xfId="0" applyFill="1"/>
    <xf numFmtId="0" fontId="7" fillId="8" borderId="14" xfId="0" applyFont="1" applyFill="1" applyBorder="1" applyAlignment="1">
      <alignment horizontal="center" vertical="center" wrapText="1"/>
    </xf>
    <xf numFmtId="0" fontId="0" fillId="2" borderId="1" xfId="0" applyFill="1" applyBorder="1" applyAlignment="1">
      <alignment horizontal="center" vertical="top"/>
    </xf>
    <xf numFmtId="0" fontId="0" fillId="2" borderId="0" xfId="0" applyFill="1" applyAlignment="1">
      <alignment vertical="top"/>
    </xf>
    <xf numFmtId="0" fontId="0" fillId="2" borderId="0" xfId="0" applyFill="1"/>
    <xf numFmtId="0" fontId="5" fillId="9" borderId="1" xfId="0" applyFont="1" applyFill="1" applyBorder="1" applyAlignment="1">
      <alignment horizontal="center" vertical="top"/>
    </xf>
    <xf numFmtId="0" fontId="0" fillId="10" borderId="0" xfId="0" applyFill="1"/>
    <xf numFmtId="0" fontId="0" fillId="10" borderId="0" xfId="0" applyFill="1" applyAlignment="1">
      <alignment vertical="top"/>
    </xf>
    <xf numFmtId="0" fontId="1" fillId="10" borderId="0" xfId="0" applyFont="1" applyFill="1" applyAlignment="1">
      <alignment horizontal="center" vertical="top"/>
    </xf>
    <xf numFmtId="0" fontId="2" fillId="10" borderId="0" xfId="0" applyFont="1" applyFill="1" applyAlignment="1">
      <alignment horizontal="center" vertical="top"/>
    </xf>
    <xf numFmtId="0" fontId="29" fillId="10" borderId="0" xfId="0" applyFont="1" applyFill="1" applyAlignment="1">
      <alignment horizontal="center" vertical="center" readingOrder="1"/>
    </xf>
    <xf numFmtId="0" fontId="30" fillId="10" borderId="0" xfId="0" applyFont="1" applyFill="1" applyAlignment="1">
      <alignment horizontal="center" vertical="center" readingOrder="1"/>
    </xf>
    <xf numFmtId="0" fontId="29" fillId="10" borderId="0" xfId="0" applyFont="1" applyFill="1" applyAlignment="1">
      <alignment horizontal="center" vertical="center" wrapText="1" readingOrder="1"/>
    </xf>
    <xf numFmtId="0" fontId="0" fillId="10" borderId="0" xfId="0" applyFill="1" applyAlignment="1">
      <alignment vertical="top" wrapText="1"/>
    </xf>
    <xf numFmtId="0" fontId="0" fillId="10" borderId="0" xfId="0" applyFill="1" applyAlignment="1">
      <alignment wrapText="1"/>
    </xf>
    <xf numFmtId="0" fontId="4" fillId="10" borderId="2" xfId="0" applyFont="1" applyFill="1" applyBorder="1" applyAlignment="1">
      <alignment vertical="center"/>
    </xf>
    <xf numFmtId="0" fontId="4" fillId="11" borderId="1" xfId="0" applyFont="1" applyFill="1" applyBorder="1" applyAlignment="1" applyProtection="1">
      <alignment vertical="center"/>
      <protection hidden="1"/>
    </xf>
    <xf numFmtId="0" fontId="4" fillId="11" borderId="0" xfId="0" applyFont="1" applyFill="1" applyBorder="1" applyAlignment="1" applyProtection="1">
      <alignment vertical="center"/>
      <protection hidden="1"/>
    </xf>
    <xf numFmtId="0" fontId="4" fillId="10" borderId="3" xfId="0" applyFont="1" applyFill="1" applyBorder="1" applyAlignment="1">
      <alignment vertical="center"/>
    </xf>
    <xf numFmtId="0" fontId="4" fillId="10" borderId="4" xfId="0" applyFont="1" applyFill="1" applyBorder="1" applyAlignment="1">
      <alignment vertical="center"/>
    </xf>
    <xf numFmtId="0" fontId="4" fillId="11" borderId="5" xfId="0" applyFont="1" applyFill="1" applyBorder="1" applyAlignment="1" applyProtection="1">
      <alignment vertical="center"/>
      <protection hidden="1"/>
    </xf>
    <xf numFmtId="0" fontId="27" fillId="2" borderId="1" xfId="0" applyFont="1" applyFill="1" applyBorder="1" applyAlignment="1">
      <alignment horizontal="center" vertical="top" wrapText="1"/>
    </xf>
    <xf numFmtId="0" fontId="0" fillId="2"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top"/>
    </xf>
    <xf numFmtId="0" fontId="5" fillId="9" borderId="1" xfId="0" applyFont="1" applyFill="1" applyBorder="1" applyAlignment="1">
      <alignment horizontal="center" vertical="top" wrapText="1"/>
    </xf>
    <xf numFmtId="0" fontId="0" fillId="2" borderId="0" xfId="0" applyFill="1" applyAlignment="1">
      <alignment horizontal="center" vertical="top"/>
    </xf>
    <xf numFmtId="0" fontId="31" fillId="6" borderId="1" xfId="0" applyFont="1" applyFill="1" applyBorder="1" applyAlignment="1" applyProtection="1">
      <alignment horizontal="center" vertical="top" wrapText="1"/>
      <protection hidden="1"/>
    </xf>
    <xf numFmtId="0" fontId="0" fillId="10" borderId="0" xfId="0" applyFont="1" applyFill="1"/>
    <xf numFmtId="0" fontId="0" fillId="2" borderId="0" xfId="0" applyFont="1" applyFill="1"/>
    <xf numFmtId="0" fontId="5" fillId="2" borderId="1" xfId="0" applyFont="1" applyFill="1" applyBorder="1" applyAlignment="1">
      <alignment horizontal="center" vertical="top"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5" fillId="2" borderId="1" xfId="0" applyFont="1" applyFill="1" applyBorder="1"/>
    <xf numFmtId="0" fontId="0" fillId="10" borderId="0" xfId="0" applyFill="1" applyAlignment="1">
      <alignment horizontal="center" wrapText="1"/>
    </xf>
    <xf numFmtId="0" fontId="0" fillId="2" borderId="0" xfId="0" applyFill="1" applyAlignment="1">
      <alignment horizontal="center" wrapText="1"/>
    </xf>
    <xf numFmtId="0" fontId="0" fillId="2" borderId="0" xfId="0" applyFont="1" applyFill="1" applyAlignment="1">
      <alignment horizontal="center"/>
    </xf>
    <xf numFmtId="0" fontId="0" fillId="10" borderId="0" xfId="0" applyFont="1" applyFill="1" applyAlignment="1">
      <alignment horizontal="center"/>
    </xf>
    <xf numFmtId="0" fontId="0" fillId="2" borderId="1" xfId="0" applyFont="1" applyFill="1" applyBorder="1" applyAlignment="1" applyProtection="1">
      <alignment vertical="top"/>
    </xf>
    <xf numFmtId="0" fontId="0" fillId="2" borderId="1" xfId="0" applyFont="1" applyFill="1" applyBorder="1" applyAlignment="1" applyProtection="1">
      <alignment vertical="top"/>
      <protection locked="0"/>
    </xf>
    <xf numFmtId="0" fontId="0" fillId="2" borderId="1" xfId="0" applyFont="1"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2" borderId="1" xfId="0" applyFill="1" applyBorder="1" applyProtection="1">
      <protection locked="0"/>
    </xf>
    <xf numFmtId="0" fontId="5" fillId="2" borderId="1" xfId="0" applyFont="1" applyFill="1" applyBorder="1" applyProtection="1">
      <protection locked="0"/>
    </xf>
    <xf numFmtId="0" fontId="0" fillId="2" borderId="0" xfId="0" applyFont="1" applyFill="1" applyProtection="1">
      <protection locked="0"/>
    </xf>
    <xf numFmtId="0" fontId="0" fillId="2" borderId="1" xfId="0" applyFont="1" applyFill="1" applyBorder="1" applyAlignment="1" applyProtection="1">
      <alignment horizontal="justify" vertical="top" wrapText="1"/>
    </xf>
    <xf numFmtId="0" fontId="0" fillId="2" borderId="1" xfId="0" applyFont="1" applyFill="1" applyBorder="1" applyProtection="1">
      <protection locked="0"/>
    </xf>
    <xf numFmtId="0" fontId="5" fillId="6" borderId="1" xfId="0" applyFont="1" applyFill="1" applyBorder="1" applyAlignment="1" applyProtection="1">
      <alignment horizontal="center" vertical="top"/>
    </xf>
    <xf numFmtId="0" fontId="5" fillId="6" borderId="1" xfId="0" applyFont="1" applyFill="1" applyBorder="1" applyAlignment="1" applyProtection="1">
      <alignment horizontal="center" vertical="top" wrapText="1"/>
    </xf>
    <xf numFmtId="0" fontId="31" fillId="6" borderId="1" xfId="0" applyFont="1" applyFill="1" applyBorder="1" applyAlignment="1" applyProtection="1">
      <alignment horizontal="center" vertical="top" wrapText="1"/>
    </xf>
    <xf numFmtId="0" fontId="5" fillId="6" borderId="6" xfId="0" applyFont="1" applyFill="1" applyBorder="1" applyAlignment="1" applyProtection="1">
      <alignment horizontal="center" vertical="top" wrapText="1"/>
    </xf>
    <xf numFmtId="0" fontId="31" fillId="6" borderId="6" xfId="0" applyFont="1" applyFill="1" applyBorder="1" applyAlignment="1" applyProtection="1">
      <alignment horizontal="center" vertical="top" wrapText="1"/>
    </xf>
    <xf numFmtId="0" fontId="5" fillId="9" borderId="30" xfId="0" applyFont="1" applyFill="1" applyBorder="1" applyAlignment="1">
      <alignment horizontal="center" vertical="top"/>
    </xf>
    <xf numFmtId="0" fontId="35" fillId="2" borderId="1" xfId="0" applyFont="1" applyFill="1" applyBorder="1" applyAlignment="1" applyProtection="1">
      <alignment horizontal="justify" vertical="top" wrapText="1"/>
      <protection locked="0"/>
    </xf>
    <xf numFmtId="0" fontId="3" fillId="2" borderId="31" xfId="0" applyFont="1" applyFill="1" applyBorder="1" applyAlignment="1" applyProtection="1">
      <alignment horizontal="center"/>
    </xf>
    <xf numFmtId="0" fontId="3" fillId="2" borderId="21" xfId="0" applyFont="1" applyFill="1" applyBorder="1" applyAlignment="1" applyProtection="1">
      <alignment horizontal="center"/>
    </xf>
    <xf numFmtId="0" fontId="0" fillId="2" borderId="1" xfId="0" applyFill="1" applyBorder="1" applyAlignment="1" applyProtection="1">
      <alignment horizontal="justify" vertical="top" wrapText="1"/>
      <protection locked="0"/>
    </xf>
    <xf numFmtId="0" fontId="35" fillId="0" borderId="1" xfId="0" applyFont="1" applyBorder="1" applyAlignment="1">
      <alignment horizontal="justify" vertical="top" wrapText="1"/>
    </xf>
    <xf numFmtId="0" fontId="5" fillId="12" borderId="1" xfId="0" applyFont="1" applyFill="1" applyBorder="1" applyAlignment="1" applyProtection="1">
      <alignment horizontal="center" vertical="center" wrapText="1"/>
    </xf>
    <xf numFmtId="0" fontId="0" fillId="0" borderId="1" xfId="0" applyBorder="1" applyAlignment="1" applyProtection="1">
      <alignment horizontal="justify" vertical="top" wrapText="1"/>
      <protection locked="0"/>
    </xf>
    <xf numFmtId="0" fontId="0" fillId="0" borderId="0" xfId="0" applyProtection="1">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vertical="top"/>
    </xf>
    <xf numFmtId="0" fontId="41" fillId="12"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justify" vertical="top"/>
    </xf>
    <xf numFmtId="0" fontId="5" fillId="9" borderId="30" xfId="0" applyFont="1" applyFill="1" applyBorder="1" applyAlignment="1">
      <alignment horizontal="center" vertical="top" wrapText="1"/>
    </xf>
    <xf numFmtId="0" fontId="5" fillId="9" borderId="30" xfId="0" applyFont="1" applyFill="1" applyBorder="1" applyAlignment="1">
      <alignment horizontal="center" wrapText="1"/>
    </xf>
    <xf numFmtId="0" fontId="35" fillId="2" borderId="1"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31" fillId="0" borderId="1" xfId="0" applyFont="1" applyFill="1" applyBorder="1" applyAlignment="1" applyProtection="1">
      <alignment horizontal="justify" vertical="top" wrapText="1"/>
      <protection locked="0"/>
    </xf>
    <xf numFmtId="0" fontId="0" fillId="2" borderId="1" xfId="0" applyFill="1" applyBorder="1" applyAlignment="1" applyProtection="1">
      <alignment vertical="top" wrapText="1"/>
      <protection locked="0"/>
    </xf>
    <xf numFmtId="0" fontId="0" fillId="0" borderId="0" xfId="0" applyAlignment="1">
      <alignment horizontal="justify" vertical="top"/>
    </xf>
    <xf numFmtId="0" fontId="5" fillId="12" borderId="6" xfId="0" applyFont="1" applyFill="1" applyBorder="1" applyAlignment="1" applyProtection="1">
      <alignment horizontal="center" vertical="top" wrapText="1"/>
    </xf>
    <xf numFmtId="0" fontId="42" fillId="0" borderId="40" xfId="0" applyFont="1" applyBorder="1" applyAlignment="1">
      <alignment wrapText="1"/>
    </xf>
    <xf numFmtId="0" fontId="42" fillId="0" borderId="4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4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2" fillId="0" borderId="40" xfId="0" applyFont="1" applyBorder="1" applyAlignment="1">
      <alignment vertical="top" wrapText="1"/>
    </xf>
    <xf numFmtId="0" fontId="0" fillId="0" borderId="1" xfId="0" applyFill="1" applyBorder="1" applyAlignment="1">
      <alignment horizontal="center" vertical="top" wrapText="1"/>
    </xf>
    <xf numFmtId="0" fontId="0" fillId="0" borderId="6" xfId="0"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center" vertical="center" wrapText="1"/>
    </xf>
    <xf numFmtId="0" fontId="0" fillId="0" borderId="1" xfId="0" applyFill="1" applyBorder="1" applyAlignment="1">
      <alignment wrapText="1"/>
    </xf>
    <xf numFmtId="0" fontId="0" fillId="4" borderId="1" xfId="0" applyFont="1" applyFill="1" applyBorder="1" applyAlignment="1" applyProtection="1">
      <alignment vertical="top"/>
      <protection locked="0"/>
    </xf>
    <xf numFmtId="0" fontId="45" fillId="0" borderId="40" xfId="0" applyFont="1" applyBorder="1" applyAlignment="1">
      <alignment horizontal="center" vertical="center" wrapText="1"/>
    </xf>
    <xf numFmtId="0" fontId="46" fillId="0" borderId="40" xfId="0" applyFont="1" applyBorder="1" applyAlignment="1">
      <alignment horizontal="left" vertical="center" wrapText="1"/>
    </xf>
    <xf numFmtId="0" fontId="45" fillId="0" borderId="40" xfId="0" applyFont="1" applyBorder="1" applyAlignment="1">
      <alignment horizontal="left" vertical="center" wrapText="1"/>
    </xf>
    <xf numFmtId="0" fontId="0" fillId="0" borderId="1" xfId="0" applyFill="1" applyBorder="1" applyAlignment="1">
      <alignment vertical="center" wrapText="1"/>
    </xf>
    <xf numFmtId="0" fontId="35" fillId="0" borderId="1" xfId="0" applyFont="1" applyFill="1" applyBorder="1" applyAlignment="1" applyProtection="1">
      <alignment horizontal="center" vertical="top" wrapText="1"/>
      <protection locked="0"/>
    </xf>
    <xf numFmtId="0" fontId="27" fillId="0" borderId="1" xfId="0" applyFont="1" applyFill="1" applyBorder="1" applyAlignment="1">
      <alignment horizontal="center" vertical="top" wrapText="1"/>
    </xf>
    <xf numFmtId="0" fontId="0" fillId="0" borderId="1" xfId="0" applyFont="1" applyFill="1" applyBorder="1" applyAlignment="1" applyProtection="1">
      <alignment vertical="top"/>
    </xf>
    <xf numFmtId="0" fontId="0" fillId="0" borderId="1" xfId="0" applyBorder="1" applyAlignment="1">
      <alignment horizontal="center" vertical="top"/>
    </xf>
    <xf numFmtId="0" fontId="48" fillId="0" borderId="1" xfId="0" applyFont="1" applyBorder="1" applyAlignment="1">
      <alignment horizontal="center" vertical="top" wrapText="1"/>
    </xf>
    <xf numFmtId="0" fontId="48" fillId="0" borderId="1" xfId="0" applyFont="1" applyBorder="1" applyAlignment="1">
      <alignment horizontal="justify" vertical="top"/>
    </xf>
    <xf numFmtId="0" fontId="48" fillId="0" borderId="1" xfId="0" applyFont="1" applyBorder="1" applyAlignment="1">
      <alignment horizontal="justify" vertical="top" wrapText="1"/>
    </xf>
    <xf numFmtId="0" fontId="44" fillId="0" borderId="40" xfId="0" applyFont="1" applyBorder="1" applyAlignment="1">
      <alignment horizontal="center" vertical="top" wrapText="1"/>
    </xf>
    <xf numFmtId="0" fontId="47" fillId="0" borderId="40" xfId="0" applyFont="1" applyBorder="1" applyAlignment="1">
      <alignment horizontal="left" vertical="top" wrapText="1"/>
    </xf>
    <xf numFmtId="0" fontId="0" fillId="0" borderId="0" xfId="0" applyAlignment="1">
      <alignment horizontal="center"/>
    </xf>
    <xf numFmtId="0" fontId="49" fillId="9" borderId="0" xfId="0" applyFont="1" applyFill="1" applyBorder="1" applyAlignment="1" applyProtection="1">
      <alignment horizontal="center"/>
      <protection hidden="1"/>
    </xf>
    <xf numFmtId="0" fontId="50" fillId="0" borderId="38" xfId="1" applyFont="1" applyFill="1" applyBorder="1" applyAlignment="1" applyProtection="1">
      <alignment horizontal="center" vertical="center"/>
    </xf>
    <xf numFmtId="0" fontId="50" fillId="0" borderId="44" xfId="1" applyFont="1" applyFill="1" applyBorder="1" applyAlignment="1" applyProtection="1">
      <alignment horizontal="center" vertical="center"/>
    </xf>
    <xf numFmtId="0" fontId="50" fillId="0" borderId="0" xfId="1" applyFont="1" applyFill="1" applyBorder="1" applyAlignment="1" applyProtection="1">
      <alignment horizontal="center" vertical="center"/>
    </xf>
    <xf numFmtId="0" fontId="5" fillId="9" borderId="6"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9" fillId="9" borderId="21" xfId="0" applyFont="1" applyFill="1" applyBorder="1" applyAlignment="1" applyProtection="1">
      <alignment horizontal="center" vertical="center" wrapText="1"/>
      <protection hidden="1"/>
    </xf>
    <xf numFmtId="0" fontId="49" fillId="9" borderId="46" xfId="0" applyFont="1" applyFill="1" applyBorder="1" applyAlignment="1" applyProtection="1">
      <alignment horizontal="center" vertical="center" wrapText="1"/>
      <protection hidden="1"/>
    </xf>
    <xf numFmtId="0" fontId="23" fillId="13" borderId="1" xfId="0" applyFont="1" applyFill="1" applyBorder="1" applyAlignment="1">
      <alignment horizontal="center" vertical="center"/>
    </xf>
    <xf numFmtId="0" fontId="37" fillId="14" borderId="45" xfId="0" applyFont="1" applyFill="1" applyBorder="1" applyAlignment="1" applyProtection="1">
      <alignment horizontal="center" vertical="center" wrapText="1"/>
      <protection hidden="1"/>
    </xf>
    <xf numFmtId="0" fontId="37" fillId="14" borderId="47" xfId="0" applyFont="1" applyFill="1" applyBorder="1" applyAlignment="1" applyProtection="1">
      <alignment horizontal="center" vertical="center" wrapText="1"/>
      <protection hidden="1"/>
    </xf>
    <xf numFmtId="0" fontId="37" fillId="14" borderId="41" xfId="0" applyFont="1" applyFill="1" applyBorder="1" applyAlignment="1" applyProtection="1">
      <alignment horizontal="center" vertical="center" wrapText="1"/>
      <protection hidden="1"/>
    </xf>
    <xf numFmtId="0" fontId="0" fillId="15" borderId="1" xfId="0" applyFill="1" applyBorder="1" applyAlignment="1">
      <alignment horizontal="center" vertical="center" wrapText="1"/>
    </xf>
    <xf numFmtId="0" fontId="37" fillId="14" borderId="1" xfId="0" applyFont="1" applyFill="1" applyBorder="1" applyAlignment="1" applyProtection="1">
      <alignment horizontal="center" vertical="center" wrapText="1"/>
      <protection hidden="1"/>
    </xf>
    <xf numFmtId="0" fontId="0" fillId="16" borderId="1" xfId="0" applyFill="1" applyBorder="1" applyAlignment="1">
      <alignment horizontal="center" vertical="center" wrapText="1"/>
    </xf>
    <xf numFmtId="0" fontId="52" fillId="2" borderId="30" xfId="0" applyFont="1" applyFill="1" applyBorder="1" applyAlignment="1" applyProtection="1">
      <alignment horizontal="justify" vertical="top" wrapText="1"/>
      <protection locked="0"/>
    </xf>
    <xf numFmtId="49" fontId="3" fillId="0" borderId="39" xfId="0" applyNumberFormat="1" applyFont="1" applyBorder="1" applyAlignment="1" applyProtection="1">
      <alignment horizontal="justify" vertical="top" wrapText="1"/>
      <protection locked="0"/>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36" fillId="0" borderId="1" xfId="0" applyFont="1" applyBorder="1" applyAlignment="1">
      <alignment horizontal="justify" vertical="top"/>
    </xf>
    <xf numFmtId="0" fontId="5" fillId="0" borderId="1" xfId="0" applyFont="1" applyBorder="1" applyAlignment="1">
      <alignment horizontal="center" vertical="top"/>
    </xf>
    <xf numFmtId="0" fontId="53" fillId="0" borderId="29" xfId="0" applyFont="1" applyFill="1" applyBorder="1" applyAlignment="1" applyProtection="1">
      <alignment horizontal="center" vertical="center" wrapText="1"/>
      <protection hidden="1"/>
    </xf>
    <xf numFmtId="0" fontId="53" fillId="0" borderId="39" xfId="0" applyFont="1" applyFill="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protection hidden="1"/>
    </xf>
    <xf numFmtId="0" fontId="37" fillId="0" borderId="39" xfId="0" applyFont="1" applyFill="1" applyBorder="1" applyAlignment="1" applyProtection="1">
      <alignment horizontal="center" vertical="center" wrapText="1"/>
      <protection hidden="1"/>
    </xf>
    <xf numFmtId="49" fontId="0" fillId="0" borderId="1" xfId="0" applyNumberFormat="1" applyBorder="1" applyAlignment="1">
      <alignment horizontal="justify" vertical="top"/>
    </xf>
    <xf numFmtId="0" fontId="36" fillId="0" borderId="0" xfId="0" applyFont="1" applyBorder="1" applyAlignment="1">
      <alignment horizontal="justify" vertical="top"/>
    </xf>
    <xf numFmtId="0" fontId="53" fillId="0" borderId="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0" fontId="37" fillId="0" borderId="1" xfId="0" applyFont="1" applyFill="1" applyBorder="1" applyAlignment="1" applyProtection="1">
      <alignment horizontal="center" vertical="center" wrapText="1"/>
      <protection hidden="1"/>
    </xf>
    <xf numFmtId="0" fontId="52" fillId="17" borderId="30" xfId="0" applyFont="1" applyFill="1" applyBorder="1" applyAlignment="1" applyProtection="1">
      <alignment horizontal="justify" vertical="top" wrapText="1"/>
      <protection locked="0"/>
    </xf>
    <xf numFmtId="0" fontId="0" fillId="17" borderId="0" xfId="0" applyFill="1"/>
    <xf numFmtId="0" fontId="0" fillId="17" borderId="29" xfId="0" applyFill="1" applyBorder="1"/>
    <xf numFmtId="0" fontId="5" fillId="9" borderId="1" xfId="0" applyFont="1" applyFill="1" applyBorder="1" applyAlignment="1" applyProtection="1">
      <alignment horizontal="center" vertical="top"/>
    </xf>
    <xf numFmtId="0" fontId="5" fillId="9" borderId="1" xfId="0" applyFont="1" applyFill="1" applyBorder="1" applyAlignment="1" applyProtection="1">
      <alignment horizontal="center" vertical="top" wrapText="1"/>
    </xf>
    <xf numFmtId="0" fontId="5" fillId="9" borderId="1" xfId="0" applyFont="1" applyFill="1" applyBorder="1" applyAlignment="1" applyProtection="1">
      <alignment horizontal="justify" vertical="top" wrapText="1"/>
    </xf>
    <xf numFmtId="0" fontId="0" fillId="0" borderId="1" xfId="0" applyFill="1" applyBorder="1" applyAlignment="1">
      <alignment horizontal="justify" vertical="center" wrapText="1"/>
    </xf>
    <xf numFmtId="0" fontId="48" fillId="0" borderId="1" xfId="0" applyFont="1" applyBorder="1" applyAlignment="1">
      <alignment horizontal="justify" vertical="center" wrapText="1"/>
    </xf>
    <xf numFmtId="0" fontId="0" fillId="0" borderId="0" xfId="0" applyAlignment="1">
      <alignment horizontal="justify"/>
    </xf>
    <xf numFmtId="0" fontId="48"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46" fillId="0" borderId="40" xfId="0" applyFont="1" applyBorder="1" applyAlignment="1">
      <alignment horizontal="justify" vertical="center" wrapText="1"/>
    </xf>
    <xf numFmtId="0" fontId="0" fillId="0" borderId="1" xfId="0" applyFill="1" applyBorder="1" applyAlignment="1">
      <alignment horizontal="justify" wrapText="1"/>
    </xf>
    <xf numFmtId="0" fontId="0" fillId="0" borderId="0" xfId="0" applyFill="1" applyAlignment="1">
      <alignment horizontal="justify" vertical="center" wrapText="1"/>
    </xf>
    <xf numFmtId="0" fontId="35" fillId="0" borderId="1" xfId="0" applyFont="1" applyBorder="1" applyAlignment="1" applyProtection="1">
      <alignment horizontal="justify" vertical="top" wrapText="1"/>
      <protection locked="0"/>
    </xf>
    <xf numFmtId="0" fontId="47" fillId="0" borderId="40" xfId="0" applyFont="1" applyFill="1" applyBorder="1" applyAlignment="1">
      <alignment horizontal="center" vertical="top" wrapText="1"/>
    </xf>
    <xf numFmtId="0" fontId="55" fillId="0" borderId="1" xfId="0" applyFont="1" applyBorder="1" applyAlignment="1">
      <alignment horizontal="center" vertical="top" wrapText="1"/>
    </xf>
    <xf numFmtId="0" fontId="55" fillId="0" borderId="1" xfId="0" applyFont="1" applyBorder="1" applyAlignment="1">
      <alignment horizontal="justify" vertical="top"/>
    </xf>
    <xf numFmtId="0" fontId="55" fillId="0" borderId="1" xfId="0" applyFont="1" applyBorder="1" applyAlignment="1">
      <alignment horizontal="justify" vertical="top" wrapText="1"/>
    </xf>
    <xf numFmtId="0" fontId="48" fillId="0" borderId="1" xfId="0" applyFont="1" applyBorder="1" applyAlignment="1">
      <alignment horizontal="center" vertical="center" wrapText="1"/>
    </xf>
    <xf numFmtId="0" fontId="0" fillId="0" borderId="1" xfId="0" applyFill="1" applyBorder="1" applyAlignment="1">
      <alignment horizontal="justify" vertical="top"/>
    </xf>
    <xf numFmtId="0" fontId="42" fillId="0" borderId="1" xfId="0" applyFont="1" applyFill="1" applyBorder="1" applyAlignment="1">
      <alignment horizontal="center" vertical="center" wrapText="1"/>
    </xf>
    <xf numFmtId="0" fontId="0" fillId="0" borderId="1" xfId="0" applyFill="1" applyBorder="1"/>
    <xf numFmtId="0" fontId="0" fillId="0" borderId="0" xfId="0" applyFill="1"/>
    <xf numFmtId="0" fontId="0" fillId="0" borderId="1" xfId="0" applyFill="1" applyBorder="1" applyAlignment="1">
      <alignment horizontal="justify" vertical="top" wrapText="1"/>
    </xf>
    <xf numFmtId="0" fontId="56"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45" fillId="0" borderId="1" xfId="0" applyFont="1" applyFill="1" applyBorder="1" applyAlignment="1">
      <alignment horizontal="center" vertical="center"/>
    </xf>
    <xf numFmtId="0" fontId="45" fillId="0" borderId="1" xfId="0" applyFont="1" applyFill="1" applyBorder="1" applyAlignment="1" applyProtection="1">
      <alignment horizontal="justify" vertical="top" wrapText="1"/>
      <protection locked="0"/>
    </xf>
    <xf numFmtId="0" fontId="45" fillId="0" borderId="1" xfId="0" applyFont="1" applyFill="1" applyBorder="1" applyAlignment="1">
      <alignment horizontal="center" vertical="center" wrapText="1"/>
    </xf>
    <xf numFmtId="0" fontId="57" fillId="0" borderId="40" xfId="0" applyFont="1" applyBorder="1" applyAlignment="1">
      <alignment horizontal="center" vertical="top" wrapText="1"/>
    </xf>
    <xf numFmtId="0" fontId="58" fillId="0" borderId="40" xfId="0" applyFont="1" applyBorder="1" applyAlignment="1">
      <alignment horizontal="center" vertical="top" wrapText="1"/>
    </xf>
    <xf numFmtId="0" fontId="57" fillId="0" borderId="40" xfId="0" applyFont="1" applyBorder="1" applyAlignment="1">
      <alignment horizontal="left" vertical="top" wrapText="1"/>
    </xf>
    <xf numFmtId="0" fontId="57" fillId="0" borderId="40" xfId="0" applyFont="1" applyBorder="1" applyAlignment="1">
      <alignment horizontal="left" vertical="top"/>
    </xf>
    <xf numFmtId="0" fontId="59" fillId="0" borderId="40" xfId="0" applyFont="1" applyBorder="1" applyAlignment="1">
      <alignment horizontal="center" vertical="top" wrapText="1"/>
    </xf>
    <xf numFmtId="0" fontId="60" fillId="0" borderId="40" xfId="0" applyFont="1" applyBorder="1" applyAlignment="1">
      <alignment horizontal="center" vertical="top" wrapText="1"/>
    </xf>
    <xf numFmtId="0" fontId="58" fillId="0" borderId="40" xfId="0" applyFont="1" applyBorder="1" applyAlignment="1">
      <alignment horizontal="left" vertical="top" wrapText="1"/>
    </xf>
    <xf numFmtId="0" fontId="0" fillId="0" borderId="40" xfId="0" applyFont="1" applyBorder="1" applyAlignment="1">
      <alignment horizontal="center" vertical="center" wrapText="1"/>
    </xf>
    <xf numFmtId="0" fontId="44" fillId="0" borderId="40" xfId="0" applyFont="1" applyBorder="1" applyAlignment="1">
      <alignment horizontal="left" vertical="top" wrapText="1"/>
    </xf>
    <xf numFmtId="0" fontId="58" fillId="0" borderId="40" xfId="0" applyFont="1" applyBorder="1" applyAlignment="1">
      <alignment horizontal="left" vertical="center" wrapText="1"/>
    </xf>
    <xf numFmtId="0" fontId="58" fillId="18" borderId="40"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lignment horizontal="center" vertical="top"/>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0" borderId="1" xfId="0" applyBorder="1" applyAlignment="1">
      <alignment horizontal="center" vertical="top"/>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58" fillId="0" borderId="40" xfId="0" applyFont="1" applyBorder="1" applyAlignment="1">
      <alignment wrapText="1"/>
    </xf>
    <xf numFmtId="0" fontId="58" fillId="0" borderId="40" xfId="0" applyFont="1" applyBorder="1" applyAlignment="1">
      <alignment horizontal="left" vertical="top" wrapText="1"/>
    </xf>
    <xf numFmtId="0" fontId="0" fillId="2" borderId="1" xfId="0" applyFill="1" applyBorder="1" applyAlignment="1" applyProtection="1">
      <alignment horizontal="center" vertical="center"/>
      <protection locked="0"/>
    </xf>
    <xf numFmtId="0" fontId="52" fillId="0" borderId="39"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57" fillId="18" borderId="40" xfId="0" applyFont="1" applyFill="1" applyBorder="1" applyAlignment="1" applyProtection="1">
      <alignment horizontal="center" vertical="top" wrapText="1"/>
      <protection locked="0"/>
    </xf>
    <xf numFmtId="0" fontId="58" fillId="18" borderId="40" xfId="0" applyFont="1" applyFill="1" applyBorder="1" applyAlignment="1" applyProtection="1">
      <alignment horizontal="center" vertical="top" wrapText="1"/>
      <protection locked="0"/>
    </xf>
    <xf numFmtId="0" fontId="58" fillId="18" borderId="40" xfId="0" applyFont="1" applyFill="1" applyBorder="1" applyAlignment="1">
      <alignment vertical="top"/>
    </xf>
    <xf numFmtId="0" fontId="64" fillId="0" borderId="48" xfId="0" applyFont="1" applyBorder="1" applyAlignment="1">
      <alignment horizontal="left" vertical="top" wrapText="1"/>
    </xf>
    <xf numFmtId="0" fontId="58" fillId="19" borderId="48" xfId="0" applyFont="1" applyFill="1" applyBorder="1" applyAlignment="1">
      <alignment horizontal="center" vertical="top"/>
    </xf>
    <xf numFmtId="0" fontId="57" fillId="19" borderId="48" xfId="0" applyFont="1" applyFill="1" applyBorder="1" applyAlignment="1">
      <alignment horizontal="center" vertical="top"/>
    </xf>
    <xf numFmtId="0" fontId="0" fillId="0" borderId="1" xfId="0" applyFill="1" applyBorder="1" applyAlignment="1" applyProtection="1">
      <alignment vertical="top"/>
      <protection locked="0"/>
    </xf>
    <xf numFmtId="0" fontId="0" fillId="0" borderId="39" xfId="0" applyFill="1" applyBorder="1" applyAlignment="1">
      <alignment horizontal="center" vertical="top"/>
    </xf>
    <xf numFmtId="0" fontId="58" fillId="0" borderId="40" xfId="0" applyFont="1" applyFill="1" applyBorder="1" applyAlignment="1" applyProtection="1">
      <alignment horizontal="center" vertical="top"/>
      <protection locked="0"/>
    </xf>
    <xf numFmtId="0" fontId="62" fillId="0" borderId="40" xfId="0" applyFont="1" applyFill="1" applyBorder="1" applyAlignment="1" applyProtection="1">
      <alignment horizontal="center" vertical="top" wrapText="1"/>
      <protection locked="0"/>
    </xf>
    <xf numFmtId="0" fontId="63" fillId="0" borderId="40" xfId="0" applyFont="1" applyFill="1" applyBorder="1" applyAlignment="1" applyProtection="1">
      <alignment vertical="top"/>
      <protection locked="0"/>
    </xf>
    <xf numFmtId="0" fontId="57" fillId="0" borderId="40" xfId="0" applyFont="1" applyFill="1" applyBorder="1" applyAlignment="1" applyProtection="1">
      <alignment horizontal="center" vertical="top" wrapText="1"/>
      <protection locked="0"/>
    </xf>
    <xf numFmtId="0" fontId="0" fillId="0" borderId="1" xfId="0" applyFill="1" applyBorder="1" applyAlignment="1" applyProtection="1">
      <alignment horizontal="center" vertical="top"/>
      <protection locked="0"/>
    </xf>
    <xf numFmtId="0" fontId="0" fillId="0" borderId="1" xfId="0" applyFill="1" applyBorder="1" applyProtection="1">
      <protection locked="0"/>
    </xf>
    <xf numFmtId="0" fontId="0" fillId="0" borderId="1" xfId="0" applyFill="1" applyBorder="1" applyAlignment="1" applyProtection="1">
      <alignment horizontal="center" vertical="top" wrapText="1"/>
      <protection locked="0"/>
    </xf>
    <xf numFmtId="0" fontId="61" fillId="0" borderId="40" xfId="0" applyFont="1" applyFill="1" applyBorder="1" applyAlignment="1" applyProtection="1">
      <alignment horizontal="center" vertical="top" wrapText="1"/>
      <protection locked="0"/>
    </xf>
    <xf numFmtId="0" fontId="58" fillId="0" borderId="40" xfId="0" applyFont="1" applyFill="1" applyBorder="1" applyAlignment="1" applyProtection="1">
      <alignment vertical="top" wrapText="1"/>
      <protection locked="0"/>
    </xf>
    <xf numFmtId="0" fontId="56" fillId="0" borderId="40" xfId="0" applyFont="1" applyBorder="1" applyAlignment="1">
      <alignment horizontal="center" vertical="center" wrapText="1"/>
    </xf>
    <xf numFmtId="0" fontId="44" fillId="18" borderId="40" xfId="0" applyFont="1" applyFill="1" applyBorder="1" applyAlignment="1">
      <alignment vertical="top"/>
    </xf>
    <xf numFmtId="0" fontId="49" fillId="0" borderId="48" xfId="0" applyFont="1" applyBorder="1" applyAlignment="1">
      <alignment horizontal="left" vertical="top" wrapText="1"/>
    </xf>
    <xf numFmtId="0" fontId="44" fillId="19" borderId="48" xfId="0" applyFont="1" applyFill="1" applyBorder="1" applyAlignment="1">
      <alignment horizontal="center" vertical="top"/>
    </xf>
    <xf numFmtId="0" fontId="47" fillId="19" borderId="48" xfId="0" applyFont="1" applyFill="1" applyBorder="1" applyAlignment="1">
      <alignment horizontal="center" vertical="top"/>
    </xf>
    <xf numFmtId="0" fontId="0" fillId="20" borderId="1" xfId="0" applyFill="1" applyBorder="1" applyAlignment="1" applyProtection="1">
      <alignment vertical="top"/>
      <protection locked="0"/>
    </xf>
    <xf numFmtId="0" fontId="58" fillId="18" borderId="40" xfId="0"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48" fillId="2" borderId="1" xfId="0" applyFont="1" applyFill="1" applyBorder="1" applyAlignment="1">
      <alignment horizontal="justify" vertical="center"/>
    </xf>
    <xf numFmtId="0" fontId="48" fillId="2" borderId="1" xfId="0" applyFont="1" applyFill="1" applyBorder="1" applyAlignment="1">
      <alignment horizontal="justify" vertical="center" wrapText="1"/>
    </xf>
    <xf numFmtId="0" fontId="48" fillId="2" borderId="1" xfId="0" applyFont="1" applyFill="1" applyBorder="1" applyAlignment="1">
      <alignment horizontal="center" vertical="center" wrapText="1"/>
    </xf>
    <xf numFmtId="164" fontId="0" fillId="10" borderId="0" xfId="0" applyNumberFormat="1" applyFill="1"/>
    <xf numFmtId="0" fontId="5" fillId="2" borderId="1" xfId="0" applyFont="1" applyFill="1" applyBorder="1" applyAlignment="1" applyProtection="1">
      <alignment horizontal="center" vertical="top"/>
      <protection locked="0"/>
    </xf>
    <xf numFmtId="0" fontId="0" fillId="2" borderId="1" xfId="0" applyFont="1" applyFill="1" applyBorder="1" applyAlignment="1" applyProtection="1">
      <alignment horizontal="center"/>
      <protection locked="0"/>
    </xf>
    <xf numFmtId="0" fontId="0" fillId="10" borderId="0" xfId="0" applyFont="1" applyFill="1" applyAlignment="1" applyProtection="1">
      <alignment horizontal="center"/>
      <protection locked="0"/>
    </xf>
    <xf numFmtId="0" fontId="0" fillId="10" borderId="0" xfId="0" applyFont="1" applyFill="1" applyProtection="1">
      <protection locked="0"/>
    </xf>
    <xf numFmtId="14" fontId="0" fillId="2" borderId="1" xfId="0" applyNumberFormat="1" applyFont="1" applyFill="1" applyBorder="1" applyAlignment="1" applyProtection="1">
      <alignment horizontal="justify" vertical="top" wrapText="1"/>
      <protection locked="0"/>
    </xf>
    <xf numFmtId="0" fontId="0" fillId="2" borderId="1" xfId="0" applyFont="1" applyFill="1" applyBorder="1" applyAlignment="1" applyProtection="1">
      <alignment wrapText="1"/>
      <protection locked="0"/>
    </xf>
    <xf numFmtId="0" fontId="0" fillId="2" borderId="1" xfId="0" applyFont="1" applyFill="1" applyBorder="1" applyAlignment="1" applyProtection="1">
      <alignment horizontal="left" wrapText="1"/>
      <protection locked="0"/>
    </xf>
    <xf numFmtId="0" fontId="58" fillId="18" borderId="40" xfId="0" applyFont="1" applyFill="1" applyBorder="1" applyAlignment="1">
      <alignment vertical="center"/>
    </xf>
    <xf numFmtId="0" fontId="58" fillId="18" borderId="40" xfId="0" applyFont="1" applyFill="1" applyBorder="1" applyAlignment="1">
      <alignment horizontal="left" vertical="center" wrapText="1"/>
    </xf>
    <xf numFmtId="0" fontId="58" fillId="18" borderId="40" xfId="0" applyFont="1" applyFill="1" applyBorder="1" applyAlignment="1">
      <alignment horizontal="center" vertical="center" wrapText="1"/>
    </xf>
    <xf numFmtId="0" fontId="57" fillId="18" borderId="40" xfId="0" applyFont="1" applyFill="1" applyBorder="1" applyAlignment="1">
      <alignment horizontal="left" vertical="center" wrapText="1"/>
    </xf>
    <xf numFmtId="165" fontId="58" fillId="18" borderId="40" xfId="0" applyNumberFormat="1" applyFont="1" applyFill="1" applyBorder="1" applyAlignment="1">
      <alignment horizontal="left" vertical="center" wrapText="1"/>
    </xf>
    <xf numFmtId="0" fontId="58" fillId="18" borderId="40" xfId="0" applyFont="1" applyFill="1" applyBorder="1" applyAlignment="1">
      <alignment vertical="center" wrapText="1"/>
    </xf>
    <xf numFmtId="0" fontId="58" fillId="18" borderId="40" xfId="0" applyFont="1" applyFill="1" applyBorder="1" applyAlignment="1">
      <alignment horizontal="left" vertical="top" wrapText="1"/>
    </xf>
    <xf numFmtId="0" fontId="58" fillId="18" borderId="40" xfId="0" applyFont="1" applyFill="1" applyBorder="1" applyAlignment="1">
      <alignment horizontal="center" vertical="top" wrapText="1"/>
    </xf>
    <xf numFmtId="0" fontId="57" fillId="18" borderId="40" xfId="0" applyFont="1" applyFill="1" applyBorder="1" applyAlignment="1">
      <alignment horizontal="left" vertical="top" wrapText="1"/>
    </xf>
    <xf numFmtId="0" fontId="63" fillId="18" borderId="40" xfId="0" applyFont="1" applyFill="1" applyBorder="1" applyAlignment="1">
      <alignment vertical="center" wrapText="1"/>
    </xf>
    <xf numFmtId="0" fontId="63" fillId="18" borderId="40" xfId="0" applyFont="1" applyFill="1" applyBorder="1" applyAlignment="1">
      <alignment horizontal="center" vertical="center"/>
    </xf>
    <xf numFmtId="0" fontId="63" fillId="18" borderId="40" xfId="0" applyFont="1" applyFill="1" applyBorder="1" applyAlignment="1">
      <alignment wrapText="1"/>
    </xf>
    <xf numFmtId="0" fontId="58" fillId="18" borderId="40" xfId="0" applyFont="1" applyFill="1" applyBorder="1" applyAlignment="1">
      <alignment horizontal="center" vertical="center"/>
    </xf>
    <xf numFmtId="0" fontId="63" fillId="18" borderId="40" xfId="0" applyFont="1" applyFill="1" applyBorder="1" applyAlignment="1">
      <alignment horizontal="left" vertical="center"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0" fillId="2" borderId="1" xfId="0" applyFont="1" applyFill="1" applyBorder="1" applyAlignment="1" applyProtection="1">
      <alignment horizontal="justify" vertical="top" wrapText="1"/>
    </xf>
    <xf numFmtId="17" fontId="0" fillId="2" borderId="1" xfId="0" applyNumberFormat="1"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vertical="center" wrapText="1"/>
    </xf>
    <xf numFmtId="0" fontId="35" fillId="2" borderId="1" xfId="0" applyFont="1" applyFill="1" applyBorder="1" applyAlignment="1">
      <alignment vertical="top" wrapText="1"/>
    </xf>
    <xf numFmtId="0" fontId="35" fillId="2" borderId="1" xfId="0" applyFont="1" applyFill="1" applyBorder="1" applyAlignment="1">
      <alignment horizontal="justify" vertical="center" wrapText="1"/>
    </xf>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0" fontId="0" fillId="0" borderId="1" xfId="0" applyFont="1" applyFill="1" applyBorder="1" applyAlignment="1">
      <alignment horizontal="justify" vertical="top" wrapText="1"/>
    </xf>
    <xf numFmtId="0" fontId="58" fillId="18" borderId="40" xfId="0" applyFont="1"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0" fillId="2" borderId="1" xfId="0" applyFill="1" applyBorder="1" applyAlignment="1" applyProtection="1">
      <alignment horizontal="center"/>
      <protection locked="0"/>
    </xf>
    <xf numFmtId="0" fontId="63" fillId="0" borderId="40" xfId="0" applyFont="1" applyFill="1" applyBorder="1" applyAlignment="1">
      <alignment horizontal="left" vertical="center" wrapText="1"/>
    </xf>
    <xf numFmtId="0" fontId="63" fillId="0" borderId="40" xfId="0" applyFont="1" applyFill="1" applyBorder="1" applyAlignment="1">
      <alignment horizontal="left" vertical="top" wrapText="1"/>
    </xf>
    <xf numFmtId="0" fontId="0" fillId="0"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justify" vertical="top"/>
      <protection locked="0"/>
    </xf>
    <xf numFmtId="0" fontId="63" fillId="18" borderId="40" xfId="0" applyFont="1" applyFill="1" applyBorder="1" applyAlignment="1">
      <alignment horizontal="justify" vertical="top" wrapText="1"/>
    </xf>
    <xf numFmtId="0" fontId="58" fillId="18" borderId="40" xfId="0" applyFont="1" applyFill="1" applyBorder="1" applyAlignment="1">
      <alignment horizontal="justify" vertical="top" wrapText="1"/>
    </xf>
    <xf numFmtId="0" fontId="0" fillId="2" borderId="1" xfId="0" applyFont="1" applyFill="1" applyBorder="1" applyAlignment="1">
      <alignment horizontal="justify" vertical="top" wrapText="1"/>
    </xf>
    <xf numFmtId="0" fontId="35" fillId="2" borderId="1" xfId="0" applyFont="1" applyFill="1" applyBorder="1" applyAlignment="1">
      <alignment horizontal="justify" vertical="top" wrapText="1"/>
    </xf>
    <xf numFmtId="0" fontId="5"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justify" vertical="top" wrapText="1"/>
      <protection locked="0"/>
    </xf>
    <xf numFmtId="0" fontId="58" fillId="18" borderId="49" xfId="0" applyFont="1" applyFill="1" applyBorder="1" applyAlignment="1">
      <alignment vertical="center" wrapText="1"/>
    </xf>
    <xf numFmtId="0" fontId="63" fillId="0" borderId="49" xfId="0" applyFont="1" applyFill="1" applyBorder="1" applyAlignment="1">
      <alignment vertical="center"/>
    </xf>
    <xf numFmtId="0" fontId="63" fillId="0" borderId="49" xfId="0" applyFont="1" applyFill="1" applyBorder="1" applyAlignment="1">
      <alignment vertical="center" wrapText="1"/>
    </xf>
    <xf numFmtId="0" fontId="0" fillId="2" borderId="6" xfId="0" applyFont="1" applyFill="1" applyBorder="1" applyAlignment="1" applyProtection="1">
      <alignment horizontal="center" vertical="center" wrapText="1"/>
      <protection locked="0"/>
    </xf>
    <xf numFmtId="0" fontId="58" fillId="18" borderId="49" xfId="0" applyFont="1" applyFill="1" applyBorder="1" applyAlignment="1">
      <alignment vertical="center"/>
    </xf>
    <xf numFmtId="0" fontId="0" fillId="2" borderId="6" xfId="0" applyFont="1" applyFill="1" applyBorder="1" applyAlignment="1" applyProtection="1">
      <alignment wrapText="1"/>
      <protection locked="0"/>
    </xf>
    <xf numFmtId="0" fontId="0" fillId="2" borderId="6" xfId="0" applyFont="1" applyFill="1" applyBorder="1" applyAlignment="1" applyProtection="1">
      <alignment vertical="top" wrapText="1"/>
      <protection locked="0"/>
    </xf>
    <xf numFmtId="0" fontId="0" fillId="2" borderId="20" xfId="0" applyFont="1" applyFill="1" applyBorder="1"/>
    <xf numFmtId="0" fontId="0" fillId="2" borderId="0" xfId="0" applyFont="1" applyFill="1" applyBorder="1"/>
    <xf numFmtId="0" fontId="5" fillId="6" borderId="19" xfId="0" applyFont="1" applyFill="1" applyBorder="1" applyAlignment="1" applyProtection="1">
      <alignment horizontal="center" vertical="top"/>
    </xf>
    <xf numFmtId="0" fontId="5" fillId="2" borderId="19" xfId="0" applyFont="1" applyFill="1" applyBorder="1" applyAlignment="1" applyProtection="1">
      <alignment vertical="top"/>
      <protection locked="0"/>
    </xf>
    <xf numFmtId="0" fontId="0" fillId="2" borderId="20" xfId="0" applyFont="1" applyFill="1" applyBorder="1" applyAlignment="1" applyProtection="1">
      <alignment vertical="top"/>
      <protection locked="0"/>
    </xf>
    <xf numFmtId="0" fontId="0" fillId="2" borderId="0" xfId="0" applyFont="1" applyFill="1" applyBorder="1" applyProtection="1">
      <protection locked="0"/>
    </xf>
    <xf numFmtId="0" fontId="0" fillId="2" borderId="20" xfId="0" applyFont="1" applyFill="1" applyBorder="1" applyProtection="1">
      <protection locked="0"/>
    </xf>
    <xf numFmtId="0" fontId="0" fillId="2" borderId="21" xfId="0" applyFont="1" applyFill="1" applyBorder="1" applyProtection="1">
      <protection locked="0"/>
    </xf>
    <xf numFmtId="0" fontId="0" fillId="2" borderId="23" xfId="0" applyFont="1" applyFill="1" applyBorder="1" applyProtection="1">
      <protection locked="0"/>
    </xf>
    <xf numFmtId="0" fontId="0" fillId="2" borderId="23" xfId="0" applyFont="1" applyFill="1" applyBorder="1"/>
    <xf numFmtId="0" fontId="0" fillId="2" borderId="5" xfId="0" applyFont="1" applyFill="1" applyBorder="1" applyAlignment="1" applyProtection="1">
      <alignment horizontal="justify" vertical="top" wrapText="1"/>
      <protection locked="0"/>
    </xf>
    <xf numFmtId="0" fontId="0" fillId="2" borderId="5" xfId="0" applyFont="1" applyFill="1" applyBorder="1" applyAlignment="1" applyProtection="1">
      <alignment horizontal="center" vertical="top" wrapText="1"/>
      <protection locked="0"/>
    </xf>
    <xf numFmtId="0" fontId="0" fillId="2" borderId="5" xfId="0" applyFont="1" applyFill="1" applyBorder="1" applyAlignment="1" applyProtection="1">
      <alignment horizontal="justify" vertical="top" wrapText="1"/>
    </xf>
    <xf numFmtId="14" fontId="0" fillId="2" borderId="5" xfId="0" applyNumberFormat="1" applyFont="1" applyFill="1" applyBorder="1" applyAlignment="1" applyProtection="1">
      <alignment horizontal="justify" vertical="top" wrapText="1"/>
      <protection locked="0"/>
    </xf>
    <xf numFmtId="0" fontId="0" fillId="2" borderId="52" xfId="0" applyFont="1" applyFill="1" applyBorder="1" applyAlignment="1" applyProtection="1">
      <alignment horizontal="justify" vertical="top" wrapText="1"/>
      <protection locked="0"/>
    </xf>
    <xf numFmtId="0" fontId="5" fillId="2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2" borderId="0" xfId="0" applyFont="1" applyFill="1" applyBorder="1" applyAlignment="1"/>
    <xf numFmtId="0" fontId="0" fillId="2" borderId="22" xfId="0" applyFont="1" applyFill="1" applyBorder="1" applyAlignment="1"/>
    <xf numFmtId="0" fontId="0" fillId="0" borderId="5" xfId="0"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xf numFmtId="0" fontId="31" fillId="6" borderId="8" xfId="0" applyFont="1" applyFill="1" applyBorder="1" applyAlignment="1" applyProtection="1">
      <alignment horizontal="center" vertical="top" wrapText="1"/>
    </xf>
    <xf numFmtId="0" fontId="0" fillId="2" borderId="8" xfId="0" applyFill="1" applyBorder="1" applyAlignment="1" applyProtection="1">
      <alignment vertical="center"/>
      <protection locked="0"/>
    </xf>
    <xf numFmtId="0" fontId="58" fillId="18" borderId="55" xfId="0" applyFont="1" applyFill="1" applyBorder="1" applyAlignment="1">
      <alignment vertical="center"/>
    </xf>
    <xf numFmtId="0" fontId="0" fillId="2" borderId="8" xfId="0" applyFont="1" applyFill="1" applyBorder="1" applyAlignment="1" applyProtection="1">
      <alignment vertical="center"/>
      <protection locked="0"/>
    </xf>
    <xf numFmtId="0" fontId="0" fillId="2" borderId="8" xfId="0" applyFill="1" applyBorder="1" applyAlignment="1">
      <alignment horizontal="left" vertical="center"/>
    </xf>
    <xf numFmtId="0" fontId="0" fillId="2" borderId="8" xfId="0" applyFont="1" applyFill="1" applyBorder="1" applyAlignment="1" applyProtection="1">
      <alignment horizontal="left" vertical="center"/>
      <protection locked="0"/>
    </xf>
    <xf numFmtId="0" fontId="0" fillId="2" borderId="56" xfId="0" applyFont="1" applyFill="1" applyBorder="1" applyAlignment="1" applyProtection="1">
      <alignment vertical="center"/>
      <protection locked="0"/>
    </xf>
    <xf numFmtId="0" fontId="5" fillId="2" borderId="19" xfId="0" applyFont="1" applyFill="1" applyBorder="1" applyAlignment="1">
      <alignment horizontal="center" vertical="center" wrapText="1"/>
    </xf>
    <xf numFmtId="0" fontId="25" fillId="2" borderId="15" xfId="0" applyFont="1" applyFill="1" applyBorder="1" applyAlignment="1" applyProtection="1">
      <alignment horizontal="center" vertical="top" wrapText="1"/>
    </xf>
    <xf numFmtId="0" fontId="25" fillId="2" borderId="25" xfId="0" applyFont="1" applyFill="1" applyBorder="1" applyAlignment="1" applyProtection="1">
      <alignment horizontal="center" vertical="top" wrapText="1"/>
    </xf>
    <xf numFmtId="0" fontId="25" fillId="2" borderId="16" xfId="0" applyFont="1" applyFill="1" applyBorder="1" applyAlignment="1" applyProtection="1">
      <alignment horizontal="center" vertical="top" wrapText="1"/>
    </xf>
    <xf numFmtId="0" fontId="24" fillId="2" borderId="14" xfId="0" applyFont="1" applyFill="1" applyBorder="1" applyAlignment="1" applyProtection="1">
      <alignment horizontal="center" vertical="top"/>
    </xf>
    <xf numFmtId="0" fontId="24" fillId="2" borderId="7" xfId="0" applyFont="1" applyFill="1" applyBorder="1" applyAlignment="1" applyProtection="1">
      <alignment horizontal="center" vertical="top"/>
    </xf>
    <xf numFmtId="0" fontId="24" fillId="2" borderId="17" xfId="0" applyFont="1" applyFill="1" applyBorder="1" applyAlignment="1" applyProtection="1">
      <alignment horizontal="center" vertical="top"/>
    </xf>
    <xf numFmtId="0" fontId="26" fillId="2" borderId="14" xfId="0" applyFont="1" applyFill="1" applyBorder="1" applyAlignment="1" applyProtection="1">
      <alignment horizontal="center" vertical="top"/>
    </xf>
    <xf numFmtId="0" fontId="26" fillId="2" borderId="7" xfId="0" applyFont="1" applyFill="1" applyBorder="1" applyAlignment="1" applyProtection="1">
      <alignment horizontal="center" vertical="top"/>
    </xf>
    <xf numFmtId="0" fontId="26" fillId="2" borderId="17" xfId="0" applyFont="1" applyFill="1" applyBorder="1" applyAlignment="1" applyProtection="1">
      <alignment horizontal="center" vertical="top"/>
    </xf>
    <xf numFmtId="0" fontId="20" fillId="2" borderId="21" xfId="0" applyFont="1" applyFill="1" applyBorder="1" applyAlignment="1" applyProtection="1">
      <alignment horizontal="center" vertical="top"/>
    </xf>
    <xf numFmtId="0" fontId="20" fillId="2" borderId="23" xfId="0" applyFont="1" applyFill="1" applyBorder="1" applyAlignment="1" applyProtection="1">
      <alignment horizontal="center" vertical="top"/>
    </xf>
    <xf numFmtId="0" fontId="20" fillId="2" borderId="24" xfId="0" applyFont="1" applyFill="1" applyBorder="1" applyAlignment="1" applyProtection="1">
      <alignment horizontal="center" vertical="top"/>
    </xf>
    <xf numFmtId="0" fontId="23" fillId="2" borderId="10" xfId="0" applyFont="1" applyFill="1" applyBorder="1" applyAlignment="1">
      <alignment horizontal="center"/>
    </xf>
    <xf numFmtId="0" fontId="18" fillId="7" borderId="0" xfId="0" applyFont="1" applyFill="1" applyAlignment="1">
      <alignment horizontal="justify" vertical="top" wrapText="1"/>
    </xf>
    <xf numFmtId="0" fontId="6" fillId="2" borderId="20"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22" xfId="0" applyFont="1" applyFill="1" applyBorder="1" applyAlignment="1">
      <alignment horizontal="center" vertical="top" wrapText="1"/>
    </xf>
    <xf numFmtId="0" fontId="7" fillId="6" borderId="14"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7" xfId="0" applyFont="1" applyFill="1" applyBorder="1" applyAlignment="1">
      <alignment horizontal="center" vertical="center"/>
    </xf>
    <xf numFmtId="0" fontId="8" fillId="2" borderId="14" xfId="0" applyFont="1" applyFill="1" applyBorder="1" applyAlignment="1">
      <alignment horizontal="justify" vertical="top" wrapText="1"/>
    </xf>
    <xf numFmtId="0" fontId="8" fillId="2" borderId="7" xfId="0" applyFont="1" applyFill="1" applyBorder="1" applyAlignment="1">
      <alignment horizontal="justify" vertical="top" wrapText="1"/>
    </xf>
    <xf numFmtId="0" fontId="8" fillId="2" borderId="17" xfId="0" applyFont="1" applyFill="1" applyBorder="1" applyAlignment="1">
      <alignment horizontal="justify" vertical="top"/>
    </xf>
    <xf numFmtId="0" fontId="8" fillId="2" borderId="17" xfId="0" applyFont="1" applyFill="1" applyBorder="1" applyAlignment="1">
      <alignment horizontal="justify" vertical="top" wrapText="1"/>
    </xf>
    <xf numFmtId="0" fontId="9" fillId="2" borderId="21" xfId="0" applyFont="1" applyFill="1" applyBorder="1" applyAlignment="1">
      <alignment horizontal="justify" vertical="top" wrapText="1"/>
    </xf>
    <xf numFmtId="0" fontId="9" fillId="2" borderId="23" xfId="0" applyFont="1" applyFill="1" applyBorder="1" applyAlignment="1">
      <alignment horizontal="justify" vertical="top" wrapText="1"/>
    </xf>
    <xf numFmtId="0" fontId="9" fillId="2" borderId="24"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9"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0"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7" fillId="6" borderId="6"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17" xfId="0" applyFont="1" applyFill="1" applyBorder="1" applyAlignment="1">
      <alignment horizontal="center"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0" fontId="11" fillId="2" borderId="17" xfId="0" applyFont="1" applyFill="1" applyBorder="1" applyAlignment="1">
      <alignment horizontal="justify" vertical="top" wrapText="1"/>
    </xf>
    <xf numFmtId="0" fontId="23" fillId="12" borderId="1" xfId="0" applyFont="1" applyFill="1" applyBorder="1" applyAlignment="1">
      <alignment horizontal="center" vertical="top"/>
    </xf>
    <xf numFmtId="0" fontId="5" fillId="12" borderId="1" xfId="0" applyFont="1" applyFill="1" applyBorder="1" applyAlignment="1" applyProtection="1">
      <alignment horizontal="center" vertical="center" wrapText="1"/>
    </xf>
    <xf numFmtId="0" fontId="5" fillId="12" borderId="1" xfId="0" applyFont="1" applyFill="1" applyBorder="1" applyAlignment="1">
      <alignment horizontal="justify" vertical="top" wrapText="1"/>
    </xf>
    <xf numFmtId="0" fontId="5" fillId="12" borderId="1" xfId="0" applyFont="1" applyFill="1" applyBorder="1" applyAlignment="1">
      <alignment horizontal="justify" vertical="top"/>
    </xf>
    <xf numFmtId="0" fontId="5" fillId="12" borderId="30" xfId="0" applyFont="1" applyFill="1" applyBorder="1" applyAlignment="1" applyProtection="1">
      <alignment horizontal="center" vertical="center" wrapText="1"/>
    </xf>
    <xf numFmtId="0" fontId="5" fillId="12" borderId="39" xfId="0" applyFont="1" applyFill="1" applyBorder="1" applyAlignment="1" applyProtection="1">
      <alignment horizontal="center" vertical="center" wrapText="1"/>
    </xf>
    <xf numFmtId="0" fontId="23" fillId="0" borderId="6" xfId="0" applyFont="1" applyBorder="1" applyAlignment="1" applyProtection="1">
      <alignment horizontal="center"/>
    </xf>
    <xf numFmtId="0" fontId="23" fillId="0" borderId="7" xfId="0" applyFont="1" applyBorder="1" applyAlignment="1" applyProtection="1">
      <alignment horizontal="center"/>
    </xf>
    <xf numFmtId="0" fontId="23" fillId="0" borderId="8" xfId="0" applyFont="1" applyBorder="1" applyAlignment="1" applyProtection="1">
      <alignment horizontal="center"/>
    </xf>
    <xf numFmtId="0" fontId="0" fillId="2" borderId="28" xfId="0" applyFill="1" applyBorder="1" applyAlignment="1" applyProtection="1">
      <alignment horizontal="justify" vertical="top" wrapText="1"/>
      <protection locked="0"/>
    </xf>
    <xf numFmtId="0" fontId="0" fillId="2" borderId="38" xfId="0" applyFill="1" applyBorder="1" applyAlignment="1" applyProtection="1">
      <alignment horizontal="justify" vertical="top" wrapText="1"/>
      <protection locked="0"/>
    </xf>
    <xf numFmtId="0" fontId="0" fillId="2" borderId="29" xfId="0" applyFill="1" applyBorder="1" applyAlignment="1" applyProtection="1">
      <alignment horizontal="justify" vertical="top" wrapText="1"/>
      <protection locked="0"/>
    </xf>
    <xf numFmtId="0" fontId="39" fillId="2" borderId="32" xfId="0" applyFont="1" applyFill="1" applyBorder="1" applyAlignment="1" applyProtection="1">
      <alignment horizontal="center" vertical="top" wrapText="1"/>
    </xf>
    <xf numFmtId="0" fontId="39" fillId="2" borderId="33" xfId="0" applyFont="1" applyFill="1" applyBorder="1" applyAlignment="1" applyProtection="1">
      <alignment horizontal="center" vertical="top" wrapText="1"/>
    </xf>
    <xf numFmtId="0" fontId="39" fillId="2" borderId="34" xfId="0" applyFont="1" applyFill="1" applyBorder="1" applyAlignment="1" applyProtection="1">
      <alignment horizontal="center" vertical="top" wrapText="1"/>
    </xf>
    <xf numFmtId="0" fontId="36" fillId="2" borderId="19" xfId="0" applyFont="1" applyFill="1" applyBorder="1" applyAlignment="1" applyProtection="1">
      <alignment horizontal="center" vertical="top"/>
    </xf>
    <xf numFmtId="0" fontId="36" fillId="2" borderId="1" xfId="0" applyFont="1" applyFill="1" applyBorder="1" applyAlignment="1" applyProtection="1">
      <alignment horizontal="center" vertical="top"/>
    </xf>
    <xf numFmtId="0" fontId="36" fillId="2" borderId="35" xfId="0" applyFont="1" applyFill="1" applyBorder="1" applyAlignment="1" applyProtection="1">
      <alignment horizontal="center" vertical="top"/>
    </xf>
    <xf numFmtId="0" fontId="37" fillId="2" borderId="19" xfId="0" applyFont="1" applyFill="1" applyBorder="1" applyAlignment="1" applyProtection="1">
      <alignment horizontal="center" vertical="top"/>
    </xf>
    <xf numFmtId="0" fontId="37" fillId="2" borderId="1" xfId="0" applyFont="1" applyFill="1" applyBorder="1" applyAlignment="1" applyProtection="1">
      <alignment horizontal="center" vertical="top"/>
    </xf>
    <xf numFmtId="0" fontId="37" fillId="2" borderId="35" xfId="0" applyFont="1" applyFill="1" applyBorder="1" applyAlignment="1" applyProtection="1">
      <alignment horizontal="center" vertical="top"/>
    </xf>
    <xf numFmtId="0" fontId="38" fillId="2" borderId="36" xfId="0" applyFont="1" applyFill="1" applyBorder="1" applyAlignment="1" applyProtection="1">
      <alignment horizontal="center" vertical="top"/>
    </xf>
    <xf numFmtId="0" fontId="38" fillId="2" borderId="5" xfId="0" applyFont="1" applyFill="1" applyBorder="1" applyAlignment="1" applyProtection="1">
      <alignment horizontal="center" vertical="top"/>
    </xf>
    <xf numFmtId="0" fontId="38" fillId="2" borderId="37" xfId="0" applyFont="1" applyFill="1" applyBorder="1" applyAlignment="1" applyProtection="1">
      <alignment horizontal="center" vertical="top"/>
    </xf>
    <xf numFmtId="0" fontId="5" fillId="9" borderId="6" xfId="0" applyFont="1" applyFill="1" applyBorder="1" applyAlignment="1">
      <alignment horizontal="center" vertical="top"/>
    </xf>
    <xf numFmtId="0" fontId="5" fillId="9" borderId="7" xfId="0" applyFont="1" applyFill="1" applyBorder="1" applyAlignment="1">
      <alignment horizontal="center" vertical="top"/>
    </xf>
    <xf numFmtId="0" fontId="5" fillId="9" borderId="8" xfId="0" applyFont="1" applyFill="1" applyBorder="1" applyAlignment="1">
      <alignment horizontal="center" vertical="top"/>
    </xf>
    <xf numFmtId="0" fontId="49" fillId="9" borderId="41" xfId="0" applyFont="1" applyFill="1" applyBorder="1" applyAlignment="1" applyProtection="1">
      <alignment horizontal="center"/>
      <protection hidden="1"/>
    </xf>
    <xf numFmtId="0" fontId="49" fillId="9" borderId="42" xfId="0" applyFont="1" applyFill="1" applyBorder="1" applyAlignment="1" applyProtection="1">
      <alignment horizontal="center"/>
      <protection hidden="1"/>
    </xf>
    <xf numFmtId="0" fontId="49" fillId="9" borderId="43" xfId="0" applyFont="1" applyFill="1" applyBorder="1" applyAlignment="1" applyProtection="1">
      <alignment horizontal="center"/>
      <protection hidden="1"/>
    </xf>
    <xf numFmtId="0" fontId="49" fillId="9" borderId="1" xfId="0" applyFont="1" applyFill="1" applyBorder="1" applyAlignment="1" applyProtection="1">
      <alignment horizontal="center" vertical="center" wrapText="1"/>
      <protection hidden="1"/>
    </xf>
    <xf numFmtId="0" fontId="49" fillId="9"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top"/>
    </xf>
    <xf numFmtId="0" fontId="49" fillId="9" borderId="41" xfId="0" applyFont="1" applyFill="1" applyBorder="1" applyAlignment="1" applyProtection="1">
      <alignment horizontal="center" vertical="center"/>
      <protection hidden="1"/>
    </xf>
    <xf numFmtId="0" fontId="49" fillId="9" borderId="45" xfId="0" applyFont="1" applyFill="1" applyBorder="1" applyAlignment="1" applyProtection="1">
      <alignment horizontal="center" vertical="center"/>
      <protection hidden="1"/>
    </xf>
    <xf numFmtId="0" fontId="0" fillId="2" borderId="1" xfId="0" applyFill="1" applyBorder="1" applyAlignment="1">
      <alignment horizontal="justify" vertical="center" wrapText="1"/>
    </xf>
    <xf numFmtId="0" fontId="0" fillId="2" borderId="1" xfId="0" applyFill="1" applyBorder="1" applyAlignment="1">
      <alignment horizontal="justify" vertical="center"/>
    </xf>
    <xf numFmtId="0" fontId="0" fillId="2" borderId="6" xfId="0" applyFill="1" applyBorder="1" applyAlignment="1">
      <alignment horizontal="justify" vertical="center" wrapText="1"/>
    </xf>
    <xf numFmtId="0" fontId="0" fillId="2" borderId="7" xfId="0" applyFill="1" applyBorder="1" applyAlignment="1">
      <alignment horizontal="justify" vertical="center"/>
    </xf>
    <xf numFmtId="0" fontId="17" fillId="21" borderId="41" xfId="0" applyFont="1" applyFill="1" applyBorder="1" applyAlignment="1" applyProtection="1">
      <alignment horizontal="center" vertical="center" wrapText="1"/>
      <protection hidden="1"/>
    </xf>
    <xf numFmtId="0" fontId="17" fillId="21" borderId="42" xfId="0" applyFont="1" applyFill="1" applyBorder="1" applyAlignment="1" applyProtection="1">
      <alignment horizontal="center" vertical="center" wrapText="1"/>
      <protection hidden="1"/>
    </xf>
    <xf numFmtId="0" fontId="17" fillId="21" borderId="45" xfId="0" applyFont="1" applyFill="1" applyBorder="1" applyAlignment="1" applyProtection="1">
      <alignment horizontal="center" vertical="center" wrapText="1"/>
      <protection hidden="1"/>
    </xf>
    <xf numFmtId="0" fontId="7" fillId="21" borderId="41" xfId="0" applyFont="1" applyFill="1" applyBorder="1" applyAlignment="1" applyProtection="1">
      <alignment horizontal="center" vertical="top"/>
      <protection hidden="1"/>
    </xf>
    <xf numFmtId="0" fontId="7" fillId="21" borderId="42" xfId="0" applyFont="1" applyFill="1" applyBorder="1" applyAlignment="1" applyProtection="1">
      <alignment horizontal="center" vertical="top"/>
      <protection hidden="1"/>
    </xf>
    <xf numFmtId="0" fontId="7" fillId="21" borderId="45" xfId="0" applyFont="1" applyFill="1" applyBorder="1" applyAlignment="1" applyProtection="1">
      <alignment horizontal="center" vertical="top"/>
      <protection hidden="1"/>
    </xf>
    <xf numFmtId="0" fontId="17" fillId="22" borderId="41" xfId="0" applyFont="1" applyFill="1" applyBorder="1" applyAlignment="1" applyProtection="1">
      <alignment horizontal="center" vertical="center" wrapText="1"/>
      <protection hidden="1"/>
    </xf>
    <xf numFmtId="0" fontId="17" fillId="22" borderId="42" xfId="0" applyFont="1" applyFill="1" applyBorder="1" applyAlignment="1" applyProtection="1">
      <alignment horizontal="center" vertical="center" wrapText="1"/>
      <protection hidden="1"/>
    </xf>
    <xf numFmtId="0" fontId="17" fillId="22" borderId="45" xfId="0" applyFont="1" applyFill="1" applyBorder="1" applyAlignment="1" applyProtection="1">
      <alignment horizontal="center" vertical="center" wrapText="1"/>
      <protection hidden="1"/>
    </xf>
    <xf numFmtId="0" fontId="49" fillId="20" borderId="27" xfId="0" applyFont="1" applyFill="1" applyBorder="1" applyAlignment="1" applyProtection="1">
      <alignment horizontal="center" vertical="center" wrapText="1"/>
      <protection hidden="1"/>
    </xf>
    <xf numFmtId="0" fontId="49" fillId="20" borderId="51" xfId="0" applyFont="1" applyFill="1" applyBorder="1" applyAlignment="1" applyProtection="1">
      <alignment horizontal="center" vertical="center" wrapText="1"/>
      <protection hidden="1"/>
    </xf>
    <xf numFmtId="0" fontId="5" fillId="20" borderId="6" xfId="0" applyFont="1" applyFill="1" applyBorder="1" applyAlignment="1" applyProtection="1">
      <alignment horizontal="center" wrapText="1"/>
    </xf>
    <xf numFmtId="0" fontId="5" fillId="20" borderId="7" xfId="0" applyFont="1" applyFill="1" applyBorder="1" applyAlignment="1" applyProtection="1">
      <alignment horizontal="center" wrapText="1"/>
    </xf>
    <xf numFmtId="0" fontId="5" fillId="20" borderId="17" xfId="0" applyFont="1" applyFill="1" applyBorder="1" applyAlignment="1" applyProtection="1">
      <alignment horizontal="center" wrapText="1"/>
    </xf>
    <xf numFmtId="0" fontId="0" fillId="0" borderId="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31" fillId="6" borderId="19"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9" fillId="2" borderId="31" xfId="0" applyFont="1" applyFill="1" applyBorder="1" applyAlignment="1" applyProtection="1">
      <alignment horizontal="center" vertical="top" wrapText="1"/>
    </xf>
    <xf numFmtId="0" fontId="39" fillId="2" borderId="50" xfId="0" applyFont="1" applyFill="1" applyBorder="1" applyAlignment="1" applyProtection="1">
      <alignment horizontal="center" vertical="top" wrapText="1"/>
    </xf>
    <xf numFmtId="0" fontId="39" fillId="2" borderId="43" xfId="0" applyFont="1" applyFill="1" applyBorder="1" applyAlignment="1" applyProtection="1">
      <alignment horizontal="center" vertical="top" wrapText="1"/>
    </xf>
    <xf numFmtId="0" fontId="36" fillId="2" borderId="20" xfId="0" applyFont="1" applyFill="1" applyBorder="1" applyAlignment="1" applyProtection="1">
      <alignment horizontal="center" vertical="top"/>
    </xf>
    <xf numFmtId="0" fontId="36" fillId="2" borderId="0" xfId="0" applyFont="1" applyFill="1" applyBorder="1" applyAlignment="1" applyProtection="1">
      <alignment horizontal="center" vertical="top"/>
    </xf>
    <xf numFmtId="0" fontId="36" fillId="2" borderId="22" xfId="0" applyFont="1" applyFill="1" applyBorder="1" applyAlignment="1" applyProtection="1">
      <alignment horizontal="center" vertical="top"/>
    </xf>
    <xf numFmtId="0" fontId="37" fillId="2" borderId="20" xfId="0" applyFont="1" applyFill="1" applyBorder="1" applyAlignment="1" applyProtection="1">
      <alignment horizontal="center" vertical="top"/>
    </xf>
    <xf numFmtId="0" fontId="37" fillId="2" borderId="0" xfId="0" applyFont="1" applyFill="1" applyBorder="1" applyAlignment="1" applyProtection="1">
      <alignment horizontal="center" vertical="top"/>
    </xf>
    <xf numFmtId="0" fontId="37" fillId="2" borderId="22" xfId="0" applyFont="1" applyFill="1" applyBorder="1" applyAlignment="1" applyProtection="1">
      <alignment horizontal="center" vertical="top"/>
    </xf>
    <xf numFmtId="0" fontId="38" fillId="2" borderId="20" xfId="0" applyFont="1" applyFill="1" applyBorder="1" applyAlignment="1" applyProtection="1">
      <alignment horizontal="center" vertical="top"/>
    </xf>
    <xf numFmtId="0" fontId="38" fillId="2" borderId="0" xfId="0" applyFont="1" applyFill="1" applyBorder="1" applyAlignment="1" applyProtection="1">
      <alignment horizontal="center" vertical="top"/>
    </xf>
    <xf numFmtId="0" fontId="38" fillId="2" borderId="22" xfId="0" applyFont="1" applyFill="1" applyBorder="1" applyAlignment="1" applyProtection="1">
      <alignment horizontal="center" vertical="top"/>
    </xf>
    <xf numFmtId="0" fontId="67" fillId="15" borderId="41" xfId="0" applyFont="1" applyFill="1" applyBorder="1" applyAlignment="1" applyProtection="1">
      <alignment horizontal="center" vertical="center" wrapText="1"/>
      <protection hidden="1"/>
    </xf>
    <xf numFmtId="0" fontId="67" fillId="15" borderId="42" xfId="0" applyFont="1" applyFill="1" applyBorder="1" applyAlignment="1" applyProtection="1">
      <alignment horizontal="center" vertical="center" wrapText="1"/>
      <protection hidden="1"/>
    </xf>
    <xf numFmtId="0" fontId="67" fillId="15" borderId="45" xfId="0" applyFont="1" applyFill="1" applyBorder="1" applyAlignment="1" applyProtection="1">
      <alignment horizontal="center" vertical="center" wrapText="1"/>
      <protection hidden="1"/>
    </xf>
    <xf numFmtId="0" fontId="31" fillId="6" borderId="50" xfId="0" applyFont="1" applyFill="1" applyBorder="1" applyAlignment="1" applyProtection="1">
      <alignment horizontal="center" vertical="center" wrapText="1"/>
    </xf>
    <xf numFmtId="0" fontId="31" fillId="6" borderId="54" xfId="0" applyFont="1" applyFill="1" applyBorder="1" applyAlignment="1" applyProtection="1">
      <alignment horizontal="center" vertical="center" wrapText="1"/>
    </xf>
    <xf numFmtId="0" fontId="31" fillId="6" borderId="10" xfId="0" applyFont="1" applyFill="1" applyBorder="1" applyAlignment="1" applyProtection="1">
      <alignment horizontal="center" vertical="center" wrapText="1"/>
    </xf>
    <xf numFmtId="0" fontId="31" fillId="6" borderId="29"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protection locked="0"/>
    </xf>
    <xf numFmtId="0" fontId="31" fillId="6" borderId="32" xfId="0" applyFont="1" applyFill="1" applyBorder="1" applyAlignment="1" applyProtection="1">
      <alignment horizontal="center" vertical="center" wrapText="1"/>
    </xf>
    <xf numFmtId="0" fontId="5" fillId="2" borderId="1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31" fillId="6" borderId="1" xfId="0" applyFont="1" applyFill="1" applyBorder="1" applyAlignment="1" applyProtection="1">
      <alignment horizontal="center" vertical="center" wrapText="1"/>
      <protection hidden="1"/>
    </xf>
    <xf numFmtId="0" fontId="39" fillId="2" borderId="32" xfId="0" applyFont="1" applyFill="1" applyBorder="1" applyAlignment="1" applyProtection="1">
      <alignment horizontal="center" vertical="center" wrapText="1"/>
    </xf>
    <xf numFmtId="0" fontId="39" fillId="2" borderId="33" xfId="0" applyFont="1" applyFill="1" applyBorder="1" applyAlignment="1" applyProtection="1">
      <alignment horizontal="center" vertical="center" wrapText="1"/>
    </xf>
    <xf numFmtId="0" fontId="39" fillId="2" borderId="34"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0" fontId="37" fillId="2" borderId="19"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35"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37" xfId="0" applyFont="1" applyFill="1" applyBorder="1" applyAlignment="1" applyProtection="1">
      <alignment horizontal="center" vertical="center"/>
    </xf>
  </cellXfs>
  <cellStyles count="2">
    <cellStyle name="Normal" xfId="0" builtinId="0"/>
    <cellStyle name="Normal 2" xfId="1" xr:uid="{00000000-0005-0000-0000-000001000000}"/>
  </cellStyles>
  <dxfs count="82">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127000</xdr:rowOff>
    </xdr:from>
    <xdr:to>
      <xdr:col>0</xdr:col>
      <xdr:colOff>1905000</xdr:colOff>
      <xdr:row>3</xdr:row>
      <xdr:rowOff>83273</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2750" y="127000"/>
          <a:ext cx="1492250" cy="12103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190501</xdr:colOff>
      <xdr:row>0</xdr:row>
      <xdr:rowOff>180975</xdr:rowOff>
    </xdr:from>
    <xdr:to>
      <xdr:col>14</xdr:col>
      <xdr:colOff>647700</xdr:colOff>
      <xdr:row>2</xdr:row>
      <xdr:rowOff>695324</xdr:rowOff>
    </xdr:to>
    <xdr:sp macro="" textlink="">
      <xdr:nvSpPr>
        <xdr:cNvPr id="3" name="Llamada rectangular redondeada 2">
          <a:extLst>
            <a:ext uri="{FF2B5EF4-FFF2-40B4-BE49-F238E27FC236}">
              <a16:creationId xmlns:a16="http://schemas.microsoft.com/office/drawing/2014/main" id="{00000000-0008-0000-0100-000003000000}"/>
            </a:ext>
          </a:extLst>
        </xdr:cNvPr>
        <xdr:cNvSpPr/>
      </xdr:nvSpPr>
      <xdr:spPr>
        <a:xfrm>
          <a:off x="15211426" y="180975"/>
          <a:ext cx="1981199" cy="876299"/>
        </a:xfrm>
        <a:prstGeom prst="wedgeRoundRectCallout">
          <a:avLst>
            <a:gd name="adj1" fmla="val -62029"/>
            <a:gd name="adj2" fmla="val -4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Este</a:t>
          </a:r>
          <a:r>
            <a:rPr lang="es-CO" sz="1100" baseline="0"/>
            <a:t> evento se lleva a la hoja de Riegos tipificado como corrupción/soborno</a:t>
          </a:r>
          <a:endParaRPr lang="es-CO" sz="1100"/>
        </a:p>
      </xdr:txBody>
    </xdr:sp>
    <xdr:clientData/>
  </xdr:twoCellAnchor>
  <xdr:twoCellAnchor>
    <xdr:from>
      <xdr:col>1</xdr:col>
      <xdr:colOff>1314451</xdr:colOff>
      <xdr:row>0</xdr:row>
      <xdr:rowOff>0</xdr:rowOff>
    </xdr:from>
    <xdr:to>
      <xdr:col>4</xdr:col>
      <xdr:colOff>438150</xdr:colOff>
      <xdr:row>0</xdr:row>
      <xdr:rowOff>514350</xdr:rowOff>
    </xdr:to>
    <xdr:sp macro="" textlink="">
      <xdr:nvSpPr>
        <xdr:cNvPr id="4" name="Llamada rectangular redondeada 3">
          <a:extLst>
            <a:ext uri="{FF2B5EF4-FFF2-40B4-BE49-F238E27FC236}">
              <a16:creationId xmlns:a16="http://schemas.microsoft.com/office/drawing/2014/main" id="{00000000-0008-0000-0100-000004000000}"/>
            </a:ext>
          </a:extLst>
        </xdr:cNvPr>
        <xdr:cNvSpPr/>
      </xdr:nvSpPr>
      <xdr:spPr>
        <a:xfrm>
          <a:off x="2886076" y="0"/>
          <a:ext cx="3590924" cy="514350"/>
        </a:xfrm>
        <a:prstGeom prst="wedgeRoundRectCallout">
          <a:avLst>
            <a:gd name="adj1" fmla="val 22401"/>
            <a:gd name="adj2" fmla="val 805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Revisar para el trámite/servicio</a:t>
          </a:r>
          <a:r>
            <a:rPr lang="es-CO" sz="1100" baseline="0"/>
            <a:t> porque puede existir o haber existido recientemente una o más señales de alerta</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22</xdr:col>
      <xdr:colOff>4659</xdr:colOff>
      <xdr:row>8</xdr:row>
      <xdr:rowOff>455386</xdr:rowOff>
    </xdr:to>
    <xdr:pic>
      <xdr:nvPicPr>
        <xdr:cNvPr id="21" name="Imagen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6661" y="0"/>
          <a:ext cx="3848676" cy="342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1295400</xdr:colOff>
      <xdr:row>4</xdr:row>
      <xdr:rowOff>104775</xdr:rowOff>
    </xdr:from>
    <xdr:to>
      <xdr:col>15</xdr:col>
      <xdr:colOff>1228724</xdr:colOff>
      <xdr:row>5</xdr:row>
      <xdr:rowOff>857250</xdr:rowOff>
    </xdr:to>
    <xdr:sp macro="" textlink="">
      <xdr:nvSpPr>
        <xdr:cNvPr id="2" name="Llamada rectangular redondeada 1">
          <a:extLst>
            <a:ext uri="{FF2B5EF4-FFF2-40B4-BE49-F238E27FC236}">
              <a16:creationId xmlns:a16="http://schemas.microsoft.com/office/drawing/2014/main" id="{00000000-0008-0000-0300-000002000000}"/>
            </a:ext>
          </a:extLst>
        </xdr:cNvPr>
        <xdr:cNvSpPr/>
      </xdr:nvSpPr>
      <xdr:spPr>
        <a:xfrm>
          <a:off x="12296775" y="104775"/>
          <a:ext cx="3886199" cy="942975"/>
        </a:xfrm>
        <a:prstGeom prst="wedgeRoundRectCallout">
          <a:avLst>
            <a:gd name="adj1" fmla="val 20473"/>
            <a:gd name="adj2" fmla="val 706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a:t>El riesgo residual</a:t>
          </a:r>
          <a:r>
            <a:rPr lang="es-CO" sz="1200" baseline="0"/>
            <a:t> se calcula una vez evaluados los controles según el cuestionario disponible en la guía del DAFP para la gestión del riesgo - diseño de controles</a:t>
          </a:r>
          <a:endParaRPr lang="es-CO" sz="1200"/>
        </a:p>
      </xdr:txBody>
    </xdr:sp>
    <xdr:clientData/>
  </xdr:twoCellAnchor>
  <xdr:twoCellAnchor>
    <xdr:from>
      <xdr:col>0</xdr:col>
      <xdr:colOff>761999</xdr:colOff>
      <xdr:row>5</xdr:row>
      <xdr:rowOff>9526</xdr:rowOff>
    </xdr:from>
    <xdr:to>
      <xdr:col>2</xdr:col>
      <xdr:colOff>95249</xdr:colOff>
      <xdr:row>5</xdr:row>
      <xdr:rowOff>771526</xdr:rowOff>
    </xdr:to>
    <xdr:sp macro="" textlink="">
      <xdr:nvSpPr>
        <xdr:cNvPr id="3" name="Llamada rectangular redondeada 2">
          <a:extLst>
            <a:ext uri="{FF2B5EF4-FFF2-40B4-BE49-F238E27FC236}">
              <a16:creationId xmlns:a16="http://schemas.microsoft.com/office/drawing/2014/main" id="{00000000-0008-0000-0300-000003000000}"/>
            </a:ext>
          </a:extLst>
        </xdr:cNvPr>
        <xdr:cNvSpPr/>
      </xdr:nvSpPr>
      <xdr:spPr>
        <a:xfrm>
          <a:off x="761999" y="200026"/>
          <a:ext cx="2181225" cy="762000"/>
        </a:xfrm>
        <a:prstGeom prst="wedgeRoundRectCallout">
          <a:avLst>
            <a:gd name="adj1" fmla="val 22447"/>
            <a:gd name="adj2" fmla="val 1244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matriz DOFA de la Entidad proporciona información para identificar las causas </a:t>
          </a:r>
          <a:endParaRPr lang="es-CO" sz="1100"/>
        </a:p>
      </xdr:txBody>
    </xdr:sp>
    <xdr:clientData/>
  </xdr:twoCellAnchor>
  <xdr:twoCellAnchor>
    <xdr:from>
      <xdr:col>3</xdr:col>
      <xdr:colOff>1276349</xdr:colOff>
      <xdr:row>4</xdr:row>
      <xdr:rowOff>152400</xdr:rowOff>
    </xdr:from>
    <xdr:to>
      <xdr:col>5</xdr:col>
      <xdr:colOff>238125</xdr:colOff>
      <xdr:row>5</xdr:row>
      <xdr:rowOff>838199</xdr:rowOff>
    </xdr:to>
    <xdr:sp macro="" textlink="">
      <xdr:nvSpPr>
        <xdr:cNvPr id="13" name="Llamada rectangular redondeada 12">
          <a:extLst>
            <a:ext uri="{FF2B5EF4-FFF2-40B4-BE49-F238E27FC236}">
              <a16:creationId xmlns:a16="http://schemas.microsoft.com/office/drawing/2014/main" id="{00000000-0008-0000-0300-00000D000000}"/>
            </a:ext>
          </a:extLst>
        </xdr:cNvPr>
        <xdr:cNvSpPr/>
      </xdr:nvSpPr>
      <xdr:spPr>
        <a:xfrm>
          <a:off x="6686549" y="152400"/>
          <a:ext cx="2438401" cy="876299"/>
        </a:xfrm>
        <a:prstGeom prst="wedgeRoundRectCallout">
          <a:avLst>
            <a:gd name="adj1" fmla="val 22401"/>
            <a:gd name="adj2" fmla="val 776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guía de gestión del riesgo del DAFP establece los criterios para el cálculo de probabilidad e impacto</a:t>
          </a:r>
          <a:endParaRPr lang="es-CO" sz="1100"/>
        </a:p>
      </xdr:txBody>
    </xdr:sp>
    <xdr:clientData/>
  </xdr:twoCellAnchor>
  <xdr:twoCellAnchor>
    <xdr:from>
      <xdr:col>9</xdr:col>
      <xdr:colOff>318022</xdr:colOff>
      <xdr:row>5</xdr:row>
      <xdr:rowOff>413863</xdr:rowOff>
    </xdr:from>
    <xdr:to>
      <xdr:col>9</xdr:col>
      <xdr:colOff>1075473</xdr:colOff>
      <xdr:row>6</xdr:row>
      <xdr:rowOff>159979</xdr:rowOff>
    </xdr:to>
    <xdr:sp macro="" textlink="">
      <xdr:nvSpPr>
        <xdr:cNvPr id="22" name="Llamada ovalada 21">
          <a:extLst>
            <a:ext uri="{FF2B5EF4-FFF2-40B4-BE49-F238E27FC236}">
              <a16:creationId xmlns:a16="http://schemas.microsoft.com/office/drawing/2014/main" id="{00000000-0008-0000-0300-000016000000}"/>
            </a:ext>
          </a:extLst>
        </xdr:cNvPr>
        <xdr:cNvSpPr/>
      </xdr:nvSpPr>
      <xdr:spPr>
        <a:xfrm rot="20298230">
          <a:off x="11319397" y="604363"/>
          <a:ext cx="757451" cy="77481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a:t>Mapa</a:t>
          </a:r>
          <a:r>
            <a:rPr lang="es-CO" sz="900" baseline="0"/>
            <a:t> de Calor</a:t>
          </a:r>
          <a:endParaRPr lang="es-CO" sz="900"/>
        </a:p>
      </xdr:txBody>
    </xdr:sp>
    <xdr:clientData/>
  </xdr:twoCellAnchor>
  <xdr:twoCellAnchor editAs="oneCell">
    <xdr:from>
      <xdr:col>0</xdr:col>
      <xdr:colOff>266700</xdr:colOff>
      <xdr:row>0</xdr:row>
      <xdr:rowOff>38101</xdr:rowOff>
    </xdr:from>
    <xdr:to>
      <xdr:col>0</xdr:col>
      <xdr:colOff>1263650</xdr:colOff>
      <xdr:row>3</xdr:row>
      <xdr:rowOff>201083</xdr:rowOff>
    </xdr:to>
    <xdr:pic>
      <xdr:nvPicPr>
        <xdr:cNvPr id="7" name="Picture 25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38101"/>
          <a:ext cx="996950" cy="95673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194829</xdr:colOff>
      <xdr:row>6</xdr:row>
      <xdr:rowOff>450273</xdr:rowOff>
    </xdr:from>
    <xdr:to>
      <xdr:col>14</xdr:col>
      <xdr:colOff>606136</xdr:colOff>
      <xdr:row>11</xdr:row>
      <xdr:rowOff>121228</xdr:rowOff>
    </xdr:to>
    <xdr:sp macro="" textlink="">
      <xdr:nvSpPr>
        <xdr:cNvPr id="4" name="Llamada rectangular redondeada 3">
          <a:extLst>
            <a:ext uri="{FF2B5EF4-FFF2-40B4-BE49-F238E27FC236}">
              <a16:creationId xmlns:a16="http://schemas.microsoft.com/office/drawing/2014/main" id="{00000000-0008-0000-0400-000004000000}"/>
            </a:ext>
          </a:extLst>
        </xdr:cNvPr>
        <xdr:cNvSpPr/>
      </xdr:nvSpPr>
      <xdr:spPr>
        <a:xfrm>
          <a:off x="13910829" y="1255568"/>
          <a:ext cx="1173307" cy="1783774"/>
        </a:xfrm>
        <a:prstGeom prst="wedgeRoundRectCallout">
          <a:avLst>
            <a:gd name="adj1" fmla="val -83071"/>
            <a:gd name="adj2" fmla="val -489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El promedio de los controles por riesgo</a:t>
          </a:r>
          <a:r>
            <a:rPr lang="es-CO" sz="1100" baseline="0"/>
            <a:t> </a:t>
          </a:r>
          <a:r>
            <a:rPr lang="es-CO" sz="1100"/>
            <a:t>determina el</a:t>
          </a:r>
          <a:r>
            <a:rPr lang="es-CO" sz="1100" baseline="0"/>
            <a:t> número de casillas a desplazar en probabilidad o impacto</a:t>
          </a:r>
          <a:endParaRPr lang="es-CO" sz="1100"/>
        </a:p>
        <a:p>
          <a:pPr algn="l"/>
          <a:endParaRPr lang="es-CO" sz="1100"/>
        </a:p>
      </xdr:txBody>
    </xdr:sp>
    <xdr:clientData/>
  </xdr:twoCellAnchor>
  <xdr:twoCellAnchor>
    <xdr:from>
      <xdr:col>13</xdr:col>
      <xdr:colOff>56285</xdr:colOff>
      <xdr:row>4</xdr:row>
      <xdr:rowOff>0</xdr:rowOff>
    </xdr:from>
    <xdr:to>
      <xdr:col>15</xdr:col>
      <xdr:colOff>173183</xdr:colOff>
      <xdr:row>6</xdr:row>
      <xdr:rowOff>320387</xdr:rowOff>
    </xdr:to>
    <xdr:sp macro="" textlink="">
      <xdr:nvSpPr>
        <xdr:cNvPr id="5" name="Llamada con línea 2 4">
          <a:extLst>
            <a:ext uri="{FF2B5EF4-FFF2-40B4-BE49-F238E27FC236}">
              <a16:creationId xmlns:a16="http://schemas.microsoft.com/office/drawing/2014/main" id="{00000000-0008-0000-0400-000005000000}"/>
            </a:ext>
          </a:extLst>
        </xdr:cNvPr>
        <xdr:cNvSpPr/>
      </xdr:nvSpPr>
      <xdr:spPr>
        <a:xfrm>
          <a:off x="13772285" y="0"/>
          <a:ext cx="1640898" cy="1125682"/>
        </a:xfrm>
        <a:prstGeom prst="borderCallout2">
          <a:avLst>
            <a:gd name="adj1" fmla="val 18750"/>
            <a:gd name="adj2" fmla="val -8333"/>
            <a:gd name="adj3" fmla="val 18750"/>
            <a:gd name="adj4" fmla="val -16667"/>
            <a:gd name="adj5" fmla="val 41083"/>
            <a:gd name="adj6" fmla="val -544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Después de aplicar la metodología para Valoración de los controles establecida</a:t>
          </a:r>
          <a:r>
            <a:rPr lang="es-CO" sz="1100" baseline="0">
              <a:solidFill>
                <a:schemeClr val="lt1"/>
              </a:solidFill>
              <a:effectLst/>
              <a:latin typeface="+mn-lt"/>
              <a:ea typeface="+mn-ea"/>
              <a:cs typeface="+mn-cs"/>
            </a:rPr>
            <a:t> en la guía DAFP</a:t>
          </a:r>
          <a:endParaRPr lang="es-CO">
            <a:effectLst/>
          </a:endParaRPr>
        </a:p>
        <a:p>
          <a:pPr algn="l"/>
          <a:endParaRPr lang="es-CO" sz="1100"/>
        </a:p>
      </xdr:txBody>
    </xdr:sp>
    <xdr:clientData/>
  </xdr:twoCellAnchor>
  <xdr:twoCellAnchor editAs="oneCell">
    <xdr:from>
      <xdr:col>0</xdr:col>
      <xdr:colOff>47626</xdr:colOff>
      <xdr:row>0</xdr:row>
      <xdr:rowOff>115767</xdr:rowOff>
    </xdr:from>
    <xdr:to>
      <xdr:col>0</xdr:col>
      <xdr:colOff>819150</xdr:colOff>
      <xdr:row>3</xdr:row>
      <xdr:rowOff>69036</xdr:rowOff>
    </xdr:to>
    <xdr:pic>
      <xdr:nvPicPr>
        <xdr:cNvPr id="6" name="Picture 25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6" y="115767"/>
          <a:ext cx="771524" cy="71526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857251</xdr:colOff>
      <xdr:row>4</xdr:row>
      <xdr:rowOff>40819</xdr:rowOff>
    </xdr:from>
    <xdr:to>
      <xdr:col>6</xdr:col>
      <xdr:colOff>762000</xdr:colOff>
      <xdr:row>4</xdr:row>
      <xdr:rowOff>734786</xdr:rowOff>
    </xdr:to>
    <xdr:sp macro="" textlink="">
      <xdr:nvSpPr>
        <xdr:cNvPr id="2" name="Llamada rectangular redondeada 1">
          <a:extLst>
            <a:ext uri="{FF2B5EF4-FFF2-40B4-BE49-F238E27FC236}">
              <a16:creationId xmlns:a16="http://schemas.microsoft.com/office/drawing/2014/main" id="{00000000-0008-0000-0600-000002000000}"/>
            </a:ext>
          </a:extLst>
        </xdr:cNvPr>
        <xdr:cNvSpPr/>
      </xdr:nvSpPr>
      <xdr:spPr>
        <a:xfrm>
          <a:off x="2939144" y="40819"/>
          <a:ext cx="2462892" cy="693967"/>
        </a:xfrm>
        <a:prstGeom prst="wedgeRoundRectCallout">
          <a:avLst>
            <a:gd name="adj1" fmla="val 25318"/>
            <a:gd name="adj2" fmla="val 171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Para el periodo reportado se  describe en que consistirá</a:t>
          </a:r>
          <a:r>
            <a:rPr lang="es-CO" sz="1100" baseline="0"/>
            <a:t> el tipo de acción sobre el control existente</a:t>
          </a:r>
          <a:endParaRPr lang="es-CO" sz="1100"/>
        </a:p>
      </xdr:txBody>
    </xdr:sp>
    <xdr:clientData/>
  </xdr:twoCellAnchor>
  <xdr:twoCellAnchor>
    <xdr:from>
      <xdr:col>8</xdr:col>
      <xdr:colOff>1265463</xdr:colOff>
      <xdr:row>4</xdr:row>
      <xdr:rowOff>81645</xdr:rowOff>
    </xdr:from>
    <xdr:to>
      <xdr:col>9</xdr:col>
      <xdr:colOff>1973033</xdr:colOff>
      <xdr:row>4</xdr:row>
      <xdr:rowOff>688523</xdr:rowOff>
    </xdr:to>
    <xdr:sp macro="" textlink="">
      <xdr:nvSpPr>
        <xdr:cNvPr id="9" name="Llamada con línea 2 8">
          <a:extLst>
            <a:ext uri="{FF2B5EF4-FFF2-40B4-BE49-F238E27FC236}">
              <a16:creationId xmlns:a16="http://schemas.microsoft.com/office/drawing/2014/main" id="{00000000-0008-0000-0600-000009000000}"/>
            </a:ext>
          </a:extLst>
        </xdr:cNvPr>
        <xdr:cNvSpPr/>
      </xdr:nvSpPr>
      <xdr:spPr>
        <a:xfrm flipH="1">
          <a:off x="8694963" y="81645"/>
          <a:ext cx="3959677" cy="606878"/>
        </a:xfrm>
        <a:prstGeom prst="borderCallout2">
          <a:avLst>
            <a:gd name="adj1" fmla="val 47339"/>
            <a:gd name="adj2" fmla="val 99704"/>
            <a:gd name="adj3" fmla="val 98731"/>
            <a:gd name="adj4" fmla="val 126050"/>
            <a:gd name="adj5" fmla="val 237498"/>
            <a:gd name="adj6" fmla="val 133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Las  opciones de tratamiento se determinan según el nivel</a:t>
          </a:r>
          <a:r>
            <a:rPr lang="es-CO" sz="1100" baseline="0">
              <a:solidFill>
                <a:schemeClr val="lt1"/>
              </a:solidFill>
              <a:effectLst/>
              <a:latin typeface="+mn-lt"/>
              <a:ea typeface="+mn-ea"/>
              <a:cs typeface="+mn-cs"/>
            </a:rPr>
            <a:t> de riesgo residual de acuerdo con la guía del DAFP en la sección Tratamiento del Riesgo, para  riesgos de corrupción</a:t>
          </a:r>
          <a:endParaRPr lang="es-CO">
            <a:effectLst/>
          </a:endParaRPr>
        </a:p>
        <a:p>
          <a:pPr algn="l"/>
          <a:endParaRPr lang="es-CO" sz="1100"/>
        </a:p>
      </xdr:txBody>
    </xdr:sp>
    <xdr:clientData/>
  </xdr:twoCellAnchor>
  <xdr:twoCellAnchor>
    <xdr:from>
      <xdr:col>9</xdr:col>
      <xdr:colOff>2805792</xdr:colOff>
      <xdr:row>4</xdr:row>
      <xdr:rowOff>43540</xdr:rowOff>
    </xdr:from>
    <xdr:to>
      <xdr:col>11</xdr:col>
      <xdr:colOff>574221</xdr:colOff>
      <xdr:row>4</xdr:row>
      <xdr:rowOff>772886</xdr:rowOff>
    </xdr:to>
    <xdr:sp macro="" textlink="">
      <xdr:nvSpPr>
        <xdr:cNvPr id="4" name="Llamada rectangular redondeada 3">
          <a:extLst>
            <a:ext uri="{FF2B5EF4-FFF2-40B4-BE49-F238E27FC236}">
              <a16:creationId xmlns:a16="http://schemas.microsoft.com/office/drawing/2014/main" id="{00000000-0008-0000-0600-000004000000}"/>
            </a:ext>
          </a:extLst>
        </xdr:cNvPr>
        <xdr:cNvSpPr/>
      </xdr:nvSpPr>
      <xdr:spPr>
        <a:xfrm>
          <a:off x="13487399" y="43540"/>
          <a:ext cx="2272393" cy="729346"/>
        </a:xfrm>
        <a:prstGeom prst="wedgeRoundRectCallout">
          <a:avLst>
            <a:gd name="adj1" fmla="val -47137"/>
            <a:gd name="adj2" fmla="val 1733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Comentarios</a:t>
          </a:r>
          <a:r>
            <a:rPr lang="es-CO" sz="1100" baseline="0"/>
            <a:t> y aclaraciones adicionales acerca de las acciones a tomar</a:t>
          </a:r>
          <a:endParaRPr lang="es-CO" sz="1100"/>
        </a:p>
      </xdr:txBody>
    </xdr:sp>
    <xdr:clientData/>
  </xdr:twoCellAnchor>
  <xdr:twoCellAnchor editAs="oneCell">
    <xdr:from>
      <xdr:col>0</xdr:col>
      <xdr:colOff>121256</xdr:colOff>
      <xdr:row>0</xdr:row>
      <xdr:rowOff>111882</xdr:rowOff>
    </xdr:from>
    <xdr:to>
      <xdr:col>4</xdr:col>
      <xdr:colOff>857703</xdr:colOff>
      <xdr:row>3</xdr:row>
      <xdr:rowOff>213634</xdr:rowOff>
    </xdr:to>
    <xdr:pic>
      <xdr:nvPicPr>
        <xdr:cNvPr id="5" name="Picture 25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256" y="111882"/>
          <a:ext cx="857703" cy="84787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8464</xdr:colOff>
      <xdr:row>4</xdr:row>
      <xdr:rowOff>9525</xdr:rowOff>
    </xdr:from>
    <xdr:to>
      <xdr:col>9</xdr:col>
      <xdr:colOff>317500</xdr:colOff>
      <xdr:row>5</xdr:row>
      <xdr:rowOff>61384</xdr:rowOff>
    </xdr:to>
    <xdr:sp macro="" textlink="">
      <xdr:nvSpPr>
        <xdr:cNvPr id="5" name="Llamada rectangular redondeada 4">
          <a:extLst>
            <a:ext uri="{FF2B5EF4-FFF2-40B4-BE49-F238E27FC236}">
              <a16:creationId xmlns:a16="http://schemas.microsoft.com/office/drawing/2014/main" id="{00000000-0008-0000-0700-000005000000}"/>
            </a:ext>
          </a:extLst>
        </xdr:cNvPr>
        <xdr:cNvSpPr/>
      </xdr:nvSpPr>
      <xdr:spPr>
        <a:xfrm>
          <a:off x="11305114" y="1104900"/>
          <a:ext cx="2595036" cy="871009"/>
        </a:xfrm>
        <a:prstGeom prst="wedgeRoundRectCallout">
          <a:avLst>
            <a:gd name="adj1" fmla="val -55012"/>
            <a:gd name="adj2" fmla="val 1124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Hechos, datos o registros, verificables y trazables, que sean pertinentes para demostrar como se están controlando el riesgo una vez materializado</a:t>
          </a:r>
        </a:p>
      </xdr:txBody>
    </xdr:sp>
    <xdr:clientData/>
  </xdr:twoCellAnchor>
  <xdr:twoCellAnchor>
    <xdr:from>
      <xdr:col>4</xdr:col>
      <xdr:colOff>116417</xdr:colOff>
      <xdr:row>4</xdr:row>
      <xdr:rowOff>50800</xdr:rowOff>
    </xdr:from>
    <xdr:to>
      <xdr:col>4</xdr:col>
      <xdr:colOff>1830917</xdr:colOff>
      <xdr:row>4</xdr:row>
      <xdr:rowOff>717550</xdr:rowOff>
    </xdr:to>
    <xdr:sp macro="" textlink="">
      <xdr:nvSpPr>
        <xdr:cNvPr id="6" name="Llamada con línea 2 5">
          <a:extLst>
            <a:ext uri="{FF2B5EF4-FFF2-40B4-BE49-F238E27FC236}">
              <a16:creationId xmlns:a16="http://schemas.microsoft.com/office/drawing/2014/main" id="{00000000-0008-0000-0700-000006000000}"/>
            </a:ext>
          </a:extLst>
        </xdr:cNvPr>
        <xdr:cNvSpPr/>
      </xdr:nvSpPr>
      <xdr:spPr>
        <a:xfrm>
          <a:off x="6698192" y="1146175"/>
          <a:ext cx="1714500" cy="666750"/>
        </a:xfrm>
        <a:prstGeom prst="borderCallout2">
          <a:avLst>
            <a:gd name="adj1" fmla="val 38750"/>
            <a:gd name="adj2" fmla="val 758"/>
            <a:gd name="adj3" fmla="val 62750"/>
            <a:gd name="adj4" fmla="val -13170"/>
            <a:gd name="adj5" fmla="val 174532"/>
            <a:gd name="adj6" fmla="val -35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Horas o días según el nivel de impacto identificado al evaluar el riesgo residual</a:t>
          </a:r>
          <a:endParaRPr lang="es-CO">
            <a:effectLst/>
          </a:endParaRPr>
        </a:p>
        <a:p>
          <a:pPr algn="l"/>
          <a:endParaRPr lang="es-CO" sz="1100"/>
        </a:p>
      </xdr:txBody>
    </xdr:sp>
    <xdr:clientData/>
  </xdr:twoCellAnchor>
  <xdr:twoCellAnchor>
    <xdr:from>
      <xdr:col>5</xdr:col>
      <xdr:colOff>184149</xdr:colOff>
      <xdr:row>4</xdr:row>
      <xdr:rowOff>96308</xdr:rowOff>
    </xdr:from>
    <xdr:to>
      <xdr:col>5</xdr:col>
      <xdr:colOff>1898649</xdr:colOff>
      <xdr:row>4</xdr:row>
      <xdr:rowOff>451909</xdr:rowOff>
    </xdr:to>
    <xdr:sp macro="" textlink="">
      <xdr:nvSpPr>
        <xdr:cNvPr id="8" name="Llamada con línea 2 7">
          <a:extLst>
            <a:ext uri="{FF2B5EF4-FFF2-40B4-BE49-F238E27FC236}">
              <a16:creationId xmlns:a16="http://schemas.microsoft.com/office/drawing/2014/main" id="{00000000-0008-0000-0700-000008000000}"/>
            </a:ext>
          </a:extLst>
        </xdr:cNvPr>
        <xdr:cNvSpPr/>
      </xdr:nvSpPr>
      <xdr:spPr>
        <a:xfrm>
          <a:off x="9099549" y="1191683"/>
          <a:ext cx="1714500" cy="355601"/>
        </a:xfrm>
        <a:prstGeom prst="borderCallout2">
          <a:avLst>
            <a:gd name="adj1" fmla="val 38750"/>
            <a:gd name="adj2" fmla="val 758"/>
            <a:gd name="adj3" fmla="val 62750"/>
            <a:gd name="adj4" fmla="val -13170"/>
            <a:gd name="adj5" fmla="val 319571"/>
            <a:gd name="adj6" fmla="val -426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1239309</xdr:colOff>
      <xdr:row>4</xdr:row>
      <xdr:rowOff>147108</xdr:rowOff>
    </xdr:from>
    <xdr:to>
      <xdr:col>3</xdr:col>
      <xdr:colOff>428625</xdr:colOff>
      <xdr:row>4</xdr:row>
      <xdr:rowOff>623358</xdr:rowOff>
    </xdr:to>
    <xdr:sp macro="" textlink="">
      <xdr:nvSpPr>
        <xdr:cNvPr id="9" name="Llamada con línea 2 8">
          <a:extLst>
            <a:ext uri="{FF2B5EF4-FFF2-40B4-BE49-F238E27FC236}">
              <a16:creationId xmlns:a16="http://schemas.microsoft.com/office/drawing/2014/main" id="{00000000-0008-0000-0700-000009000000}"/>
            </a:ext>
          </a:extLst>
        </xdr:cNvPr>
        <xdr:cNvSpPr/>
      </xdr:nvSpPr>
      <xdr:spPr>
        <a:xfrm>
          <a:off x="2115609" y="1242483"/>
          <a:ext cx="3723216" cy="476250"/>
        </a:xfrm>
        <a:prstGeom prst="borderCallout2">
          <a:avLst>
            <a:gd name="adj1" fmla="val 100655"/>
            <a:gd name="adj2" fmla="val 43084"/>
            <a:gd name="adj3" fmla="val 150051"/>
            <a:gd name="adj4" fmla="val 50374"/>
            <a:gd name="adj5" fmla="val 237072"/>
            <a:gd name="adj6" fmla="val 539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a:t>
          </a:r>
          <a:endParaRPr lang="es-CO">
            <a:effectLst/>
          </a:endParaRPr>
        </a:p>
        <a:p>
          <a:pPr algn="l"/>
          <a:endParaRPr lang="es-CO" sz="1100"/>
        </a:p>
      </xdr:txBody>
    </xdr:sp>
    <xdr:clientData/>
  </xdr:twoCellAnchor>
  <xdr:twoCellAnchor editAs="oneCell">
    <xdr:from>
      <xdr:col>0</xdr:col>
      <xdr:colOff>60044</xdr:colOff>
      <xdr:row>0</xdr:row>
      <xdr:rowOff>190348</xdr:rowOff>
    </xdr:from>
    <xdr:to>
      <xdr:col>0</xdr:col>
      <xdr:colOff>818395</xdr:colOff>
      <xdr:row>3</xdr:row>
      <xdr:rowOff>12701</xdr:rowOff>
    </xdr:to>
    <xdr:pic>
      <xdr:nvPicPr>
        <xdr:cNvPr id="7" name="Picture 252">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44" y="190348"/>
          <a:ext cx="758351" cy="708178"/>
        </a:xfrm>
        <a:prstGeom prst="rect">
          <a:avLst/>
        </a:prstGeom>
        <a:noFill/>
        <a:ln w="9525">
          <a:noFill/>
          <a:miter lim="800000"/>
          <a:headEnd/>
          <a:tailEnd/>
        </a:ln>
      </xdr:spPr>
    </xdr:pic>
    <xdr:clientData/>
  </xdr:twoCellAnchor>
  <xdr:twoCellAnchor>
    <xdr:from>
      <xdr:col>0</xdr:col>
      <xdr:colOff>9525</xdr:colOff>
      <xdr:row>4</xdr:row>
      <xdr:rowOff>57150</xdr:rowOff>
    </xdr:from>
    <xdr:to>
      <xdr:col>1</xdr:col>
      <xdr:colOff>1123950</xdr:colOff>
      <xdr:row>4</xdr:row>
      <xdr:rowOff>751117</xdr:rowOff>
    </xdr:to>
    <xdr:sp macro="" textlink="">
      <xdr:nvSpPr>
        <xdr:cNvPr id="11" name="Llamada rectangular redondeada 1">
          <a:extLst>
            <a:ext uri="{FF2B5EF4-FFF2-40B4-BE49-F238E27FC236}">
              <a16:creationId xmlns:a16="http://schemas.microsoft.com/office/drawing/2014/main" id="{00000000-0008-0000-0700-00000B000000}"/>
            </a:ext>
          </a:extLst>
        </xdr:cNvPr>
        <xdr:cNvSpPr/>
      </xdr:nvSpPr>
      <xdr:spPr>
        <a:xfrm>
          <a:off x="9525" y="1152525"/>
          <a:ext cx="1990725" cy="693967"/>
        </a:xfrm>
        <a:prstGeom prst="wedgeRoundRectCallout">
          <a:avLst>
            <a:gd name="adj1" fmla="val 26753"/>
            <a:gd name="adj2" fmla="val 1179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Puede ser</a:t>
          </a:r>
          <a:r>
            <a:rPr lang="es-CO" sz="1100" baseline="0">
              <a:solidFill>
                <a:schemeClr val="lt1"/>
              </a:solidFill>
              <a:effectLst/>
              <a:latin typeface="+mn-lt"/>
              <a:ea typeface="+mn-ea"/>
              <a:cs typeface="+mn-cs"/>
            </a:rPr>
            <a:t> o no,</a:t>
          </a:r>
          <a:r>
            <a:rPr lang="es-CO" sz="1100">
              <a:solidFill>
                <a:schemeClr val="lt1"/>
              </a:solidFill>
              <a:effectLst/>
              <a:latin typeface="+mn-lt"/>
              <a:ea typeface="+mn-ea"/>
              <a:cs typeface="+mn-cs"/>
            </a:rPr>
            <a:t> el  mismo cargo reportado en </a:t>
          </a:r>
          <a:r>
            <a:rPr lang="es-CO" sz="1100" baseline="0">
              <a:solidFill>
                <a:schemeClr val="lt1"/>
              </a:solidFill>
              <a:effectLst/>
              <a:latin typeface="+mn-lt"/>
              <a:ea typeface="+mn-ea"/>
              <a:cs typeface="+mn-cs"/>
            </a:rPr>
            <a:t> la hoja CONTROLES</a:t>
          </a:r>
          <a:endParaRPr lang="es-CO">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BACKUP/CARLOS%20DIAZ/Trabajo/Movilidad/Matriz%20unificada%20Riesgo%20-%20versi&#243;n_Ag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POLÍTICA"/>
      <sheetName val="MAPA DE RIESGOS "/>
      <sheetName val="TIPOLOGIA EVENTOS CORRUPCIÓN"/>
      <sheetName val="DETERMINACIÓN DE PROBABILIDAD"/>
      <sheetName val="IMPACTO CORRUPCIÓN_GESTIÓN"/>
      <sheetName val="MATRIZ CALIFICACIÓN"/>
      <sheetName val="EVALUACIÓN DE LOS CONTROLES  "/>
      <sheetName val="EVALUACIÓN CONTROLES"/>
      <sheetName val="OPCIONES DE MANEJO DEL RIESGO"/>
      <sheetName val="PANORAMA DE RIESGOS"/>
    </sheetNames>
    <sheetDataSet>
      <sheetData sheetId="0"/>
      <sheetData sheetId="1"/>
      <sheetData sheetId="2">
        <row r="13">
          <cell r="C13" t="str">
            <v xml:space="preserve">1: Implementación de un plan, programa o proyecto que impacte negativamente el índice de víctimas fatales y lesionadas en siniestros de tránsito </v>
          </cell>
          <cell r="H13">
            <v>2</v>
          </cell>
          <cell r="I13">
            <v>20</v>
          </cell>
        </row>
        <row r="14">
          <cell r="C14" t="str">
            <v>2. Formulación e implementación de acciones que no fomenten la cultura ciudadana y el respeto entre todos los usuarios de todas las formas de transporte.</v>
          </cell>
          <cell r="H14">
            <v>5</v>
          </cell>
          <cell r="I14">
            <v>20</v>
          </cell>
        </row>
        <row r="16">
          <cell r="C16" t="str">
            <v>4. Formulación de planes, programas o proyectos  que no estén encaminados a la sostenibilidad ambiental, económica y social de la movilidad de la ciudad.</v>
          </cell>
          <cell r="H16">
            <v>5</v>
          </cell>
          <cell r="I16">
            <v>20</v>
          </cell>
        </row>
        <row r="19">
          <cell r="C19" t="str">
            <v>7: Desvío en el uso de los bienes y servicios de la Entidad</v>
          </cell>
          <cell r="H19">
            <v>5</v>
          </cell>
          <cell r="I19">
            <v>20</v>
          </cell>
        </row>
        <row r="20">
          <cell r="C20" t="str">
            <v>8: Pérdida de documento público que favorezca el beneficio propio o de terceros</v>
          </cell>
          <cell r="H20">
            <v>5</v>
          </cell>
          <cell r="I20">
            <v>20</v>
          </cell>
        </row>
        <row r="21">
          <cell r="C21" t="str">
            <v>9: Celebración indebida de contratos</v>
          </cell>
          <cell r="H21">
            <v>5</v>
          </cell>
          <cell r="I21">
            <v>20</v>
          </cell>
        </row>
        <row r="22">
          <cell r="C22" t="str">
            <v>10: Cohecho</v>
          </cell>
        </row>
        <row r="23">
          <cell r="C23" t="str">
            <v>11. Discriminación hacia un ciudadano que requiere atención y respuesta por parte de la SDM.</v>
          </cell>
        </row>
        <row r="24">
          <cell r="C24" t="str">
            <v>12. Actuación de la SDM que impida la participación ciudadana y el control social.</v>
          </cell>
          <cell r="H24">
            <v>5</v>
          </cell>
          <cell r="I24">
            <v>20</v>
          </cell>
        </row>
        <row r="25">
          <cell r="C25" t="str">
            <v xml:space="preserve">13. Adopción de tecnologías obsoletas, inadecuadas o incompatibles para las necesidades de la movilidad de la ciudad. </v>
          </cell>
          <cell r="H25">
            <v>5</v>
          </cell>
          <cell r="I25">
            <v>20</v>
          </cell>
        </row>
        <row r="26">
          <cell r="C26" t="str">
            <v xml:space="preserve">14. Servicio no conforme </v>
          </cell>
          <cell r="H26">
            <v>5</v>
          </cell>
          <cell r="I26">
            <v>20</v>
          </cell>
        </row>
        <row r="27">
          <cell r="C27" t="str">
            <v>15. Trámite o servicio a la ciudadanía, incumpliendo los requisitos, con el propósito de obtener un beneficio propio o para un tercero.</v>
          </cell>
        </row>
        <row r="28">
          <cell r="C28" t="str">
            <v>16. Designación de servidores públicos o contratistas no competentes para el desarrollo de las actividades asignadas.</v>
          </cell>
        </row>
        <row r="29">
          <cell r="C29" t="str">
            <v>17. Ambiente laboral en las dependencias que impida el desarrollo profesional del equipo humano.</v>
          </cell>
        </row>
        <row r="30">
          <cell r="C30" t="str">
            <v xml:space="preserve">18. Contar con un Programa de Seguridad y Salud en el Trabajo inadecuado para las caracteristicas y condiciones del entorno laboral institucional. </v>
          </cell>
        </row>
        <row r="31">
          <cell r="C31" t="str">
            <v>19. Acciones que no contribuyan a la interiorización de la cultura del control de todos los servidores de la Entidad.</v>
          </cell>
          <cell r="H31">
            <v>5</v>
          </cell>
          <cell r="I31">
            <v>20</v>
          </cell>
        </row>
        <row r="32">
          <cell r="C32" t="str">
            <v>20. Comportamiento de un servidor público o contratista que no demuestre responsabilidad ambiental.</v>
          </cell>
          <cell r="H32">
            <v>5</v>
          </cell>
          <cell r="I32">
            <v>20</v>
          </cell>
        </row>
        <row r="33">
          <cell r="C33" t="str">
            <v>21. Políticas de seguridad de la información deficientes e ineficaces para las caracteristicas y condiciones de la Entidad.</v>
          </cell>
          <cell r="H33">
            <v>5</v>
          </cell>
          <cell r="I33">
            <v>20</v>
          </cell>
        </row>
        <row r="34">
          <cell r="C34" t="str">
            <v xml:space="preserve">22. Planes de gestión documental deficientes e ineficaces.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vilidadbogota.gov.co/web/sites/default/files/Condiciones-Sellos3.jpg" TargetMode="External"/><Relationship Id="rId1" Type="http://schemas.openxmlformats.org/officeDocument/2006/relationships/hyperlink" Target="https://registrobicibogota.movilidadbogota.gov.co/"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opLeftCell="A19" zoomScale="70" zoomScaleNormal="70" workbookViewId="0">
      <selection activeCell="D33" sqref="D33"/>
    </sheetView>
  </sheetViews>
  <sheetFormatPr baseColWidth="10" defaultColWidth="11.42578125" defaultRowHeight="68.25" customHeight="1" x14ac:dyDescent="0.25"/>
  <cols>
    <col min="1" max="2" width="35.7109375" style="25" customWidth="1"/>
    <col min="3" max="3" width="55.42578125" style="25" customWidth="1"/>
    <col min="4" max="4" width="97.7109375" style="25" customWidth="1"/>
    <col min="5" max="5" width="16.42578125" style="25" customWidth="1"/>
    <col min="6" max="16384" width="11.42578125" style="25"/>
  </cols>
  <sheetData>
    <row r="1" spans="1:5" ht="42.75" customHeight="1" x14ac:dyDescent="0.25">
      <c r="A1" s="13"/>
      <c r="B1" s="344" t="s">
        <v>57</v>
      </c>
      <c r="C1" s="345"/>
      <c r="D1" s="345"/>
      <c r="E1" s="346"/>
    </row>
    <row r="2" spans="1:5" ht="27.75" x14ac:dyDescent="0.25">
      <c r="A2" s="14"/>
      <c r="B2" s="347" t="s">
        <v>58</v>
      </c>
      <c r="C2" s="348"/>
      <c r="D2" s="348"/>
      <c r="E2" s="349"/>
    </row>
    <row r="3" spans="1:5" ht="29.25" customHeight="1" x14ac:dyDescent="0.25">
      <c r="A3" s="14"/>
      <c r="B3" s="350" t="s">
        <v>232</v>
      </c>
      <c r="C3" s="351"/>
      <c r="D3" s="351"/>
      <c r="E3" s="352"/>
    </row>
    <row r="4" spans="1:5" ht="22.5" customHeight="1" thickBot="1" x14ac:dyDescent="0.3">
      <c r="A4" s="15"/>
      <c r="B4" s="353" t="s">
        <v>63</v>
      </c>
      <c r="C4" s="354"/>
      <c r="D4" s="354"/>
      <c r="E4" s="355"/>
    </row>
    <row r="5" spans="1:5" ht="21.75" customHeight="1" x14ac:dyDescent="0.25">
      <c r="A5" s="16"/>
      <c r="B5" s="17"/>
      <c r="C5" s="18"/>
      <c r="D5" s="18"/>
      <c r="E5" s="19"/>
    </row>
    <row r="6" spans="1:5" ht="15.75" x14ac:dyDescent="0.25">
      <c r="A6" s="6"/>
      <c r="B6" s="356" t="s">
        <v>59</v>
      </c>
      <c r="C6" s="356"/>
      <c r="D6" s="356"/>
      <c r="E6" s="20"/>
    </row>
    <row r="7" spans="1:5" ht="15" x14ac:dyDescent="0.25">
      <c r="A7" s="6"/>
      <c r="B7" s="1" t="s">
        <v>60</v>
      </c>
      <c r="C7" s="2" t="s">
        <v>61</v>
      </c>
      <c r="D7" s="1" t="s">
        <v>62</v>
      </c>
      <c r="E7" s="21"/>
    </row>
    <row r="8" spans="1:5" ht="15" customHeight="1" x14ac:dyDescent="0.25">
      <c r="A8" s="6"/>
      <c r="B8" s="283">
        <v>43909</v>
      </c>
      <c r="C8" s="284" t="s">
        <v>64</v>
      </c>
      <c r="D8" s="285" t="s">
        <v>650</v>
      </c>
      <c r="E8" s="21"/>
    </row>
    <row r="9" spans="1:5" ht="15" customHeight="1" x14ac:dyDescent="0.25">
      <c r="A9" s="6"/>
      <c r="B9" s="22"/>
      <c r="C9" s="23"/>
      <c r="D9" s="24"/>
      <c r="E9" s="21"/>
    </row>
    <row r="10" spans="1:5" ht="15" customHeight="1" x14ac:dyDescent="0.25">
      <c r="A10" s="6"/>
      <c r="B10" s="22"/>
      <c r="C10" s="23"/>
      <c r="D10" s="24"/>
      <c r="E10" s="21"/>
    </row>
    <row r="11" spans="1:5" ht="15" customHeight="1" x14ac:dyDescent="0.25">
      <c r="A11" s="6"/>
      <c r="B11" s="22"/>
      <c r="C11" s="23"/>
      <c r="D11" s="24"/>
      <c r="E11" s="21"/>
    </row>
    <row r="12" spans="1:5" ht="51.75" customHeight="1" x14ac:dyDescent="0.25">
      <c r="A12" s="4"/>
      <c r="B12" s="3"/>
      <c r="C12" s="3"/>
      <c r="D12" s="3"/>
      <c r="E12" s="5"/>
    </row>
    <row r="13" spans="1:5" ht="32.25" customHeight="1" x14ac:dyDescent="0.25">
      <c r="A13" s="358" t="s">
        <v>233</v>
      </c>
      <c r="B13" s="359"/>
      <c r="C13" s="359"/>
      <c r="D13" s="359"/>
      <c r="E13" s="360"/>
    </row>
    <row r="14" spans="1:5" ht="24" customHeight="1" x14ac:dyDescent="0.25">
      <c r="A14" s="6"/>
      <c r="B14" s="7"/>
      <c r="C14" s="7"/>
      <c r="D14" s="7"/>
      <c r="E14" s="8"/>
    </row>
    <row r="15" spans="1:5" ht="30.75" customHeight="1" x14ac:dyDescent="0.25">
      <c r="A15" s="361" t="s">
        <v>45</v>
      </c>
      <c r="B15" s="362"/>
      <c r="C15" s="362"/>
      <c r="D15" s="362"/>
      <c r="E15" s="363"/>
    </row>
    <row r="16" spans="1:5" ht="363.75" customHeight="1" x14ac:dyDescent="0.25">
      <c r="A16" s="364" t="s">
        <v>492</v>
      </c>
      <c r="B16" s="365"/>
      <c r="C16" s="365"/>
      <c r="D16" s="365"/>
      <c r="E16" s="366"/>
    </row>
    <row r="17" spans="1:5" ht="34.5" customHeight="1" x14ac:dyDescent="0.25">
      <c r="A17" s="361" t="s">
        <v>46</v>
      </c>
      <c r="B17" s="362"/>
      <c r="C17" s="362"/>
      <c r="D17" s="362"/>
      <c r="E17" s="363"/>
    </row>
    <row r="18" spans="1:5" ht="228.75" customHeight="1" x14ac:dyDescent="0.25">
      <c r="A18" s="364" t="s">
        <v>307</v>
      </c>
      <c r="B18" s="365"/>
      <c r="C18" s="365"/>
      <c r="D18" s="365"/>
      <c r="E18" s="367"/>
    </row>
    <row r="19" spans="1:5" ht="54.75" customHeight="1" x14ac:dyDescent="0.25">
      <c r="A19" s="9" t="s">
        <v>47</v>
      </c>
      <c r="B19" s="377" t="s">
        <v>308</v>
      </c>
      <c r="C19" s="378"/>
      <c r="D19" s="378"/>
      <c r="E19" s="379"/>
    </row>
    <row r="20" spans="1:5" ht="88.5" customHeight="1" x14ac:dyDescent="0.25">
      <c r="A20" s="10" t="s">
        <v>48</v>
      </c>
      <c r="B20" s="380" t="s">
        <v>49</v>
      </c>
      <c r="C20" s="381"/>
      <c r="D20" s="381"/>
      <c r="E20" s="382"/>
    </row>
    <row r="21" spans="1:5" ht="67.5" customHeight="1" x14ac:dyDescent="0.25">
      <c r="A21" s="11" t="s">
        <v>50</v>
      </c>
      <c r="B21" s="380" t="s">
        <v>51</v>
      </c>
      <c r="C21" s="381"/>
      <c r="D21" s="381"/>
      <c r="E21" s="382"/>
    </row>
    <row r="22" spans="1:5" ht="97.5" customHeight="1" x14ac:dyDescent="0.25">
      <c r="A22" s="26" t="s">
        <v>52</v>
      </c>
      <c r="B22" s="380" t="s">
        <v>53</v>
      </c>
      <c r="C22" s="381"/>
      <c r="D22" s="381"/>
      <c r="E22" s="382"/>
    </row>
    <row r="23" spans="1:5" ht="100.5" customHeight="1" x14ac:dyDescent="0.25">
      <c r="A23" s="12" t="s">
        <v>54</v>
      </c>
      <c r="B23" s="380" t="s">
        <v>55</v>
      </c>
      <c r="C23" s="381"/>
      <c r="D23" s="381"/>
      <c r="E23" s="382"/>
    </row>
    <row r="24" spans="1:5" ht="37.5" customHeight="1" x14ac:dyDescent="0.25">
      <c r="A24" s="361" t="s">
        <v>56</v>
      </c>
      <c r="B24" s="362"/>
      <c r="C24" s="362"/>
      <c r="D24" s="362"/>
      <c r="E24" s="363"/>
    </row>
    <row r="25" spans="1:5" ht="68.25" customHeight="1" x14ac:dyDescent="0.25">
      <c r="A25" s="371" t="s">
        <v>415</v>
      </c>
      <c r="B25" s="372"/>
      <c r="C25" s="372"/>
      <c r="D25" s="372"/>
      <c r="E25" s="373"/>
    </row>
    <row r="26" spans="1:5" ht="409.6" customHeight="1" x14ac:dyDescent="0.25">
      <c r="A26" s="374"/>
      <c r="B26" s="375"/>
      <c r="C26" s="375"/>
      <c r="D26" s="375"/>
      <c r="E26" s="376"/>
    </row>
    <row r="27" spans="1:5" ht="409.6" customHeight="1" thickBot="1" x14ac:dyDescent="0.3">
      <c r="A27" s="368" t="s">
        <v>416</v>
      </c>
      <c r="B27" s="369"/>
      <c r="C27" s="369"/>
      <c r="D27" s="369"/>
      <c r="E27" s="370"/>
    </row>
    <row r="28" spans="1:5" ht="51.75" customHeight="1" x14ac:dyDescent="0.25">
      <c r="A28" s="357"/>
      <c r="B28" s="357"/>
      <c r="C28" s="357"/>
      <c r="D28" s="357"/>
      <c r="E28" s="357"/>
    </row>
  </sheetData>
  <mergeCells count="19">
    <mergeCell ref="A28:E28"/>
    <mergeCell ref="A13:E13"/>
    <mergeCell ref="A15:E15"/>
    <mergeCell ref="A16:E16"/>
    <mergeCell ref="A17:E17"/>
    <mergeCell ref="A18:E18"/>
    <mergeCell ref="A24:E24"/>
    <mergeCell ref="A27:E27"/>
    <mergeCell ref="A25:E26"/>
    <mergeCell ref="B19:E19"/>
    <mergeCell ref="B20:E20"/>
    <mergeCell ref="B21:E21"/>
    <mergeCell ref="B22:E22"/>
    <mergeCell ref="B23:E23"/>
    <mergeCell ref="B1:E1"/>
    <mergeCell ref="B2:E2"/>
    <mergeCell ref="B3:E3"/>
    <mergeCell ref="B4:E4"/>
    <mergeCell ref="B6:D6"/>
  </mergeCells>
  <pageMargins left="0.70866141732283472" right="0.70866141732283472" top="0.74803149606299213" bottom="0.74803149606299213" header="0.31496062992125984" footer="0.31496062992125984"/>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4"/>
  <sheetViews>
    <sheetView zoomScale="70" zoomScaleNormal="70" workbookViewId="0">
      <selection activeCell="B100" sqref="B100"/>
    </sheetView>
  </sheetViews>
  <sheetFormatPr baseColWidth="10" defaultRowHeight="15" x14ac:dyDescent="0.25"/>
  <cols>
    <col min="1" max="1" width="23.5703125" style="104" customWidth="1"/>
    <col min="2" max="2" width="22.42578125" customWidth="1"/>
    <col min="3" max="3" width="22.5703125" customWidth="1"/>
    <col min="4" max="4" width="22" customWidth="1"/>
    <col min="5" max="5" width="24.85546875" customWidth="1"/>
    <col min="6" max="6" width="19.7109375" customWidth="1"/>
    <col min="7" max="7" width="22.42578125" customWidth="1"/>
    <col min="8" max="8" width="28.5703125" customWidth="1"/>
    <col min="9" max="9" width="36.5703125" customWidth="1"/>
    <col min="10" max="10" width="32.85546875" customWidth="1"/>
    <col min="11" max="11" width="33.140625" customWidth="1"/>
    <col min="12" max="12" width="33.140625" style="174" customWidth="1"/>
  </cols>
  <sheetData>
    <row r="1" spans="1:12" ht="46.5" customHeight="1" x14ac:dyDescent="0.25"/>
    <row r="2" spans="1:12" s="93" customFormat="1" ht="13.5" customHeight="1" x14ac:dyDescent="0.25">
      <c r="A2" s="104"/>
      <c r="C2" s="383" t="s">
        <v>229</v>
      </c>
      <c r="D2" s="383"/>
      <c r="E2" s="383"/>
      <c r="F2" s="383"/>
      <c r="G2" s="383"/>
      <c r="H2" s="384" t="s">
        <v>230</v>
      </c>
      <c r="I2" s="384" t="s">
        <v>189</v>
      </c>
      <c r="J2" s="387" t="s">
        <v>304</v>
      </c>
      <c r="K2" s="387" t="s">
        <v>305</v>
      </c>
      <c r="L2" s="385" t="s">
        <v>231</v>
      </c>
    </row>
    <row r="3" spans="1:12" ht="60.75" customHeight="1" x14ac:dyDescent="0.25">
      <c r="A3" s="105" t="s">
        <v>353</v>
      </c>
      <c r="B3" s="105" t="s">
        <v>303</v>
      </c>
      <c r="C3" s="94" t="s">
        <v>190</v>
      </c>
      <c r="D3" s="94" t="s">
        <v>191</v>
      </c>
      <c r="E3" s="94" t="s">
        <v>192</v>
      </c>
      <c r="F3" s="94" t="s">
        <v>193</v>
      </c>
      <c r="G3" s="94" t="s">
        <v>194</v>
      </c>
      <c r="H3" s="384"/>
      <c r="I3" s="384"/>
      <c r="J3" s="388"/>
      <c r="K3" s="388"/>
      <c r="L3" s="386"/>
    </row>
    <row r="4" spans="1:12" ht="51" customHeight="1" x14ac:dyDescent="0.25">
      <c r="A4" s="106" t="s">
        <v>289</v>
      </c>
      <c r="B4" s="107" t="s">
        <v>309</v>
      </c>
      <c r="C4" s="130" t="s">
        <v>22</v>
      </c>
      <c r="D4" s="130" t="s">
        <v>23</v>
      </c>
      <c r="E4" s="130" t="s">
        <v>23</v>
      </c>
      <c r="F4" s="130" t="s">
        <v>22</v>
      </c>
      <c r="G4" s="130" t="s">
        <v>23</v>
      </c>
      <c r="H4" s="131" t="s">
        <v>396</v>
      </c>
      <c r="I4" s="131" t="s">
        <v>397</v>
      </c>
      <c r="J4" s="186" t="s">
        <v>469</v>
      </c>
      <c r="K4" s="132" t="s">
        <v>398</v>
      </c>
      <c r="L4" s="173" t="s">
        <v>557</v>
      </c>
    </row>
    <row r="5" spans="1:12" ht="36.75" x14ac:dyDescent="0.25">
      <c r="A5" s="106" t="s">
        <v>297</v>
      </c>
      <c r="B5" s="107" t="s">
        <v>309</v>
      </c>
      <c r="C5" s="130" t="s">
        <v>22</v>
      </c>
      <c r="D5" s="130" t="s">
        <v>23</v>
      </c>
      <c r="E5" s="130" t="s">
        <v>23</v>
      </c>
      <c r="F5" s="130" t="s">
        <v>22</v>
      </c>
      <c r="G5" s="130" t="s">
        <v>23</v>
      </c>
      <c r="H5" s="131" t="s">
        <v>400</v>
      </c>
      <c r="I5" s="131" t="s">
        <v>401</v>
      </c>
      <c r="J5" s="186" t="s">
        <v>469</v>
      </c>
      <c r="K5" s="132" t="s">
        <v>402</v>
      </c>
      <c r="L5" s="175" t="s">
        <v>557</v>
      </c>
    </row>
    <row r="6" spans="1:12" ht="39" x14ac:dyDescent="0.25">
      <c r="A6" s="106" t="s">
        <v>282</v>
      </c>
      <c r="B6" s="107" t="s">
        <v>309</v>
      </c>
      <c r="C6" s="183" t="s">
        <v>22</v>
      </c>
      <c r="D6" s="183" t="s">
        <v>23</v>
      </c>
      <c r="E6" s="183" t="s">
        <v>23</v>
      </c>
      <c r="F6" s="183" t="s">
        <v>22</v>
      </c>
      <c r="G6" s="183" t="s">
        <v>23</v>
      </c>
      <c r="H6" s="184" t="s">
        <v>467</v>
      </c>
      <c r="I6" s="184" t="s">
        <v>468</v>
      </c>
      <c r="J6" s="183" t="s">
        <v>469</v>
      </c>
      <c r="K6" s="185" t="s">
        <v>402</v>
      </c>
      <c r="L6" s="175" t="s">
        <v>557</v>
      </c>
    </row>
    <row r="7" spans="1:12" ht="75" x14ac:dyDescent="0.25">
      <c r="A7" s="106" t="s">
        <v>310</v>
      </c>
      <c r="B7" s="107" t="s">
        <v>309</v>
      </c>
      <c r="C7" s="96" t="s">
        <v>22</v>
      </c>
      <c r="D7" s="96" t="s">
        <v>23</v>
      </c>
      <c r="E7" s="96" t="s">
        <v>23</v>
      </c>
      <c r="F7" s="96" t="s">
        <v>22</v>
      </c>
      <c r="G7" s="96" t="s">
        <v>23</v>
      </c>
      <c r="H7" s="97" t="s">
        <v>410</v>
      </c>
      <c r="I7" s="97" t="s">
        <v>412</v>
      </c>
      <c r="J7" s="97" t="s">
        <v>470</v>
      </c>
      <c r="K7" s="97" t="s">
        <v>411</v>
      </c>
      <c r="L7" s="175" t="s">
        <v>557</v>
      </c>
    </row>
    <row r="8" spans="1:12" ht="105" x14ac:dyDescent="0.25">
      <c r="A8" s="106" t="s">
        <v>311</v>
      </c>
      <c r="B8" s="238" t="s">
        <v>318</v>
      </c>
      <c r="C8" s="96" t="s">
        <v>23</v>
      </c>
      <c r="D8" s="96" t="s">
        <v>23</v>
      </c>
      <c r="E8" s="96" t="s">
        <v>23</v>
      </c>
      <c r="F8" s="96" t="s">
        <v>23</v>
      </c>
      <c r="G8" s="96" t="s">
        <v>23</v>
      </c>
      <c r="H8" s="97" t="s">
        <v>582</v>
      </c>
      <c r="I8" s="97" t="s">
        <v>583</v>
      </c>
      <c r="J8" s="120" t="s">
        <v>471</v>
      </c>
      <c r="K8" s="97" t="s">
        <v>584</v>
      </c>
      <c r="L8" s="177" t="s">
        <v>585</v>
      </c>
    </row>
    <row r="9" spans="1:12" ht="51" x14ac:dyDescent="0.25">
      <c r="A9" s="106" t="s">
        <v>312</v>
      </c>
      <c r="B9" s="238" t="s">
        <v>566</v>
      </c>
      <c r="C9" s="194" t="s">
        <v>475</v>
      </c>
      <c r="D9" s="194" t="s">
        <v>365</v>
      </c>
      <c r="E9" s="194" t="s">
        <v>365</v>
      </c>
      <c r="F9" s="194" t="s">
        <v>475</v>
      </c>
      <c r="G9" s="194" t="s">
        <v>475</v>
      </c>
      <c r="H9" s="195" t="s">
        <v>210</v>
      </c>
      <c r="I9" s="195" t="s">
        <v>211</v>
      </c>
      <c r="J9" s="194" t="s">
        <v>169</v>
      </c>
      <c r="K9" s="194" t="s">
        <v>480</v>
      </c>
      <c r="L9" s="175" t="s">
        <v>557</v>
      </c>
    </row>
    <row r="10" spans="1:12" ht="105" x14ac:dyDescent="0.25">
      <c r="A10" s="106" t="s">
        <v>313</v>
      </c>
      <c r="B10" s="107" t="s">
        <v>314</v>
      </c>
      <c r="C10" s="96" t="s">
        <v>22</v>
      </c>
      <c r="D10" s="96" t="s">
        <v>23</v>
      </c>
      <c r="E10" s="96" t="s">
        <v>23</v>
      </c>
      <c r="F10" s="96" t="s">
        <v>22</v>
      </c>
      <c r="G10" s="96" t="s">
        <v>23</v>
      </c>
      <c r="H10" s="97" t="s">
        <v>413</v>
      </c>
      <c r="I10" s="97" t="s">
        <v>414</v>
      </c>
      <c r="J10" s="97" t="s">
        <v>556</v>
      </c>
      <c r="K10" s="97" t="s">
        <v>411</v>
      </c>
      <c r="L10" s="176" t="s">
        <v>557</v>
      </c>
    </row>
    <row r="11" spans="1:12" ht="120" x14ac:dyDescent="0.25">
      <c r="A11" s="106" t="s">
        <v>251</v>
      </c>
      <c r="B11" s="107" t="s">
        <v>315</v>
      </c>
      <c r="C11" s="96" t="s">
        <v>22</v>
      </c>
      <c r="D11" s="96" t="s">
        <v>22</v>
      </c>
      <c r="E11" s="96" t="s">
        <v>23</v>
      </c>
      <c r="F11" s="96" t="s">
        <v>22</v>
      </c>
      <c r="G11" s="96" t="s">
        <v>22</v>
      </c>
      <c r="H11" s="97" t="s">
        <v>390</v>
      </c>
      <c r="I11" s="97" t="s">
        <v>225</v>
      </c>
      <c r="J11" s="84" t="s">
        <v>173</v>
      </c>
      <c r="K11" s="87" t="s">
        <v>391</v>
      </c>
      <c r="L11" s="176" t="s">
        <v>557</v>
      </c>
    </row>
    <row r="12" spans="1:12" ht="120" x14ac:dyDescent="0.25">
      <c r="A12" s="106" t="s">
        <v>316</v>
      </c>
      <c r="B12" s="107" t="s">
        <v>315</v>
      </c>
      <c r="C12" s="96" t="s">
        <v>22</v>
      </c>
      <c r="D12" s="96" t="s">
        <v>22</v>
      </c>
      <c r="E12" s="96" t="s">
        <v>23</v>
      </c>
      <c r="F12" s="96" t="s">
        <v>22</v>
      </c>
      <c r="G12" s="96" t="s">
        <v>22</v>
      </c>
      <c r="H12" s="97" t="s">
        <v>392</v>
      </c>
      <c r="I12" s="97" t="s">
        <v>225</v>
      </c>
      <c r="J12" s="84" t="s">
        <v>173</v>
      </c>
      <c r="K12" s="87" t="s">
        <v>391</v>
      </c>
      <c r="L12" s="176" t="s">
        <v>557</v>
      </c>
    </row>
    <row r="13" spans="1:12" ht="120" x14ac:dyDescent="0.25">
      <c r="A13" s="106" t="s">
        <v>317</v>
      </c>
      <c r="B13" s="107" t="s">
        <v>315</v>
      </c>
      <c r="C13" s="96" t="s">
        <v>22</v>
      </c>
      <c r="D13" s="96" t="s">
        <v>22</v>
      </c>
      <c r="E13" s="96" t="s">
        <v>23</v>
      </c>
      <c r="F13" s="96" t="s">
        <v>22</v>
      </c>
      <c r="G13" s="96" t="s">
        <v>22</v>
      </c>
      <c r="H13" s="97" t="s">
        <v>393</v>
      </c>
      <c r="I13" s="97" t="s">
        <v>225</v>
      </c>
      <c r="J13" s="84" t="s">
        <v>173</v>
      </c>
      <c r="K13" s="87" t="s">
        <v>391</v>
      </c>
      <c r="L13" s="176" t="s">
        <v>557</v>
      </c>
    </row>
    <row r="14" spans="1:12" ht="51" x14ac:dyDescent="0.25">
      <c r="A14" s="106" t="s">
        <v>258</v>
      </c>
      <c r="B14" s="107" t="s">
        <v>318</v>
      </c>
      <c r="C14" s="122" t="s">
        <v>23</v>
      </c>
      <c r="D14" s="122" t="s">
        <v>23</v>
      </c>
      <c r="E14" s="122" t="s">
        <v>23</v>
      </c>
      <c r="F14" s="122" t="s">
        <v>23</v>
      </c>
      <c r="G14" s="122" t="s">
        <v>23</v>
      </c>
      <c r="H14" s="123" t="s">
        <v>371</v>
      </c>
      <c r="I14" s="123" t="s">
        <v>372</v>
      </c>
      <c r="J14" s="124" t="s">
        <v>373</v>
      </c>
      <c r="K14" s="123" t="s">
        <v>374</v>
      </c>
      <c r="L14" s="178" t="s">
        <v>375</v>
      </c>
    </row>
    <row r="15" spans="1:12" ht="127.5" x14ac:dyDescent="0.25">
      <c r="A15" s="106" t="s">
        <v>266</v>
      </c>
      <c r="B15" s="107" t="s">
        <v>318</v>
      </c>
      <c r="C15" s="122" t="s">
        <v>22</v>
      </c>
      <c r="D15" s="122" t="s">
        <v>23</v>
      </c>
      <c r="E15" s="122" t="s">
        <v>23</v>
      </c>
      <c r="F15" s="122" t="s">
        <v>22</v>
      </c>
      <c r="G15" s="122" t="s">
        <v>23</v>
      </c>
      <c r="H15" s="124" t="s">
        <v>403</v>
      </c>
      <c r="I15" s="124" t="s">
        <v>404</v>
      </c>
      <c r="J15" s="124" t="s">
        <v>373</v>
      </c>
      <c r="K15" s="123" t="s">
        <v>376</v>
      </c>
      <c r="L15" s="176" t="s">
        <v>557</v>
      </c>
    </row>
    <row r="16" spans="1:12" ht="64.5" x14ac:dyDescent="0.25">
      <c r="A16" s="106" t="s">
        <v>236</v>
      </c>
      <c r="B16" s="107" t="s">
        <v>319</v>
      </c>
      <c r="C16" s="197" t="s">
        <v>407</v>
      </c>
      <c r="D16" s="197" t="s">
        <v>407</v>
      </c>
      <c r="E16" s="197" t="s">
        <v>407</v>
      </c>
      <c r="F16" s="197" t="s">
        <v>407</v>
      </c>
      <c r="G16" s="198" t="s">
        <v>23</v>
      </c>
      <c r="H16" s="199" t="s">
        <v>221</v>
      </c>
      <c r="I16" s="199" t="s">
        <v>222</v>
      </c>
      <c r="J16" s="200" t="s">
        <v>408</v>
      </c>
      <c r="K16" s="200" t="s">
        <v>409</v>
      </c>
      <c r="L16" s="216" t="s">
        <v>513</v>
      </c>
    </row>
    <row r="17" spans="1:12" ht="26.25" x14ac:dyDescent="0.25">
      <c r="A17" s="106" t="s">
        <v>239</v>
      </c>
      <c r="B17" s="107" t="s">
        <v>320</v>
      </c>
      <c r="C17" s="96" t="s">
        <v>23</v>
      </c>
      <c r="D17" s="96" t="s">
        <v>23</v>
      </c>
      <c r="E17" s="96" t="s">
        <v>23</v>
      </c>
      <c r="F17" s="96" t="s">
        <v>23</v>
      </c>
      <c r="G17" s="96" t="s">
        <v>23</v>
      </c>
      <c r="H17" s="97"/>
      <c r="I17" s="97"/>
      <c r="J17" s="97"/>
      <c r="K17" s="97"/>
      <c r="L17" s="177"/>
    </row>
    <row r="18" spans="1:12" ht="26.25" x14ac:dyDescent="0.25">
      <c r="A18" s="106" t="s">
        <v>321</v>
      </c>
      <c r="B18" s="107" t="s">
        <v>320</v>
      </c>
      <c r="C18" s="96" t="s">
        <v>23</v>
      </c>
      <c r="D18" s="96" t="s">
        <v>23</v>
      </c>
      <c r="E18" s="96" t="s">
        <v>23</v>
      </c>
      <c r="F18" s="96" t="s">
        <v>23</v>
      </c>
      <c r="G18" s="96" t="s">
        <v>23</v>
      </c>
      <c r="H18" s="97"/>
      <c r="I18" s="97"/>
      <c r="J18" s="97"/>
      <c r="K18" s="97"/>
      <c r="L18" s="177"/>
    </row>
    <row r="19" spans="1:12" ht="39" hidden="1" x14ac:dyDescent="0.25">
      <c r="A19" s="106" t="s">
        <v>238</v>
      </c>
      <c r="B19" s="107" t="s">
        <v>322</v>
      </c>
      <c r="C19" s="96"/>
      <c r="D19" s="96"/>
      <c r="E19" s="96"/>
      <c r="F19" s="96"/>
      <c r="G19" s="96"/>
      <c r="H19" s="97"/>
      <c r="I19" s="97"/>
      <c r="J19" s="97"/>
      <c r="K19" s="97"/>
      <c r="L19" s="177"/>
    </row>
    <row r="20" spans="1:12" ht="25.5" customHeight="1" x14ac:dyDescent="0.25">
      <c r="A20" s="106" t="s">
        <v>245</v>
      </c>
      <c r="B20" s="107" t="s">
        <v>322</v>
      </c>
      <c r="C20" s="108" t="s">
        <v>22</v>
      </c>
      <c r="D20" s="108" t="s">
        <v>23</v>
      </c>
      <c r="E20" s="108" t="s">
        <v>23</v>
      </c>
      <c r="F20" s="108" t="s">
        <v>22</v>
      </c>
      <c r="G20" s="108" t="s">
        <v>23</v>
      </c>
      <c r="H20" s="109" t="s">
        <v>354</v>
      </c>
      <c r="I20" s="109" t="s">
        <v>355</v>
      </c>
      <c r="J20" s="109" t="s">
        <v>356</v>
      </c>
      <c r="K20" s="110" t="s">
        <v>405</v>
      </c>
      <c r="L20" s="176" t="s">
        <v>545</v>
      </c>
    </row>
    <row r="21" spans="1:12" ht="120" x14ac:dyDescent="0.25">
      <c r="A21" s="106" t="s">
        <v>323</v>
      </c>
      <c r="B21" s="107" t="s">
        <v>322</v>
      </c>
      <c r="C21" s="108" t="s">
        <v>23</v>
      </c>
      <c r="D21" s="108" t="s">
        <v>23</v>
      </c>
      <c r="E21" s="108" t="s">
        <v>23</v>
      </c>
      <c r="F21" s="108" t="s">
        <v>23</v>
      </c>
      <c r="G21" s="108" t="s">
        <v>23</v>
      </c>
      <c r="H21" s="111" t="s">
        <v>358</v>
      </c>
      <c r="I21" s="109" t="s">
        <v>359</v>
      </c>
      <c r="J21" s="109" t="s">
        <v>356</v>
      </c>
      <c r="K21" s="110" t="s">
        <v>360</v>
      </c>
      <c r="L21" s="176" t="s">
        <v>545</v>
      </c>
    </row>
    <row r="22" spans="1:12" ht="90" x14ac:dyDescent="0.25">
      <c r="A22" s="106" t="s">
        <v>324</v>
      </c>
      <c r="B22" s="107" t="s">
        <v>322</v>
      </c>
      <c r="C22" s="108" t="s">
        <v>23</v>
      </c>
      <c r="D22" s="108" t="s">
        <v>23</v>
      </c>
      <c r="E22" s="108" t="s">
        <v>23</v>
      </c>
      <c r="F22" s="108" t="s">
        <v>23</v>
      </c>
      <c r="G22" s="108" t="s">
        <v>23</v>
      </c>
      <c r="H22" s="112" t="s">
        <v>361</v>
      </c>
      <c r="I22" s="109" t="s">
        <v>362</v>
      </c>
      <c r="J22" s="109" t="s">
        <v>356</v>
      </c>
      <c r="K22" s="110" t="s">
        <v>357</v>
      </c>
      <c r="L22" s="176" t="s">
        <v>545</v>
      </c>
    </row>
    <row r="23" spans="1:12" ht="90" x14ac:dyDescent="0.25">
      <c r="A23" s="106" t="s">
        <v>325</v>
      </c>
      <c r="B23" s="107" t="s">
        <v>322</v>
      </c>
      <c r="C23" s="108" t="s">
        <v>23</v>
      </c>
      <c r="D23" s="108" t="s">
        <v>23</v>
      </c>
      <c r="E23" s="108" t="s">
        <v>23</v>
      </c>
      <c r="F23" s="108" t="s">
        <v>23</v>
      </c>
      <c r="G23" s="108" t="s">
        <v>23</v>
      </c>
      <c r="H23" s="112" t="s">
        <v>361</v>
      </c>
      <c r="I23" s="109" t="s">
        <v>362</v>
      </c>
      <c r="J23" s="109" t="s">
        <v>356</v>
      </c>
      <c r="K23" s="110" t="s">
        <v>357</v>
      </c>
      <c r="L23" s="109" t="s">
        <v>545</v>
      </c>
    </row>
    <row r="24" spans="1:12" ht="26.25" hidden="1" x14ac:dyDescent="0.25">
      <c r="A24" s="106" t="s">
        <v>326</v>
      </c>
      <c r="B24" s="107" t="s">
        <v>322</v>
      </c>
      <c r="C24" s="108"/>
      <c r="D24" s="108"/>
      <c r="E24" s="108"/>
      <c r="F24" s="108"/>
      <c r="G24" s="108"/>
      <c r="H24" s="112"/>
      <c r="I24" s="112"/>
      <c r="J24" s="112"/>
      <c r="K24" s="112"/>
      <c r="L24" s="109"/>
    </row>
    <row r="25" spans="1:12" ht="90" x14ac:dyDescent="0.25">
      <c r="A25" s="106" t="s">
        <v>327</v>
      </c>
      <c r="B25" s="107" t="s">
        <v>322</v>
      </c>
      <c r="C25" s="108" t="s">
        <v>23</v>
      </c>
      <c r="D25" s="108" t="s">
        <v>23</v>
      </c>
      <c r="E25" s="108" t="s">
        <v>23</v>
      </c>
      <c r="F25" s="108" t="s">
        <v>23</v>
      </c>
      <c r="G25" s="108" t="s">
        <v>23</v>
      </c>
      <c r="H25" s="112" t="s">
        <v>361</v>
      </c>
      <c r="I25" s="109" t="s">
        <v>362</v>
      </c>
      <c r="J25" s="109" t="s">
        <v>356</v>
      </c>
      <c r="K25" s="110" t="s">
        <v>357</v>
      </c>
      <c r="L25" s="109" t="s">
        <v>545</v>
      </c>
    </row>
    <row r="26" spans="1:12" ht="105" x14ac:dyDescent="0.25">
      <c r="A26" s="106" t="s">
        <v>328</v>
      </c>
      <c r="B26" s="107" t="s">
        <v>322</v>
      </c>
      <c r="C26" s="108" t="s">
        <v>23</v>
      </c>
      <c r="D26" s="108" t="s">
        <v>23</v>
      </c>
      <c r="E26" s="108" t="s">
        <v>23</v>
      </c>
      <c r="F26" s="108" t="s">
        <v>23</v>
      </c>
      <c r="G26" s="108" t="s">
        <v>23</v>
      </c>
      <c r="H26" s="111" t="s">
        <v>363</v>
      </c>
      <c r="I26" s="109" t="s">
        <v>364</v>
      </c>
      <c r="J26" s="109" t="s">
        <v>356</v>
      </c>
      <c r="K26" s="110" t="s">
        <v>357</v>
      </c>
      <c r="L26" s="109" t="s">
        <v>545</v>
      </c>
    </row>
    <row r="27" spans="1:12" ht="135" x14ac:dyDescent="0.25">
      <c r="A27" s="106" t="s">
        <v>329</v>
      </c>
      <c r="B27" s="107" t="s">
        <v>330</v>
      </c>
      <c r="C27" s="108" t="s">
        <v>23</v>
      </c>
      <c r="D27" s="114" t="s">
        <v>365</v>
      </c>
      <c r="E27" s="114" t="s">
        <v>365</v>
      </c>
      <c r="F27" s="108" t="s">
        <v>23</v>
      </c>
      <c r="G27" s="114" t="s">
        <v>365</v>
      </c>
      <c r="H27" s="114" t="s">
        <v>458</v>
      </c>
      <c r="I27" s="114" t="s">
        <v>459</v>
      </c>
      <c r="J27" s="114" t="s">
        <v>356</v>
      </c>
      <c r="K27" s="114" t="s">
        <v>460</v>
      </c>
      <c r="L27" s="173" t="s">
        <v>461</v>
      </c>
    </row>
    <row r="28" spans="1:12" ht="60" x14ac:dyDescent="0.25">
      <c r="A28" s="106" t="s">
        <v>296</v>
      </c>
      <c r="B28" s="107" t="s">
        <v>331</v>
      </c>
      <c r="C28" s="201" t="s">
        <v>22</v>
      </c>
      <c r="D28" s="201" t="s">
        <v>23</v>
      </c>
      <c r="E28" s="202" t="s">
        <v>22</v>
      </c>
      <c r="F28" s="202" t="s">
        <v>23</v>
      </c>
      <c r="G28" s="201" t="s">
        <v>22</v>
      </c>
      <c r="H28" s="199" t="s">
        <v>481</v>
      </c>
      <c r="I28" s="199" t="s">
        <v>482</v>
      </c>
      <c r="J28" s="199" t="s">
        <v>170</v>
      </c>
      <c r="K28" s="203" t="s">
        <v>483</v>
      </c>
      <c r="L28" s="217" t="s">
        <v>513</v>
      </c>
    </row>
    <row r="29" spans="1:12" ht="90" x14ac:dyDescent="0.25">
      <c r="A29" s="106" t="s">
        <v>332</v>
      </c>
      <c r="B29" s="107" t="s">
        <v>333</v>
      </c>
      <c r="C29" s="204" t="s">
        <v>23</v>
      </c>
      <c r="D29" s="204" t="s">
        <v>23</v>
      </c>
      <c r="E29" s="204" t="s">
        <v>23</v>
      </c>
      <c r="F29" s="204" t="s">
        <v>22</v>
      </c>
      <c r="G29" s="204" t="s">
        <v>23</v>
      </c>
      <c r="H29" s="203" t="s">
        <v>484</v>
      </c>
      <c r="I29" s="199" t="s">
        <v>406</v>
      </c>
      <c r="J29" s="199" t="s">
        <v>170</v>
      </c>
      <c r="K29" s="203" t="s">
        <v>485</v>
      </c>
      <c r="L29" s="206" t="s">
        <v>514</v>
      </c>
    </row>
    <row r="30" spans="1:12" ht="75" x14ac:dyDescent="0.25">
      <c r="A30" s="106" t="s">
        <v>334</v>
      </c>
      <c r="B30" s="107" t="s">
        <v>333</v>
      </c>
      <c r="C30" s="133" t="s">
        <v>23</v>
      </c>
      <c r="D30" s="133" t="s">
        <v>23</v>
      </c>
      <c r="E30" s="133" t="s">
        <v>23</v>
      </c>
      <c r="F30" s="133" t="s">
        <v>22</v>
      </c>
      <c r="G30" s="133" t="s">
        <v>23</v>
      </c>
      <c r="H30" s="205" t="s">
        <v>486</v>
      </c>
      <c r="I30" s="134" t="s">
        <v>487</v>
      </c>
      <c r="J30" s="134" t="s">
        <v>170</v>
      </c>
      <c r="K30" s="205" t="s">
        <v>485</v>
      </c>
      <c r="L30" s="206" t="s">
        <v>514</v>
      </c>
    </row>
    <row r="31" spans="1:12" ht="72.75" customHeight="1" x14ac:dyDescent="0.25">
      <c r="A31" s="115" t="s">
        <v>246</v>
      </c>
      <c r="B31" s="107" t="s">
        <v>335</v>
      </c>
      <c r="C31" s="116" t="s">
        <v>23</v>
      </c>
      <c r="D31" s="116" t="s">
        <v>23</v>
      </c>
      <c r="E31" s="116" t="s">
        <v>23</v>
      </c>
      <c r="F31" s="116" t="s">
        <v>23</v>
      </c>
      <c r="G31" s="118" t="s">
        <v>23</v>
      </c>
      <c r="H31" s="120" t="s">
        <v>197</v>
      </c>
      <c r="I31" s="120" t="s">
        <v>199</v>
      </c>
      <c r="J31" s="120" t="s">
        <v>471</v>
      </c>
      <c r="K31" s="120" t="s">
        <v>195</v>
      </c>
      <c r="L31" s="179" t="s">
        <v>545</v>
      </c>
    </row>
    <row r="32" spans="1:12" ht="51.75" hidden="1" x14ac:dyDescent="0.25">
      <c r="A32" s="106" t="s">
        <v>336</v>
      </c>
      <c r="B32" s="107" t="s">
        <v>322</v>
      </c>
      <c r="C32" s="96"/>
      <c r="D32" s="96"/>
      <c r="E32" s="96"/>
      <c r="F32" s="96"/>
      <c r="G32" s="117"/>
      <c r="H32" s="95"/>
      <c r="I32" s="95"/>
      <c r="J32" s="95"/>
      <c r="K32" s="95"/>
      <c r="L32" s="177"/>
    </row>
    <row r="33" spans="1:12" ht="51" x14ac:dyDescent="0.25">
      <c r="A33" s="106" t="s">
        <v>338</v>
      </c>
      <c r="B33" s="107" t="s">
        <v>337</v>
      </c>
      <c r="C33" s="122" t="s">
        <v>23</v>
      </c>
      <c r="D33" s="122" t="s">
        <v>23</v>
      </c>
      <c r="E33" s="122" t="s">
        <v>23</v>
      </c>
      <c r="F33" s="122" t="s">
        <v>23</v>
      </c>
      <c r="G33" s="122" t="s">
        <v>23</v>
      </c>
      <c r="H33" s="123" t="s">
        <v>377</v>
      </c>
      <c r="I33" s="123" t="s">
        <v>378</v>
      </c>
      <c r="J33" s="123" t="s">
        <v>379</v>
      </c>
      <c r="K33" s="123" t="s">
        <v>380</v>
      </c>
      <c r="L33" s="178" t="s">
        <v>381</v>
      </c>
    </row>
    <row r="34" spans="1:12" ht="89.25" x14ac:dyDescent="0.25">
      <c r="A34" s="106" t="s">
        <v>339</v>
      </c>
      <c r="B34" s="107" t="s">
        <v>337</v>
      </c>
      <c r="C34" s="122" t="s">
        <v>23</v>
      </c>
      <c r="D34" s="122" t="s">
        <v>23</v>
      </c>
      <c r="E34" s="122" t="s">
        <v>23</v>
      </c>
      <c r="F34" s="122" t="s">
        <v>23</v>
      </c>
      <c r="G34" s="122" t="s">
        <v>23</v>
      </c>
      <c r="H34" s="123" t="s">
        <v>382</v>
      </c>
      <c r="I34" s="123" t="s">
        <v>383</v>
      </c>
      <c r="J34" s="123" t="s">
        <v>379</v>
      </c>
      <c r="K34" s="123" t="s">
        <v>384</v>
      </c>
      <c r="L34" s="178" t="s">
        <v>558</v>
      </c>
    </row>
    <row r="35" spans="1:12" ht="90" x14ac:dyDescent="0.25">
      <c r="A35" s="106" t="s">
        <v>340</v>
      </c>
      <c r="B35" s="107" t="s">
        <v>341</v>
      </c>
      <c r="C35" s="125" t="s">
        <v>23</v>
      </c>
      <c r="D35" s="125" t="s">
        <v>23</v>
      </c>
      <c r="E35" s="125" t="s">
        <v>23</v>
      </c>
      <c r="F35" s="125" t="s">
        <v>23</v>
      </c>
      <c r="G35" s="125" t="s">
        <v>23</v>
      </c>
      <c r="H35" s="125" t="s">
        <v>385</v>
      </c>
      <c r="I35" s="125" t="s">
        <v>386</v>
      </c>
      <c r="J35" s="125" t="s">
        <v>387</v>
      </c>
      <c r="K35" s="125" t="s">
        <v>388</v>
      </c>
      <c r="L35" s="180" t="s">
        <v>513</v>
      </c>
    </row>
    <row r="36" spans="1:12" ht="60" x14ac:dyDescent="0.25">
      <c r="A36" s="106" t="s">
        <v>342</v>
      </c>
      <c r="B36" s="107" t="s">
        <v>343</v>
      </c>
      <c r="C36" s="133" t="s">
        <v>23</v>
      </c>
      <c r="D36" s="133" t="s">
        <v>23</v>
      </c>
      <c r="E36" s="133" t="s">
        <v>23</v>
      </c>
      <c r="F36" s="133" t="s">
        <v>23</v>
      </c>
      <c r="G36" s="133" t="s">
        <v>23</v>
      </c>
      <c r="H36" s="205" t="s">
        <v>488</v>
      </c>
      <c r="I36" s="134" t="s">
        <v>489</v>
      </c>
      <c r="J36" s="134" t="s">
        <v>170</v>
      </c>
      <c r="K36" s="205" t="s">
        <v>490</v>
      </c>
      <c r="L36" s="217" t="s">
        <v>513</v>
      </c>
    </row>
    <row r="37" spans="1:12" ht="60" x14ac:dyDescent="0.25">
      <c r="A37" s="106" t="s">
        <v>344</v>
      </c>
      <c r="B37" s="107" t="s">
        <v>343</v>
      </c>
      <c r="C37" s="133" t="s">
        <v>23</v>
      </c>
      <c r="D37" s="133" t="s">
        <v>23</v>
      </c>
      <c r="E37" s="133" t="s">
        <v>23</v>
      </c>
      <c r="F37" s="133" t="s">
        <v>23</v>
      </c>
      <c r="G37" s="133" t="s">
        <v>23</v>
      </c>
      <c r="H37" s="205" t="s">
        <v>488</v>
      </c>
      <c r="I37" s="134" t="s">
        <v>489</v>
      </c>
      <c r="J37" s="134" t="s">
        <v>170</v>
      </c>
      <c r="K37" s="205" t="s">
        <v>490</v>
      </c>
      <c r="L37" s="217" t="s">
        <v>513</v>
      </c>
    </row>
    <row r="38" spans="1:12" ht="60" x14ac:dyDescent="0.25">
      <c r="A38" s="106" t="s">
        <v>345</v>
      </c>
      <c r="B38" s="107" t="s">
        <v>346</v>
      </c>
      <c r="C38" s="133" t="s">
        <v>23</v>
      </c>
      <c r="D38" s="133" t="s">
        <v>23</v>
      </c>
      <c r="E38" s="133" t="s">
        <v>23</v>
      </c>
      <c r="F38" s="133" t="s">
        <v>23</v>
      </c>
      <c r="G38" s="133" t="s">
        <v>23</v>
      </c>
      <c r="H38" s="205" t="s">
        <v>488</v>
      </c>
      <c r="I38" s="134" t="s">
        <v>489</v>
      </c>
      <c r="J38" s="134" t="s">
        <v>170</v>
      </c>
      <c r="K38" s="205" t="s">
        <v>490</v>
      </c>
      <c r="L38" s="217" t="s">
        <v>513</v>
      </c>
    </row>
    <row r="39" spans="1:12" ht="60" x14ac:dyDescent="0.25">
      <c r="A39" s="106" t="s">
        <v>347</v>
      </c>
      <c r="B39" s="107" t="s">
        <v>346</v>
      </c>
      <c r="C39" s="133" t="s">
        <v>23</v>
      </c>
      <c r="D39" s="133" t="s">
        <v>23</v>
      </c>
      <c r="E39" s="133" t="s">
        <v>23</v>
      </c>
      <c r="F39" s="133" t="s">
        <v>23</v>
      </c>
      <c r="G39" s="133" t="s">
        <v>23</v>
      </c>
      <c r="H39" s="205" t="s">
        <v>488</v>
      </c>
      <c r="I39" s="134" t="s">
        <v>489</v>
      </c>
      <c r="J39" s="134" t="s">
        <v>170</v>
      </c>
      <c r="K39" s="205" t="s">
        <v>490</v>
      </c>
      <c r="L39" s="217" t="s">
        <v>513</v>
      </c>
    </row>
    <row r="40" spans="1:12" ht="60" x14ac:dyDescent="0.25">
      <c r="A40" s="106" t="s">
        <v>348</v>
      </c>
      <c r="B40" s="107" t="s">
        <v>346</v>
      </c>
      <c r="C40" s="133" t="s">
        <v>23</v>
      </c>
      <c r="D40" s="133" t="s">
        <v>23</v>
      </c>
      <c r="E40" s="133" t="s">
        <v>23</v>
      </c>
      <c r="F40" s="133" t="s">
        <v>23</v>
      </c>
      <c r="G40" s="133" t="s">
        <v>23</v>
      </c>
      <c r="H40" s="205" t="s">
        <v>488</v>
      </c>
      <c r="I40" s="134" t="s">
        <v>489</v>
      </c>
      <c r="J40" s="134" t="s">
        <v>170</v>
      </c>
      <c r="K40" s="205" t="s">
        <v>490</v>
      </c>
      <c r="L40" s="217" t="s">
        <v>513</v>
      </c>
    </row>
    <row r="41" spans="1:12" ht="60" x14ac:dyDescent="0.25">
      <c r="A41" s="106" t="s">
        <v>349</v>
      </c>
      <c r="B41" s="107" t="s">
        <v>346</v>
      </c>
      <c r="C41" s="133" t="s">
        <v>23</v>
      </c>
      <c r="D41" s="133" t="s">
        <v>23</v>
      </c>
      <c r="E41" s="133" t="s">
        <v>23</v>
      </c>
      <c r="F41" s="133" t="s">
        <v>23</v>
      </c>
      <c r="G41" s="133" t="s">
        <v>23</v>
      </c>
      <c r="H41" s="205" t="s">
        <v>491</v>
      </c>
      <c r="I41" s="134" t="s">
        <v>489</v>
      </c>
      <c r="J41" s="134" t="s">
        <v>170</v>
      </c>
      <c r="K41" s="205" t="s">
        <v>490</v>
      </c>
      <c r="L41" s="217" t="s">
        <v>513</v>
      </c>
    </row>
    <row r="42" spans="1:12" ht="60" x14ac:dyDescent="0.25">
      <c r="A42" s="106" t="s">
        <v>350</v>
      </c>
      <c r="B42" s="107" t="s">
        <v>346</v>
      </c>
      <c r="C42" s="133" t="s">
        <v>23</v>
      </c>
      <c r="D42" s="133" t="s">
        <v>23</v>
      </c>
      <c r="E42" s="133" t="s">
        <v>23</v>
      </c>
      <c r="F42" s="133" t="s">
        <v>23</v>
      </c>
      <c r="G42" s="133" t="s">
        <v>23</v>
      </c>
      <c r="H42" s="205" t="s">
        <v>488</v>
      </c>
      <c r="I42" s="134" t="s">
        <v>489</v>
      </c>
      <c r="J42" s="134" t="s">
        <v>170</v>
      </c>
      <c r="K42" s="205" t="s">
        <v>490</v>
      </c>
      <c r="L42" s="217" t="s">
        <v>513</v>
      </c>
    </row>
    <row r="43" spans="1:12" ht="51.75" x14ac:dyDescent="0.25">
      <c r="A43" s="106" t="s">
        <v>271</v>
      </c>
      <c r="B43" s="107" t="s">
        <v>351</v>
      </c>
      <c r="C43" s="96" t="s">
        <v>23</v>
      </c>
      <c r="D43" s="96" t="s">
        <v>23</v>
      </c>
      <c r="E43" s="96" t="s">
        <v>23</v>
      </c>
      <c r="F43" s="96" t="s">
        <v>23</v>
      </c>
      <c r="G43" s="96" t="s">
        <v>23</v>
      </c>
      <c r="H43" s="129" t="s">
        <v>389</v>
      </c>
      <c r="I43" s="129" t="s">
        <v>389</v>
      </c>
      <c r="J43" s="129" t="s">
        <v>389</v>
      </c>
      <c r="K43" s="129" t="s">
        <v>389</v>
      </c>
      <c r="L43" s="97" t="s">
        <v>389</v>
      </c>
    </row>
    <row r="44" spans="1:12" ht="64.5" x14ac:dyDescent="0.25">
      <c r="A44" s="106" t="s">
        <v>292</v>
      </c>
      <c r="B44" s="107" t="s">
        <v>351</v>
      </c>
      <c r="C44" s="96" t="s">
        <v>23</v>
      </c>
      <c r="D44" s="96" t="s">
        <v>23</v>
      </c>
      <c r="E44" s="96" t="s">
        <v>23</v>
      </c>
      <c r="F44" s="96" t="s">
        <v>23</v>
      </c>
      <c r="G44" s="96" t="s">
        <v>23</v>
      </c>
      <c r="H44" s="129" t="s">
        <v>389</v>
      </c>
      <c r="I44" s="129" t="s">
        <v>389</v>
      </c>
      <c r="J44" s="129" t="s">
        <v>389</v>
      </c>
      <c r="K44" s="129" t="s">
        <v>389</v>
      </c>
      <c r="L44" s="97" t="s">
        <v>389</v>
      </c>
    </row>
    <row r="45" spans="1:12" ht="132" x14ac:dyDescent="0.25">
      <c r="A45" s="106" t="s">
        <v>283</v>
      </c>
      <c r="B45" s="238" t="s">
        <v>352</v>
      </c>
      <c r="C45" s="245" t="s">
        <v>22</v>
      </c>
      <c r="D45" s="245" t="s">
        <v>23</v>
      </c>
      <c r="E45" s="245" t="s">
        <v>23</v>
      </c>
      <c r="F45" s="245" t="s">
        <v>22</v>
      </c>
      <c r="G45" s="245" t="s">
        <v>23</v>
      </c>
      <c r="H45" s="246" t="s">
        <v>410</v>
      </c>
      <c r="I45" s="246" t="s">
        <v>412</v>
      </c>
      <c r="J45" s="246" t="s">
        <v>567</v>
      </c>
      <c r="K45" s="247" t="s">
        <v>203</v>
      </c>
      <c r="L45" s="248" t="s">
        <v>568</v>
      </c>
    </row>
    <row r="46" spans="1:12" ht="132" x14ac:dyDescent="0.25">
      <c r="A46" s="106" t="s">
        <v>265</v>
      </c>
      <c r="B46" s="107" t="s">
        <v>352</v>
      </c>
      <c r="C46" s="245" t="s">
        <v>22</v>
      </c>
      <c r="D46" s="245" t="s">
        <v>23</v>
      </c>
      <c r="E46" s="245" t="s">
        <v>23</v>
      </c>
      <c r="F46" s="245" t="s">
        <v>22</v>
      </c>
      <c r="G46" s="245" t="s">
        <v>23</v>
      </c>
      <c r="H46" s="246" t="s">
        <v>410</v>
      </c>
      <c r="I46" s="246" t="s">
        <v>412</v>
      </c>
      <c r="J46" s="246" t="s">
        <v>567</v>
      </c>
      <c r="K46" s="247" t="s">
        <v>203</v>
      </c>
      <c r="L46" s="248" t="s">
        <v>568</v>
      </c>
    </row>
    <row r="47" spans="1:12" ht="132" x14ac:dyDescent="0.25">
      <c r="A47" s="106" t="s">
        <v>257</v>
      </c>
      <c r="B47" s="107" t="s">
        <v>352</v>
      </c>
      <c r="C47" s="245" t="s">
        <v>22</v>
      </c>
      <c r="D47" s="245" t="s">
        <v>23</v>
      </c>
      <c r="E47" s="245" t="s">
        <v>23</v>
      </c>
      <c r="F47" s="245" t="s">
        <v>22</v>
      </c>
      <c r="G47" s="245" t="s">
        <v>23</v>
      </c>
      <c r="H47" s="246" t="s">
        <v>410</v>
      </c>
      <c r="I47" s="246" t="s">
        <v>412</v>
      </c>
      <c r="J47" s="246" t="s">
        <v>567</v>
      </c>
      <c r="K47" s="247" t="s">
        <v>203</v>
      </c>
      <c r="L47" s="248" t="s">
        <v>568</v>
      </c>
    </row>
    <row r="48" spans="1:12" ht="132" x14ac:dyDescent="0.25">
      <c r="A48" s="106" t="s">
        <v>249</v>
      </c>
      <c r="B48" s="107" t="s">
        <v>352</v>
      </c>
      <c r="C48" s="245" t="s">
        <v>22</v>
      </c>
      <c r="D48" s="245" t="s">
        <v>23</v>
      </c>
      <c r="E48" s="245" t="s">
        <v>23</v>
      </c>
      <c r="F48" s="245" t="s">
        <v>22</v>
      </c>
      <c r="G48" s="245" t="s">
        <v>23</v>
      </c>
      <c r="H48" s="246" t="s">
        <v>410</v>
      </c>
      <c r="I48" s="246" t="s">
        <v>412</v>
      </c>
      <c r="J48" s="246" t="s">
        <v>567</v>
      </c>
      <c r="K48" s="247" t="s">
        <v>203</v>
      </c>
      <c r="L48" s="248" t="s">
        <v>568</v>
      </c>
    </row>
    <row r="49" spans="1:12" ht="132" x14ac:dyDescent="0.25">
      <c r="A49" s="106" t="s">
        <v>286</v>
      </c>
      <c r="B49" s="107" t="s">
        <v>352</v>
      </c>
      <c r="C49" s="245" t="s">
        <v>22</v>
      </c>
      <c r="D49" s="245" t="s">
        <v>23</v>
      </c>
      <c r="E49" s="245" t="s">
        <v>23</v>
      </c>
      <c r="F49" s="245" t="s">
        <v>22</v>
      </c>
      <c r="G49" s="245" t="s">
        <v>23</v>
      </c>
      <c r="H49" s="246" t="s">
        <v>410</v>
      </c>
      <c r="I49" s="246" t="s">
        <v>412</v>
      </c>
      <c r="J49" s="246" t="s">
        <v>567</v>
      </c>
      <c r="K49" s="247" t="s">
        <v>203</v>
      </c>
      <c r="L49" s="248" t="s">
        <v>568</v>
      </c>
    </row>
    <row r="50" spans="1:12" ht="132" x14ac:dyDescent="0.25">
      <c r="A50" s="106" t="s">
        <v>274</v>
      </c>
      <c r="B50" s="107" t="s">
        <v>352</v>
      </c>
      <c r="C50" s="245" t="s">
        <v>22</v>
      </c>
      <c r="D50" s="245" t="s">
        <v>23</v>
      </c>
      <c r="E50" s="245" t="s">
        <v>23</v>
      </c>
      <c r="F50" s="245" t="s">
        <v>22</v>
      </c>
      <c r="G50" s="245" t="s">
        <v>23</v>
      </c>
      <c r="H50" s="246" t="s">
        <v>410</v>
      </c>
      <c r="I50" s="246" t="s">
        <v>412</v>
      </c>
      <c r="J50" s="246" t="s">
        <v>567</v>
      </c>
      <c r="K50" s="247" t="s">
        <v>203</v>
      </c>
      <c r="L50" s="248" t="s">
        <v>568</v>
      </c>
    </row>
    <row r="51" spans="1:12" ht="132" x14ac:dyDescent="0.25">
      <c r="A51" s="106" t="s">
        <v>278</v>
      </c>
      <c r="B51" s="107" t="s">
        <v>352</v>
      </c>
      <c r="C51" s="245" t="s">
        <v>22</v>
      </c>
      <c r="D51" s="245" t="s">
        <v>23</v>
      </c>
      <c r="E51" s="245" t="s">
        <v>23</v>
      </c>
      <c r="F51" s="245" t="s">
        <v>22</v>
      </c>
      <c r="G51" s="245" t="s">
        <v>23</v>
      </c>
      <c r="H51" s="246" t="s">
        <v>410</v>
      </c>
      <c r="I51" s="246" t="s">
        <v>412</v>
      </c>
      <c r="J51" s="246" t="s">
        <v>567</v>
      </c>
      <c r="K51" s="247" t="s">
        <v>203</v>
      </c>
      <c r="L51" s="248" t="s">
        <v>568</v>
      </c>
    </row>
    <row r="52" spans="1:12" ht="132" x14ac:dyDescent="0.25">
      <c r="A52" s="106" t="s">
        <v>279</v>
      </c>
      <c r="B52" s="107" t="s">
        <v>352</v>
      </c>
      <c r="C52" s="245" t="s">
        <v>22</v>
      </c>
      <c r="D52" s="245" t="s">
        <v>23</v>
      </c>
      <c r="E52" s="245" t="s">
        <v>23</v>
      </c>
      <c r="F52" s="245" t="s">
        <v>22</v>
      </c>
      <c r="G52" s="245" t="s">
        <v>23</v>
      </c>
      <c r="H52" s="246" t="s">
        <v>410</v>
      </c>
      <c r="I52" s="246" t="s">
        <v>412</v>
      </c>
      <c r="J52" s="246" t="s">
        <v>567</v>
      </c>
      <c r="K52" s="247" t="s">
        <v>203</v>
      </c>
      <c r="L52" s="248" t="s">
        <v>568</v>
      </c>
    </row>
    <row r="53" spans="1:12" ht="132" x14ac:dyDescent="0.25">
      <c r="A53" s="106" t="s">
        <v>242</v>
      </c>
      <c r="B53" s="107" t="s">
        <v>352</v>
      </c>
      <c r="C53" s="245" t="s">
        <v>22</v>
      </c>
      <c r="D53" s="245" t="s">
        <v>23</v>
      </c>
      <c r="E53" s="245" t="s">
        <v>23</v>
      </c>
      <c r="F53" s="245" t="s">
        <v>22</v>
      </c>
      <c r="G53" s="245" t="s">
        <v>23</v>
      </c>
      <c r="H53" s="246" t="s">
        <v>410</v>
      </c>
      <c r="I53" s="246" t="s">
        <v>412</v>
      </c>
      <c r="J53" s="246" t="s">
        <v>567</v>
      </c>
      <c r="K53" s="247" t="s">
        <v>203</v>
      </c>
      <c r="L53" s="248" t="s">
        <v>568</v>
      </c>
    </row>
    <row r="54" spans="1:12" ht="132" x14ac:dyDescent="0.25">
      <c r="A54" s="106" t="s">
        <v>280</v>
      </c>
      <c r="B54" s="107" t="s">
        <v>352</v>
      </c>
      <c r="C54" s="245" t="s">
        <v>22</v>
      </c>
      <c r="D54" s="245" t="s">
        <v>23</v>
      </c>
      <c r="E54" s="245" t="s">
        <v>23</v>
      </c>
      <c r="F54" s="245" t="s">
        <v>22</v>
      </c>
      <c r="G54" s="245" t="s">
        <v>23</v>
      </c>
      <c r="H54" s="246" t="s">
        <v>410</v>
      </c>
      <c r="I54" s="246" t="s">
        <v>412</v>
      </c>
      <c r="J54" s="246" t="s">
        <v>567</v>
      </c>
      <c r="K54" s="247" t="s">
        <v>203</v>
      </c>
      <c r="L54" s="248" t="s">
        <v>568</v>
      </c>
    </row>
    <row r="55" spans="1:12" ht="132" x14ac:dyDescent="0.25">
      <c r="A55" s="106" t="s">
        <v>295</v>
      </c>
      <c r="B55" s="107" t="s">
        <v>352</v>
      </c>
      <c r="C55" s="245" t="s">
        <v>22</v>
      </c>
      <c r="D55" s="245" t="s">
        <v>23</v>
      </c>
      <c r="E55" s="245" t="s">
        <v>23</v>
      </c>
      <c r="F55" s="245" t="s">
        <v>22</v>
      </c>
      <c r="G55" s="245" t="s">
        <v>23</v>
      </c>
      <c r="H55" s="246" t="s">
        <v>410</v>
      </c>
      <c r="I55" s="246" t="s">
        <v>412</v>
      </c>
      <c r="J55" s="246" t="s">
        <v>567</v>
      </c>
      <c r="K55" s="247" t="s">
        <v>203</v>
      </c>
      <c r="L55" s="248" t="s">
        <v>568</v>
      </c>
    </row>
    <row r="56" spans="1:12" ht="132" x14ac:dyDescent="0.25">
      <c r="A56" s="106" t="s">
        <v>301</v>
      </c>
      <c r="B56" s="107" t="s">
        <v>352</v>
      </c>
      <c r="C56" s="245" t="s">
        <v>22</v>
      </c>
      <c r="D56" s="245" t="s">
        <v>23</v>
      </c>
      <c r="E56" s="245" t="s">
        <v>23</v>
      </c>
      <c r="F56" s="245" t="s">
        <v>22</v>
      </c>
      <c r="G56" s="245" t="s">
        <v>23</v>
      </c>
      <c r="H56" s="246" t="s">
        <v>410</v>
      </c>
      <c r="I56" s="246" t="s">
        <v>412</v>
      </c>
      <c r="J56" s="246" t="s">
        <v>567</v>
      </c>
      <c r="K56" s="247" t="s">
        <v>203</v>
      </c>
      <c r="L56" s="248" t="s">
        <v>568</v>
      </c>
    </row>
    <row r="57" spans="1:12" ht="132" x14ac:dyDescent="0.25">
      <c r="A57" s="106" t="s">
        <v>243</v>
      </c>
      <c r="B57" s="107" t="s">
        <v>352</v>
      </c>
      <c r="C57" s="245" t="s">
        <v>22</v>
      </c>
      <c r="D57" s="245" t="s">
        <v>23</v>
      </c>
      <c r="E57" s="245" t="s">
        <v>23</v>
      </c>
      <c r="F57" s="245" t="s">
        <v>22</v>
      </c>
      <c r="G57" s="245" t="s">
        <v>23</v>
      </c>
      <c r="H57" s="246" t="s">
        <v>410</v>
      </c>
      <c r="I57" s="246" t="s">
        <v>412</v>
      </c>
      <c r="J57" s="246" t="s">
        <v>567</v>
      </c>
      <c r="K57" s="247" t="s">
        <v>203</v>
      </c>
      <c r="L57" s="248" t="s">
        <v>568</v>
      </c>
    </row>
    <row r="58" spans="1:12" ht="132" x14ac:dyDescent="0.25">
      <c r="A58" s="106" t="s">
        <v>276</v>
      </c>
      <c r="B58" s="107" t="s">
        <v>352</v>
      </c>
      <c r="C58" s="245" t="s">
        <v>22</v>
      </c>
      <c r="D58" s="245" t="s">
        <v>23</v>
      </c>
      <c r="E58" s="245" t="s">
        <v>23</v>
      </c>
      <c r="F58" s="245" t="s">
        <v>22</v>
      </c>
      <c r="G58" s="245" t="s">
        <v>23</v>
      </c>
      <c r="H58" s="246" t="s">
        <v>410</v>
      </c>
      <c r="I58" s="246" t="s">
        <v>412</v>
      </c>
      <c r="J58" s="246" t="s">
        <v>567</v>
      </c>
      <c r="K58" s="247" t="s">
        <v>203</v>
      </c>
      <c r="L58" s="248" t="s">
        <v>568</v>
      </c>
    </row>
    <row r="59" spans="1:12" ht="132" x14ac:dyDescent="0.25">
      <c r="A59" s="106" t="s">
        <v>272</v>
      </c>
      <c r="B59" s="107" t="s">
        <v>352</v>
      </c>
      <c r="C59" s="245" t="s">
        <v>22</v>
      </c>
      <c r="D59" s="245" t="s">
        <v>23</v>
      </c>
      <c r="E59" s="245" t="s">
        <v>23</v>
      </c>
      <c r="F59" s="245" t="s">
        <v>22</v>
      </c>
      <c r="G59" s="245" t="s">
        <v>23</v>
      </c>
      <c r="H59" s="246" t="s">
        <v>410</v>
      </c>
      <c r="I59" s="246" t="s">
        <v>412</v>
      </c>
      <c r="J59" s="246" t="s">
        <v>567</v>
      </c>
      <c r="K59" s="247" t="s">
        <v>203</v>
      </c>
      <c r="L59" s="248" t="s">
        <v>568</v>
      </c>
    </row>
    <row r="60" spans="1:12" ht="132" x14ac:dyDescent="0.25">
      <c r="A60" s="106" t="s">
        <v>244</v>
      </c>
      <c r="B60" s="107" t="s">
        <v>352</v>
      </c>
      <c r="C60" s="245" t="s">
        <v>22</v>
      </c>
      <c r="D60" s="245" t="s">
        <v>23</v>
      </c>
      <c r="E60" s="245" t="s">
        <v>23</v>
      </c>
      <c r="F60" s="245" t="s">
        <v>22</v>
      </c>
      <c r="G60" s="245" t="s">
        <v>23</v>
      </c>
      <c r="H60" s="246" t="s">
        <v>410</v>
      </c>
      <c r="I60" s="246" t="s">
        <v>412</v>
      </c>
      <c r="J60" s="246" t="s">
        <v>567</v>
      </c>
      <c r="K60" s="247" t="s">
        <v>203</v>
      </c>
      <c r="L60" s="248" t="s">
        <v>568</v>
      </c>
    </row>
    <row r="61" spans="1:12" ht="132" x14ac:dyDescent="0.25">
      <c r="A61" s="106" t="s">
        <v>270</v>
      </c>
      <c r="B61" s="107" t="s">
        <v>352</v>
      </c>
      <c r="C61" s="245" t="s">
        <v>22</v>
      </c>
      <c r="D61" s="245" t="s">
        <v>23</v>
      </c>
      <c r="E61" s="245" t="s">
        <v>23</v>
      </c>
      <c r="F61" s="245" t="s">
        <v>22</v>
      </c>
      <c r="G61" s="245" t="s">
        <v>23</v>
      </c>
      <c r="H61" s="246" t="s">
        <v>410</v>
      </c>
      <c r="I61" s="246" t="s">
        <v>412</v>
      </c>
      <c r="J61" s="246" t="s">
        <v>567</v>
      </c>
      <c r="K61" s="247" t="s">
        <v>203</v>
      </c>
      <c r="L61" s="248" t="s">
        <v>568</v>
      </c>
    </row>
    <row r="62" spans="1:12" ht="132" x14ac:dyDescent="0.25">
      <c r="A62" s="106" t="s">
        <v>263</v>
      </c>
      <c r="B62" s="107" t="s">
        <v>352</v>
      </c>
      <c r="C62" s="245" t="s">
        <v>22</v>
      </c>
      <c r="D62" s="245" t="s">
        <v>23</v>
      </c>
      <c r="E62" s="245" t="s">
        <v>23</v>
      </c>
      <c r="F62" s="245" t="s">
        <v>22</v>
      </c>
      <c r="G62" s="245" t="s">
        <v>23</v>
      </c>
      <c r="H62" s="246" t="s">
        <v>410</v>
      </c>
      <c r="I62" s="246" t="s">
        <v>412</v>
      </c>
      <c r="J62" s="246" t="s">
        <v>567</v>
      </c>
      <c r="K62" s="247" t="s">
        <v>203</v>
      </c>
      <c r="L62" s="248" t="s">
        <v>568</v>
      </c>
    </row>
    <row r="63" spans="1:12" ht="132" x14ac:dyDescent="0.25">
      <c r="A63" s="106" t="s">
        <v>273</v>
      </c>
      <c r="B63" s="107" t="s">
        <v>352</v>
      </c>
      <c r="C63" s="245" t="s">
        <v>22</v>
      </c>
      <c r="D63" s="245" t="s">
        <v>23</v>
      </c>
      <c r="E63" s="245" t="s">
        <v>23</v>
      </c>
      <c r="F63" s="245" t="s">
        <v>22</v>
      </c>
      <c r="G63" s="245" t="s">
        <v>23</v>
      </c>
      <c r="H63" s="246" t="s">
        <v>410</v>
      </c>
      <c r="I63" s="246" t="s">
        <v>412</v>
      </c>
      <c r="J63" s="246" t="s">
        <v>567</v>
      </c>
      <c r="K63" s="247" t="s">
        <v>203</v>
      </c>
      <c r="L63" s="248" t="s">
        <v>568</v>
      </c>
    </row>
    <row r="64" spans="1:12" ht="132" x14ac:dyDescent="0.25">
      <c r="A64" s="106" t="s">
        <v>253</v>
      </c>
      <c r="B64" s="107" t="s">
        <v>352</v>
      </c>
      <c r="C64" s="245" t="s">
        <v>22</v>
      </c>
      <c r="D64" s="245" t="s">
        <v>23</v>
      </c>
      <c r="E64" s="245" t="s">
        <v>23</v>
      </c>
      <c r="F64" s="245" t="s">
        <v>22</v>
      </c>
      <c r="G64" s="245" t="s">
        <v>23</v>
      </c>
      <c r="H64" s="246" t="s">
        <v>410</v>
      </c>
      <c r="I64" s="246" t="s">
        <v>412</v>
      </c>
      <c r="J64" s="246" t="s">
        <v>567</v>
      </c>
      <c r="K64" s="247" t="s">
        <v>203</v>
      </c>
      <c r="L64" s="248" t="s">
        <v>568</v>
      </c>
    </row>
    <row r="65" spans="1:12" ht="132" x14ac:dyDescent="0.25">
      <c r="A65" s="106" t="s">
        <v>252</v>
      </c>
      <c r="B65" s="107" t="s">
        <v>352</v>
      </c>
      <c r="C65" s="245" t="s">
        <v>22</v>
      </c>
      <c r="D65" s="245" t="s">
        <v>23</v>
      </c>
      <c r="E65" s="245" t="s">
        <v>23</v>
      </c>
      <c r="F65" s="245" t="s">
        <v>22</v>
      </c>
      <c r="G65" s="245" t="s">
        <v>23</v>
      </c>
      <c r="H65" s="246" t="s">
        <v>410</v>
      </c>
      <c r="I65" s="246" t="s">
        <v>412</v>
      </c>
      <c r="J65" s="246" t="s">
        <v>567</v>
      </c>
      <c r="K65" s="247" t="s">
        <v>203</v>
      </c>
      <c r="L65" s="248" t="s">
        <v>568</v>
      </c>
    </row>
    <row r="66" spans="1:12" ht="132" x14ac:dyDescent="0.25">
      <c r="A66" s="106" t="s">
        <v>284</v>
      </c>
      <c r="B66" s="107" t="s">
        <v>352</v>
      </c>
      <c r="C66" s="245" t="s">
        <v>22</v>
      </c>
      <c r="D66" s="245" t="s">
        <v>23</v>
      </c>
      <c r="E66" s="245" t="s">
        <v>23</v>
      </c>
      <c r="F66" s="245" t="s">
        <v>22</v>
      </c>
      <c r="G66" s="245" t="s">
        <v>23</v>
      </c>
      <c r="H66" s="246" t="s">
        <v>410</v>
      </c>
      <c r="I66" s="246" t="s">
        <v>412</v>
      </c>
      <c r="J66" s="246" t="s">
        <v>567</v>
      </c>
      <c r="K66" s="247" t="s">
        <v>203</v>
      </c>
      <c r="L66" s="248" t="s">
        <v>568</v>
      </c>
    </row>
    <row r="67" spans="1:12" ht="132" x14ac:dyDescent="0.25">
      <c r="A67" s="106" t="s">
        <v>291</v>
      </c>
      <c r="B67" s="107" t="s">
        <v>352</v>
      </c>
      <c r="C67" s="245" t="s">
        <v>22</v>
      </c>
      <c r="D67" s="245" t="s">
        <v>23</v>
      </c>
      <c r="E67" s="245" t="s">
        <v>23</v>
      </c>
      <c r="F67" s="245" t="s">
        <v>22</v>
      </c>
      <c r="G67" s="245" t="s">
        <v>23</v>
      </c>
      <c r="H67" s="246" t="s">
        <v>410</v>
      </c>
      <c r="I67" s="246" t="s">
        <v>412</v>
      </c>
      <c r="J67" s="246" t="s">
        <v>567</v>
      </c>
      <c r="K67" s="247" t="s">
        <v>203</v>
      </c>
      <c r="L67" s="248" t="s">
        <v>568</v>
      </c>
    </row>
    <row r="68" spans="1:12" ht="132" x14ac:dyDescent="0.25">
      <c r="A68" s="106" t="s">
        <v>275</v>
      </c>
      <c r="B68" s="107" t="s">
        <v>352</v>
      </c>
      <c r="C68" s="245" t="s">
        <v>22</v>
      </c>
      <c r="D68" s="245" t="s">
        <v>23</v>
      </c>
      <c r="E68" s="245" t="s">
        <v>23</v>
      </c>
      <c r="F68" s="245" t="s">
        <v>22</v>
      </c>
      <c r="G68" s="245" t="s">
        <v>23</v>
      </c>
      <c r="H68" s="246" t="s">
        <v>410</v>
      </c>
      <c r="I68" s="246" t="s">
        <v>412</v>
      </c>
      <c r="J68" s="246" t="s">
        <v>567</v>
      </c>
      <c r="K68" s="247" t="s">
        <v>203</v>
      </c>
      <c r="L68" s="248" t="s">
        <v>568</v>
      </c>
    </row>
    <row r="69" spans="1:12" ht="132" x14ac:dyDescent="0.25">
      <c r="A69" s="106" t="s">
        <v>293</v>
      </c>
      <c r="B69" s="107" t="s">
        <v>352</v>
      </c>
      <c r="C69" s="245" t="s">
        <v>22</v>
      </c>
      <c r="D69" s="245" t="s">
        <v>23</v>
      </c>
      <c r="E69" s="245" t="s">
        <v>23</v>
      </c>
      <c r="F69" s="245" t="s">
        <v>22</v>
      </c>
      <c r="G69" s="245" t="s">
        <v>23</v>
      </c>
      <c r="H69" s="246" t="s">
        <v>410</v>
      </c>
      <c r="I69" s="246" t="s">
        <v>412</v>
      </c>
      <c r="J69" s="246" t="s">
        <v>567</v>
      </c>
      <c r="K69" s="247" t="s">
        <v>203</v>
      </c>
      <c r="L69" s="248" t="s">
        <v>568</v>
      </c>
    </row>
    <row r="70" spans="1:12" ht="132" x14ac:dyDescent="0.25">
      <c r="A70" s="106" t="s">
        <v>290</v>
      </c>
      <c r="B70" s="107" t="s">
        <v>352</v>
      </c>
      <c r="C70" s="245" t="s">
        <v>22</v>
      </c>
      <c r="D70" s="245" t="s">
        <v>23</v>
      </c>
      <c r="E70" s="245" t="s">
        <v>23</v>
      </c>
      <c r="F70" s="245" t="s">
        <v>22</v>
      </c>
      <c r="G70" s="245" t="s">
        <v>23</v>
      </c>
      <c r="H70" s="246" t="s">
        <v>410</v>
      </c>
      <c r="I70" s="246" t="s">
        <v>412</v>
      </c>
      <c r="J70" s="246" t="s">
        <v>567</v>
      </c>
      <c r="K70" s="247" t="s">
        <v>203</v>
      </c>
      <c r="L70" s="248" t="s">
        <v>568</v>
      </c>
    </row>
    <row r="71" spans="1:12" ht="132" x14ac:dyDescent="0.25">
      <c r="A71" s="106" t="s">
        <v>255</v>
      </c>
      <c r="B71" s="107" t="s">
        <v>352</v>
      </c>
      <c r="C71" s="245" t="s">
        <v>22</v>
      </c>
      <c r="D71" s="245" t="s">
        <v>23</v>
      </c>
      <c r="E71" s="245" t="s">
        <v>23</v>
      </c>
      <c r="F71" s="245" t="s">
        <v>22</v>
      </c>
      <c r="G71" s="245" t="s">
        <v>23</v>
      </c>
      <c r="H71" s="246" t="s">
        <v>410</v>
      </c>
      <c r="I71" s="246" t="s">
        <v>412</v>
      </c>
      <c r="J71" s="246" t="s">
        <v>567</v>
      </c>
      <c r="K71" s="247" t="s">
        <v>203</v>
      </c>
      <c r="L71" s="248" t="s">
        <v>568</v>
      </c>
    </row>
    <row r="72" spans="1:12" ht="132" x14ac:dyDescent="0.25">
      <c r="A72" s="106" t="s">
        <v>256</v>
      </c>
      <c r="B72" s="107" t="s">
        <v>352</v>
      </c>
      <c r="C72" s="245" t="s">
        <v>22</v>
      </c>
      <c r="D72" s="245" t="s">
        <v>23</v>
      </c>
      <c r="E72" s="245" t="s">
        <v>23</v>
      </c>
      <c r="F72" s="245" t="s">
        <v>22</v>
      </c>
      <c r="G72" s="245" t="s">
        <v>23</v>
      </c>
      <c r="H72" s="246" t="s">
        <v>410</v>
      </c>
      <c r="I72" s="246" t="s">
        <v>412</v>
      </c>
      <c r="J72" s="246" t="s">
        <v>567</v>
      </c>
      <c r="K72" s="247" t="s">
        <v>203</v>
      </c>
      <c r="L72" s="248" t="s">
        <v>568</v>
      </c>
    </row>
    <row r="73" spans="1:12" ht="132" x14ac:dyDescent="0.25">
      <c r="A73" s="106" t="s">
        <v>302</v>
      </c>
      <c r="B73" s="107" t="s">
        <v>352</v>
      </c>
      <c r="C73" s="245" t="s">
        <v>22</v>
      </c>
      <c r="D73" s="245" t="s">
        <v>23</v>
      </c>
      <c r="E73" s="245" t="s">
        <v>23</v>
      </c>
      <c r="F73" s="245" t="s">
        <v>22</v>
      </c>
      <c r="G73" s="245" t="s">
        <v>23</v>
      </c>
      <c r="H73" s="246" t="s">
        <v>410</v>
      </c>
      <c r="I73" s="246" t="s">
        <v>412</v>
      </c>
      <c r="J73" s="246" t="s">
        <v>567</v>
      </c>
      <c r="K73" s="247" t="s">
        <v>203</v>
      </c>
      <c r="L73" s="248" t="s">
        <v>568</v>
      </c>
    </row>
    <row r="74" spans="1:12" ht="132" x14ac:dyDescent="0.25">
      <c r="A74" s="106" t="s">
        <v>267</v>
      </c>
      <c r="B74" s="107" t="s">
        <v>352</v>
      </c>
      <c r="C74" s="245" t="s">
        <v>22</v>
      </c>
      <c r="D74" s="245" t="s">
        <v>23</v>
      </c>
      <c r="E74" s="245" t="s">
        <v>23</v>
      </c>
      <c r="F74" s="245" t="s">
        <v>22</v>
      </c>
      <c r="G74" s="245" t="s">
        <v>23</v>
      </c>
      <c r="H74" s="246" t="s">
        <v>410</v>
      </c>
      <c r="I74" s="246" t="s">
        <v>412</v>
      </c>
      <c r="J74" s="246" t="s">
        <v>567</v>
      </c>
      <c r="K74" s="247" t="s">
        <v>203</v>
      </c>
      <c r="L74" s="248" t="s">
        <v>568</v>
      </c>
    </row>
    <row r="75" spans="1:12" ht="132" x14ac:dyDescent="0.25">
      <c r="A75" s="106" t="s">
        <v>287</v>
      </c>
      <c r="B75" s="107" t="s">
        <v>352</v>
      </c>
      <c r="C75" s="245" t="s">
        <v>22</v>
      </c>
      <c r="D75" s="245" t="s">
        <v>23</v>
      </c>
      <c r="E75" s="245" t="s">
        <v>23</v>
      </c>
      <c r="F75" s="245" t="s">
        <v>22</v>
      </c>
      <c r="G75" s="245" t="s">
        <v>23</v>
      </c>
      <c r="H75" s="246" t="s">
        <v>410</v>
      </c>
      <c r="I75" s="246" t="s">
        <v>412</v>
      </c>
      <c r="J75" s="246" t="s">
        <v>567</v>
      </c>
      <c r="K75" s="247" t="s">
        <v>203</v>
      </c>
      <c r="L75" s="248" t="s">
        <v>568</v>
      </c>
    </row>
    <row r="76" spans="1:12" ht="132" x14ac:dyDescent="0.25">
      <c r="A76" s="106" t="s">
        <v>298</v>
      </c>
      <c r="B76" s="107" t="s">
        <v>352</v>
      </c>
      <c r="C76" s="245" t="s">
        <v>22</v>
      </c>
      <c r="D76" s="245" t="s">
        <v>23</v>
      </c>
      <c r="E76" s="245" t="s">
        <v>23</v>
      </c>
      <c r="F76" s="245" t="s">
        <v>22</v>
      </c>
      <c r="G76" s="245" t="s">
        <v>23</v>
      </c>
      <c r="H76" s="246" t="s">
        <v>410</v>
      </c>
      <c r="I76" s="246" t="s">
        <v>412</v>
      </c>
      <c r="J76" s="246" t="s">
        <v>567</v>
      </c>
      <c r="K76" s="247" t="s">
        <v>203</v>
      </c>
      <c r="L76" s="248" t="s">
        <v>568</v>
      </c>
    </row>
    <row r="77" spans="1:12" ht="132" x14ac:dyDescent="0.25">
      <c r="A77" s="106" t="s">
        <v>299</v>
      </c>
      <c r="B77" s="107" t="s">
        <v>352</v>
      </c>
      <c r="C77" s="245" t="s">
        <v>22</v>
      </c>
      <c r="D77" s="245" t="s">
        <v>23</v>
      </c>
      <c r="E77" s="245" t="s">
        <v>23</v>
      </c>
      <c r="F77" s="245" t="s">
        <v>22</v>
      </c>
      <c r="G77" s="245" t="s">
        <v>23</v>
      </c>
      <c r="H77" s="246" t="s">
        <v>410</v>
      </c>
      <c r="I77" s="246" t="s">
        <v>412</v>
      </c>
      <c r="J77" s="246" t="s">
        <v>567</v>
      </c>
      <c r="K77" s="247" t="s">
        <v>203</v>
      </c>
      <c r="L77" s="248" t="s">
        <v>568</v>
      </c>
    </row>
    <row r="78" spans="1:12" ht="132" x14ac:dyDescent="0.25">
      <c r="A78" s="106" t="s">
        <v>261</v>
      </c>
      <c r="B78" s="107" t="s">
        <v>352</v>
      </c>
      <c r="C78" s="245" t="s">
        <v>22</v>
      </c>
      <c r="D78" s="245" t="s">
        <v>23</v>
      </c>
      <c r="E78" s="245" t="s">
        <v>23</v>
      </c>
      <c r="F78" s="245" t="s">
        <v>22</v>
      </c>
      <c r="G78" s="245" t="s">
        <v>23</v>
      </c>
      <c r="H78" s="246" t="s">
        <v>410</v>
      </c>
      <c r="I78" s="246" t="s">
        <v>412</v>
      </c>
      <c r="J78" s="246" t="s">
        <v>567</v>
      </c>
      <c r="K78" s="247" t="s">
        <v>203</v>
      </c>
      <c r="L78" s="248" t="s">
        <v>568</v>
      </c>
    </row>
    <row r="79" spans="1:12" ht="132" x14ac:dyDescent="0.25">
      <c r="A79" s="106" t="s">
        <v>260</v>
      </c>
      <c r="B79" s="107" t="s">
        <v>352</v>
      </c>
      <c r="C79" s="245" t="s">
        <v>22</v>
      </c>
      <c r="D79" s="245" t="s">
        <v>23</v>
      </c>
      <c r="E79" s="245" t="s">
        <v>23</v>
      </c>
      <c r="F79" s="245" t="s">
        <v>22</v>
      </c>
      <c r="G79" s="245" t="s">
        <v>23</v>
      </c>
      <c r="H79" s="246" t="s">
        <v>410</v>
      </c>
      <c r="I79" s="246" t="s">
        <v>412</v>
      </c>
      <c r="J79" s="246" t="s">
        <v>567</v>
      </c>
      <c r="K79" s="247" t="s">
        <v>203</v>
      </c>
      <c r="L79" s="248" t="s">
        <v>568</v>
      </c>
    </row>
    <row r="80" spans="1:12" ht="132" x14ac:dyDescent="0.25">
      <c r="A80" s="106" t="s">
        <v>237</v>
      </c>
      <c r="B80" s="107" t="s">
        <v>352</v>
      </c>
      <c r="C80" s="245" t="s">
        <v>22</v>
      </c>
      <c r="D80" s="245" t="s">
        <v>23</v>
      </c>
      <c r="E80" s="245" t="s">
        <v>23</v>
      </c>
      <c r="F80" s="245" t="s">
        <v>22</v>
      </c>
      <c r="G80" s="245" t="s">
        <v>23</v>
      </c>
      <c r="H80" s="246" t="s">
        <v>410</v>
      </c>
      <c r="I80" s="246" t="s">
        <v>412</v>
      </c>
      <c r="J80" s="246" t="s">
        <v>567</v>
      </c>
      <c r="K80" s="247" t="s">
        <v>203</v>
      </c>
      <c r="L80" s="248" t="s">
        <v>568</v>
      </c>
    </row>
    <row r="81" spans="1:12" ht="132" x14ac:dyDescent="0.25">
      <c r="A81" s="106" t="s">
        <v>254</v>
      </c>
      <c r="B81" s="107" t="s">
        <v>352</v>
      </c>
      <c r="C81" s="245" t="s">
        <v>22</v>
      </c>
      <c r="D81" s="245" t="s">
        <v>23</v>
      </c>
      <c r="E81" s="245" t="s">
        <v>23</v>
      </c>
      <c r="F81" s="245" t="s">
        <v>22</v>
      </c>
      <c r="G81" s="245" t="s">
        <v>23</v>
      </c>
      <c r="H81" s="246" t="s">
        <v>410</v>
      </c>
      <c r="I81" s="246" t="s">
        <v>412</v>
      </c>
      <c r="J81" s="246" t="s">
        <v>567</v>
      </c>
      <c r="K81" s="247" t="s">
        <v>203</v>
      </c>
      <c r="L81" s="248" t="s">
        <v>568</v>
      </c>
    </row>
    <row r="82" spans="1:12" ht="132" x14ac:dyDescent="0.25">
      <c r="A82" s="106" t="s">
        <v>247</v>
      </c>
      <c r="B82" s="107" t="s">
        <v>352</v>
      </c>
      <c r="C82" s="245" t="s">
        <v>22</v>
      </c>
      <c r="D82" s="245" t="s">
        <v>23</v>
      </c>
      <c r="E82" s="245" t="s">
        <v>23</v>
      </c>
      <c r="F82" s="245" t="s">
        <v>22</v>
      </c>
      <c r="G82" s="245" t="s">
        <v>23</v>
      </c>
      <c r="H82" s="246" t="s">
        <v>410</v>
      </c>
      <c r="I82" s="246" t="s">
        <v>412</v>
      </c>
      <c r="J82" s="246" t="s">
        <v>567</v>
      </c>
      <c r="K82" s="247" t="s">
        <v>203</v>
      </c>
      <c r="L82" s="248" t="s">
        <v>568</v>
      </c>
    </row>
    <row r="83" spans="1:12" ht="132" x14ac:dyDescent="0.25">
      <c r="A83" s="106" t="s">
        <v>300</v>
      </c>
      <c r="B83" s="107" t="s">
        <v>352</v>
      </c>
      <c r="C83" s="245" t="s">
        <v>22</v>
      </c>
      <c r="D83" s="245" t="s">
        <v>23</v>
      </c>
      <c r="E83" s="245" t="s">
        <v>23</v>
      </c>
      <c r="F83" s="245" t="s">
        <v>22</v>
      </c>
      <c r="G83" s="245" t="s">
        <v>23</v>
      </c>
      <c r="H83" s="246" t="s">
        <v>410</v>
      </c>
      <c r="I83" s="246" t="s">
        <v>412</v>
      </c>
      <c r="J83" s="246" t="s">
        <v>567</v>
      </c>
      <c r="K83" s="247" t="s">
        <v>203</v>
      </c>
      <c r="L83" s="248" t="s">
        <v>568</v>
      </c>
    </row>
    <row r="84" spans="1:12" ht="132" x14ac:dyDescent="0.25">
      <c r="A84" s="106" t="s">
        <v>285</v>
      </c>
      <c r="B84" s="107" t="s">
        <v>352</v>
      </c>
      <c r="C84" s="245" t="s">
        <v>22</v>
      </c>
      <c r="D84" s="245" t="s">
        <v>23</v>
      </c>
      <c r="E84" s="245" t="s">
        <v>23</v>
      </c>
      <c r="F84" s="245" t="s">
        <v>22</v>
      </c>
      <c r="G84" s="245" t="s">
        <v>23</v>
      </c>
      <c r="H84" s="246" t="s">
        <v>410</v>
      </c>
      <c r="I84" s="246" t="s">
        <v>412</v>
      </c>
      <c r="J84" s="246" t="s">
        <v>567</v>
      </c>
      <c r="K84" s="247" t="s">
        <v>203</v>
      </c>
      <c r="L84" s="248" t="s">
        <v>568</v>
      </c>
    </row>
    <row r="85" spans="1:12" ht="132" x14ac:dyDescent="0.25">
      <c r="A85" s="106" t="s">
        <v>288</v>
      </c>
      <c r="B85" s="107" t="s">
        <v>352</v>
      </c>
      <c r="C85" s="245" t="s">
        <v>22</v>
      </c>
      <c r="D85" s="245" t="s">
        <v>23</v>
      </c>
      <c r="E85" s="245" t="s">
        <v>23</v>
      </c>
      <c r="F85" s="245" t="s">
        <v>22</v>
      </c>
      <c r="G85" s="245" t="s">
        <v>23</v>
      </c>
      <c r="H85" s="246" t="s">
        <v>410</v>
      </c>
      <c r="I85" s="246" t="s">
        <v>412</v>
      </c>
      <c r="J85" s="246" t="s">
        <v>567</v>
      </c>
      <c r="K85" s="247" t="s">
        <v>203</v>
      </c>
      <c r="L85" s="248" t="s">
        <v>568</v>
      </c>
    </row>
    <row r="86" spans="1:12" ht="132" x14ac:dyDescent="0.25">
      <c r="A86" s="106" t="s">
        <v>241</v>
      </c>
      <c r="B86" s="107" t="s">
        <v>352</v>
      </c>
      <c r="C86" s="245" t="s">
        <v>22</v>
      </c>
      <c r="D86" s="245" t="s">
        <v>23</v>
      </c>
      <c r="E86" s="245" t="s">
        <v>23</v>
      </c>
      <c r="F86" s="245" t="s">
        <v>22</v>
      </c>
      <c r="G86" s="245" t="s">
        <v>23</v>
      </c>
      <c r="H86" s="246" t="s">
        <v>410</v>
      </c>
      <c r="I86" s="246" t="s">
        <v>412</v>
      </c>
      <c r="J86" s="246" t="s">
        <v>567</v>
      </c>
      <c r="K86" s="247" t="s">
        <v>203</v>
      </c>
      <c r="L86" s="248" t="s">
        <v>568</v>
      </c>
    </row>
    <row r="87" spans="1:12" ht="132" x14ac:dyDescent="0.25">
      <c r="A87" s="106" t="s">
        <v>269</v>
      </c>
      <c r="B87" s="107" t="s">
        <v>352</v>
      </c>
      <c r="C87" s="245" t="s">
        <v>22</v>
      </c>
      <c r="D87" s="245" t="s">
        <v>23</v>
      </c>
      <c r="E87" s="245" t="s">
        <v>23</v>
      </c>
      <c r="F87" s="245" t="s">
        <v>22</v>
      </c>
      <c r="G87" s="245" t="s">
        <v>23</v>
      </c>
      <c r="H87" s="246" t="s">
        <v>410</v>
      </c>
      <c r="I87" s="246" t="s">
        <v>412</v>
      </c>
      <c r="J87" s="246" t="s">
        <v>567</v>
      </c>
      <c r="K87" s="247" t="s">
        <v>203</v>
      </c>
      <c r="L87" s="248" t="s">
        <v>568</v>
      </c>
    </row>
    <row r="88" spans="1:12" ht="132" x14ac:dyDescent="0.25">
      <c r="A88" s="106" t="s">
        <v>250</v>
      </c>
      <c r="B88" s="107" t="s">
        <v>352</v>
      </c>
      <c r="C88" s="245" t="s">
        <v>22</v>
      </c>
      <c r="D88" s="245" t="s">
        <v>23</v>
      </c>
      <c r="E88" s="245" t="s">
        <v>23</v>
      </c>
      <c r="F88" s="245" t="s">
        <v>22</v>
      </c>
      <c r="G88" s="245" t="s">
        <v>23</v>
      </c>
      <c r="H88" s="246" t="s">
        <v>410</v>
      </c>
      <c r="I88" s="246" t="s">
        <v>412</v>
      </c>
      <c r="J88" s="246" t="s">
        <v>567</v>
      </c>
      <c r="K88" s="247" t="s">
        <v>203</v>
      </c>
      <c r="L88" s="248" t="s">
        <v>568</v>
      </c>
    </row>
    <row r="89" spans="1:12" ht="132" x14ac:dyDescent="0.25">
      <c r="A89" s="106" t="s">
        <v>248</v>
      </c>
      <c r="B89" s="107" t="s">
        <v>352</v>
      </c>
      <c r="C89" s="245" t="s">
        <v>22</v>
      </c>
      <c r="D89" s="245" t="s">
        <v>23</v>
      </c>
      <c r="E89" s="245" t="s">
        <v>23</v>
      </c>
      <c r="F89" s="245" t="s">
        <v>22</v>
      </c>
      <c r="G89" s="245" t="s">
        <v>23</v>
      </c>
      <c r="H89" s="246" t="s">
        <v>410</v>
      </c>
      <c r="I89" s="246" t="s">
        <v>412</v>
      </c>
      <c r="J89" s="246" t="s">
        <v>567</v>
      </c>
      <c r="K89" s="247" t="s">
        <v>203</v>
      </c>
      <c r="L89" s="248" t="s">
        <v>568</v>
      </c>
    </row>
    <row r="90" spans="1:12" ht="132" x14ac:dyDescent="0.25">
      <c r="A90" s="106" t="s">
        <v>259</v>
      </c>
      <c r="B90" s="107" t="s">
        <v>352</v>
      </c>
      <c r="C90" s="245" t="s">
        <v>22</v>
      </c>
      <c r="D90" s="245" t="s">
        <v>23</v>
      </c>
      <c r="E90" s="245" t="s">
        <v>23</v>
      </c>
      <c r="F90" s="245" t="s">
        <v>22</v>
      </c>
      <c r="G90" s="245" t="s">
        <v>23</v>
      </c>
      <c r="H90" s="246" t="s">
        <v>410</v>
      </c>
      <c r="I90" s="246" t="s">
        <v>412</v>
      </c>
      <c r="J90" s="246" t="s">
        <v>567</v>
      </c>
      <c r="K90" s="247" t="s">
        <v>203</v>
      </c>
      <c r="L90" s="248" t="s">
        <v>568</v>
      </c>
    </row>
    <row r="91" spans="1:12" ht="132" x14ac:dyDescent="0.25">
      <c r="A91" s="106" t="s">
        <v>268</v>
      </c>
      <c r="B91" s="107" t="s">
        <v>352</v>
      </c>
      <c r="C91" s="245" t="s">
        <v>22</v>
      </c>
      <c r="D91" s="245" t="s">
        <v>23</v>
      </c>
      <c r="E91" s="245" t="s">
        <v>23</v>
      </c>
      <c r="F91" s="245" t="s">
        <v>22</v>
      </c>
      <c r="G91" s="245" t="s">
        <v>23</v>
      </c>
      <c r="H91" s="246" t="s">
        <v>410</v>
      </c>
      <c r="I91" s="246" t="s">
        <v>412</v>
      </c>
      <c r="J91" s="246" t="s">
        <v>567</v>
      </c>
      <c r="K91" s="247" t="s">
        <v>203</v>
      </c>
      <c r="L91" s="248" t="s">
        <v>568</v>
      </c>
    </row>
    <row r="92" spans="1:12" ht="132" x14ac:dyDescent="0.25">
      <c r="A92" s="106" t="s">
        <v>264</v>
      </c>
      <c r="B92" s="107" t="s">
        <v>352</v>
      </c>
      <c r="C92" s="245" t="s">
        <v>22</v>
      </c>
      <c r="D92" s="245" t="s">
        <v>23</v>
      </c>
      <c r="E92" s="245" t="s">
        <v>23</v>
      </c>
      <c r="F92" s="245" t="s">
        <v>22</v>
      </c>
      <c r="G92" s="245" t="s">
        <v>23</v>
      </c>
      <c r="H92" s="246" t="s">
        <v>410</v>
      </c>
      <c r="I92" s="246" t="s">
        <v>412</v>
      </c>
      <c r="J92" s="246" t="s">
        <v>567</v>
      </c>
      <c r="K92" s="247" t="s">
        <v>203</v>
      </c>
      <c r="L92" s="248" t="s">
        <v>568</v>
      </c>
    </row>
    <row r="93" spans="1:12" ht="132" x14ac:dyDescent="0.25">
      <c r="A93" s="106" t="s">
        <v>262</v>
      </c>
      <c r="B93" s="107" t="s">
        <v>352</v>
      </c>
      <c r="C93" s="245" t="s">
        <v>22</v>
      </c>
      <c r="D93" s="245" t="s">
        <v>23</v>
      </c>
      <c r="E93" s="245" t="s">
        <v>23</v>
      </c>
      <c r="F93" s="245" t="s">
        <v>22</v>
      </c>
      <c r="G93" s="245" t="s">
        <v>23</v>
      </c>
      <c r="H93" s="246" t="s">
        <v>410</v>
      </c>
      <c r="I93" s="246" t="s">
        <v>412</v>
      </c>
      <c r="J93" s="246" t="s">
        <v>567</v>
      </c>
      <c r="K93" s="247" t="s">
        <v>203</v>
      </c>
      <c r="L93" s="248" t="s">
        <v>568</v>
      </c>
    </row>
    <row r="94" spans="1:12" ht="132" x14ac:dyDescent="0.25">
      <c r="A94" s="106" t="s">
        <v>281</v>
      </c>
      <c r="B94" s="107" t="s">
        <v>352</v>
      </c>
      <c r="C94" s="245" t="s">
        <v>22</v>
      </c>
      <c r="D94" s="245" t="s">
        <v>23</v>
      </c>
      <c r="E94" s="245" t="s">
        <v>23</v>
      </c>
      <c r="F94" s="245" t="s">
        <v>22</v>
      </c>
      <c r="G94" s="245" t="s">
        <v>23</v>
      </c>
      <c r="H94" s="246" t="s">
        <v>410</v>
      </c>
      <c r="I94" s="246" t="s">
        <v>412</v>
      </c>
      <c r="J94" s="246" t="s">
        <v>567</v>
      </c>
      <c r="K94" s="247" t="s">
        <v>203</v>
      </c>
      <c r="L94" s="248" t="s">
        <v>568</v>
      </c>
    </row>
    <row r="95" spans="1:12" ht="132" x14ac:dyDescent="0.25">
      <c r="A95" s="106" t="s">
        <v>240</v>
      </c>
      <c r="B95" s="107" t="s">
        <v>352</v>
      </c>
      <c r="C95" s="245" t="s">
        <v>22</v>
      </c>
      <c r="D95" s="245" t="s">
        <v>23</v>
      </c>
      <c r="E95" s="245" t="s">
        <v>23</v>
      </c>
      <c r="F95" s="245" t="s">
        <v>22</v>
      </c>
      <c r="G95" s="245" t="s">
        <v>23</v>
      </c>
      <c r="H95" s="246" t="s">
        <v>410</v>
      </c>
      <c r="I95" s="246" t="s">
        <v>412</v>
      </c>
      <c r="J95" s="246" t="s">
        <v>567</v>
      </c>
      <c r="K95" s="247" t="s">
        <v>203</v>
      </c>
      <c r="L95" s="248" t="s">
        <v>568</v>
      </c>
    </row>
    <row r="96" spans="1:12" ht="132" x14ac:dyDescent="0.25">
      <c r="A96" s="106" t="s">
        <v>277</v>
      </c>
      <c r="B96" s="107" t="s">
        <v>352</v>
      </c>
      <c r="C96" s="245" t="s">
        <v>22</v>
      </c>
      <c r="D96" s="245" t="s">
        <v>23</v>
      </c>
      <c r="E96" s="245" t="s">
        <v>23</v>
      </c>
      <c r="F96" s="245" t="s">
        <v>22</v>
      </c>
      <c r="G96" s="245" t="s">
        <v>23</v>
      </c>
      <c r="H96" s="246" t="s">
        <v>410</v>
      </c>
      <c r="I96" s="246" t="s">
        <v>412</v>
      </c>
      <c r="J96" s="246" t="s">
        <v>567</v>
      </c>
      <c r="K96" s="247" t="s">
        <v>203</v>
      </c>
      <c r="L96" s="248" t="s">
        <v>568</v>
      </c>
    </row>
    <row r="97" spans="1:12" ht="132" x14ac:dyDescent="0.25">
      <c r="A97" s="106" t="s">
        <v>294</v>
      </c>
      <c r="B97" s="107" t="s">
        <v>352</v>
      </c>
      <c r="C97" s="245" t="s">
        <v>22</v>
      </c>
      <c r="D97" s="245" t="s">
        <v>23</v>
      </c>
      <c r="E97" s="245" t="s">
        <v>23</v>
      </c>
      <c r="F97" s="245" t="s">
        <v>22</v>
      </c>
      <c r="G97" s="245" t="s">
        <v>23</v>
      </c>
      <c r="H97" s="246" t="s">
        <v>410</v>
      </c>
      <c r="I97" s="246" t="s">
        <v>412</v>
      </c>
      <c r="J97" s="246" t="s">
        <v>567</v>
      </c>
      <c r="K97" s="247" t="s">
        <v>203</v>
      </c>
      <c r="L97" s="248" t="s">
        <v>568</v>
      </c>
    </row>
    <row r="98" spans="1:12" ht="78" customHeight="1" x14ac:dyDescent="0.25">
      <c r="A98" s="115" t="s">
        <v>366</v>
      </c>
      <c r="B98" s="113" t="s">
        <v>367</v>
      </c>
      <c r="C98" s="114" t="s">
        <v>23</v>
      </c>
      <c r="D98" s="114" t="s">
        <v>23</v>
      </c>
      <c r="E98" s="114" t="s">
        <v>23</v>
      </c>
      <c r="F98" s="114" t="s">
        <v>22</v>
      </c>
      <c r="G98" s="119" t="s">
        <v>23</v>
      </c>
      <c r="H98" s="114" t="s">
        <v>368</v>
      </c>
      <c r="I98" s="114" t="s">
        <v>369</v>
      </c>
      <c r="J98" s="114" t="s">
        <v>356</v>
      </c>
      <c r="K98" s="114" t="s">
        <v>370</v>
      </c>
      <c r="L98" s="172" t="s">
        <v>461</v>
      </c>
    </row>
    <row r="99" spans="1:12" s="190" customFormat="1" ht="225" x14ac:dyDescent="0.25">
      <c r="A99" s="187" t="s">
        <v>473</v>
      </c>
      <c r="B99" s="188" t="s">
        <v>474</v>
      </c>
      <c r="C99" s="189" t="s">
        <v>22</v>
      </c>
      <c r="D99" s="189" t="s">
        <v>365</v>
      </c>
      <c r="E99" s="189" t="s">
        <v>365</v>
      </c>
      <c r="F99" s="189" t="s">
        <v>475</v>
      </c>
      <c r="G99" s="189" t="s">
        <v>365</v>
      </c>
      <c r="H99" s="191" t="s">
        <v>202</v>
      </c>
      <c r="I99" s="191" t="s">
        <v>476</v>
      </c>
      <c r="J99" s="187" t="s">
        <v>477</v>
      </c>
      <c r="K99" s="191" t="s">
        <v>478</v>
      </c>
      <c r="L99" s="191" t="s">
        <v>544</v>
      </c>
    </row>
    <row r="100" spans="1:12" s="190" customFormat="1" ht="51" x14ac:dyDescent="0.25">
      <c r="A100" s="193" t="s">
        <v>312</v>
      </c>
      <c r="B100" s="192" t="s">
        <v>479</v>
      </c>
      <c r="C100" s="194" t="s">
        <v>475</v>
      </c>
      <c r="D100" s="194" t="s">
        <v>365</v>
      </c>
      <c r="E100" s="194" t="s">
        <v>365</v>
      </c>
      <c r="F100" s="194" t="s">
        <v>475</v>
      </c>
      <c r="G100" s="194" t="s">
        <v>475</v>
      </c>
      <c r="H100" s="195" t="s">
        <v>210</v>
      </c>
      <c r="I100" s="195" t="s">
        <v>211</v>
      </c>
      <c r="J100" s="194" t="s">
        <v>169</v>
      </c>
      <c r="K100" s="194" t="s">
        <v>480</v>
      </c>
      <c r="L100" s="196" t="s">
        <v>399</v>
      </c>
    </row>
    <row r="101" spans="1:12" s="190" customFormat="1" ht="63.75" x14ac:dyDescent="0.25">
      <c r="A101" s="193" t="s">
        <v>312</v>
      </c>
      <c r="B101" s="194" t="s">
        <v>479</v>
      </c>
      <c r="C101" s="194" t="s">
        <v>475</v>
      </c>
      <c r="D101" s="194" t="s">
        <v>365</v>
      </c>
      <c r="E101" s="194" t="s">
        <v>365</v>
      </c>
      <c r="F101" s="194" t="s">
        <v>475</v>
      </c>
      <c r="G101" s="194" t="s">
        <v>475</v>
      </c>
      <c r="H101" s="195" t="s">
        <v>212</v>
      </c>
      <c r="I101" s="195" t="s">
        <v>213</v>
      </c>
      <c r="J101" s="194" t="s">
        <v>169</v>
      </c>
      <c r="K101" s="194" t="s">
        <v>480</v>
      </c>
      <c r="L101" s="196" t="s">
        <v>399</v>
      </c>
    </row>
    <row r="103" spans="1:12" x14ac:dyDescent="0.25">
      <c r="C103" t="s">
        <v>22</v>
      </c>
    </row>
    <row r="104" spans="1:12" x14ac:dyDescent="0.25">
      <c r="C104" t="s">
        <v>23</v>
      </c>
    </row>
  </sheetData>
  <mergeCells count="6">
    <mergeCell ref="C2:G2"/>
    <mergeCell ref="H2:H3"/>
    <mergeCell ref="I2:I3"/>
    <mergeCell ref="L2:L3"/>
    <mergeCell ref="J2:J3"/>
    <mergeCell ref="K2:K3"/>
  </mergeCells>
  <dataValidations count="8">
    <dataValidation type="list" allowBlank="1" showInputMessage="1" showErrorMessage="1" sqref="C31:G32 C43:G44 C27 F27 C4:G8 C10:G13 C17:G26" xr:uid="{00000000-0002-0000-0100-000000000000}">
      <formula1>$C$103:$C$104</formula1>
    </dataValidation>
    <dataValidation type="list" allowBlank="1" showInputMessage="1" showErrorMessage="1" sqref="D27:E27 G27" xr:uid="{00000000-0002-0000-0100-000001000000}">
      <formula1>$C$6:$C$7</formula1>
    </dataValidation>
    <dataValidation type="list" allowBlank="1" showInputMessage="1" showErrorMessage="1" sqref="C98:G98" xr:uid="{00000000-0002-0000-0100-000002000000}">
      <formula1>$C$9:$C$10</formula1>
    </dataValidation>
    <dataValidation type="list" allowBlank="1" showErrorMessage="1" sqref="C14:G15 C33:G34" xr:uid="{00000000-0002-0000-0100-000003000000}">
      <formula1>$C$102:$C$103</formula1>
    </dataValidation>
    <dataValidation type="list" allowBlank="1" showInputMessage="1" showErrorMessage="1" sqref="C35:G35" xr:uid="{00000000-0002-0000-0100-000004000000}">
      <formula1>$C$102:$C$103</formula1>
    </dataValidation>
    <dataValidation type="list" allowBlank="1" showInputMessage="1" showErrorMessage="1" sqref="J11:J13" xr:uid="{00000000-0002-0000-0100-000005000000}">
      <formula1>$B$80:$B$96</formula1>
    </dataValidation>
    <dataValidation type="list" allowBlank="1" showErrorMessage="1" sqref="C16:G16 C28:G30 C36:G42" xr:uid="{00000000-0002-0000-0100-000006000000}">
      <formula1>$C$100:$C$101</formula1>
    </dataValidation>
    <dataValidation type="list" allowBlank="1" showInputMessage="1" showErrorMessage="1" sqref="C45:G97" xr:uid="{00000000-0002-0000-0100-000007000000}">
      <formula1>$C$100:$C$101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6"/>
  <sheetViews>
    <sheetView zoomScale="90" zoomScaleNormal="90" workbookViewId="0">
      <selection activeCell="I6" sqref="I6"/>
    </sheetView>
  </sheetViews>
  <sheetFormatPr baseColWidth="10" defaultRowHeight="15" x14ac:dyDescent="0.25"/>
  <cols>
    <col min="1" max="1" width="26.5703125" customWidth="1"/>
    <col min="2" max="2" width="21.28515625" customWidth="1"/>
    <col min="3" max="3" width="25.28515625" customWidth="1"/>
    <col min="4" max="4" width="22.7109375" customWidth="1"/>
    <col min="5" max="5" width="45.140625" customWidth="1"/>
  </cols>
  <sheetData>
    <row r="1" spans="1:5" ht="15.75" x14ac:dyDescent="0.25">
      <c r="A1" s="389" t="s">
        <v>184</v>
      </c>
      <c r="B1" s="390"/>
      <c r="C1" s="390"/>
      <c r="D1" s="390"/>
      <c r="E1" s="391"/>
    </row>
    <row r="2" spans="1:5" ht="30" x14ac:dyDescent="0.25">
      <c r="A2" s="86" t="s">
        <v>185</v>
      </c>
      <c r="B2" s="86" t="s">
        <v>186</v>
      </c>
      <c r="C2" s="86" t="s">
        <v>187</v>
      </c>
      <c r="D2" s="86" t="s">
        <v>188</v>
      </c>
      <c r="E2" s="86" t="s">
        <v>189</v>
      </c>
    </row>
    <row r="3" spans="1:5" ht="42" customHeight="1" x14ac:dyDescent="0.25">
      <c r="A3" s="85" t="s">
        <v>193</v>
      </c>
      <c r="B3" s="84" t="s">
        <v>165</v>
      </c>
      <c r="C3" s="87" t="s">
        <v>195</v>
      </c>
      <c r="D3" s="87" t="s">
        <v>196</v>
      </c>
      <c r="E3" s="87" t="s">
        <v>198</v>
      </c>
    </row>
    <row r="4" spans="1:5" ht="48" customHeight="1" x14ac:dyDescent="0.25">
      <c r="A4" s="85"/>
      <c r="B4" s="84"/>
      <c r="C4" s="87"/>
      <c r="D4" s="87" t="s">
        <v>197</v>
      </c>
      <c r="E4" s="87" t="s">
        <v>199</v>
      </c>
    </row>
    <row r="5" spans="1:5" ht="120" x14ac:dyDescent="0.25">
      <c r="A5" s="85" t="s">
        <v>193</v>
      </c>
      <c r="B5" s="84" t="s">
        <v>171</v>
      </c>
      <c r="C5" s="87" t="s">
        <v>200</v>
      </c>
      <c r="D5" s="87" t="s">
        <v>202</v>
      </c>
      <c r="E5" s="87" t="s">
        <v>201</v>
      </c>
    </row>
    <row r="6" spans="1:5" ht="60" x14ac:dyDescent="0.25">
      <c r="A6" s="85" t="s">
        <v>193</v>
      </c>
      <c r="B6" s="84" t="s">
        <v>168</v>
      </c>
      <c r="C6" s="87" t="s">
        <v>203</v>
      </c>
      <c r="D6" s="87" t="s">
        <v>204</v>
      </c>
      <c r="E6" s="87" t="s">
        <v>205</v>
      </c>
    </row>
    <row r="7" spans="1:5" ht="60" x14ac:dyDescent="0.25">
      <c r="A7" s="85" t="s">
        <v>194</v>
      </c>
      <c r="B7" s="84" t="s">
        <v>161</v>
      </c>
      <c r="C7" s="87" t="s">
        <v>206</v>
      </c>
      <c r="D7" s="87" t="s">
        <v>207</v>
      </c>
      <c r="E7" s="87" t="s">
        <v>208</v>
      </c>
    </row>
    <row r="8" spans="1:5" ht="60" x14ac:dyDescent="0.25">
      <c r="A8" s="85" t="s">
        <v>192</v>
      </c>
      <c r="B8" s="84" t="s">
        <v>169</v>
      </c>
      <c r="C8" s="87" t="s">
        <v>209</v>
      </c>
      <c r="D8" s="87" t="s">
        <v>210</v>
      </c>
      <c r="E8" s="87" t="s">
        <v>211</v>
      </c>
    </row>
    <row r="9" spans="1:5" ht="105" x14ac:dyDescent="0.25">
      <c r="A9" s="85" t="s">
        <v>193</v>
      </c>
      <c r="B9" s="84" t="s">
        <v>169</v>
      </c>
      <c r="C9" s="87" t="s">
        <v>209</v>
      </c>
      <c r="D9" s="87" t="s">
        <v>212</v>
      </c>
      <c r="E9" s="87" t="s">
        <v>213</v>
      </c>
    </row>
    <row r="10" spans="1:5" ht="45" x14ac:dyDescent="0.25">
      <c r="A10" s="85" t="s">
        <v>190</v>
      </c>
      <c r="B10" s="84" t="s">
        <v>177</v>
      </c>
      <c r="C10" s="87" t="s">
        <v>214</v>
      </c>
      <c r="D10" s="87" t="s">
        <v>215</v>
      </c>
      <c r="E10" s="87" t="s">
        <v>216</v>
      </c>
    </row>
    <row r="11" spans="1:5" ht="60" x14ac:dyDescent="0.25">
      <c r="A11" s="85" t="s">
        <v>193</v>
      </c>
      <c r="B11" s="84" t="s">
        <v>172</v>
      </c>
      <c r="C11" s="87" t="s">
        <v>217</v>
      </c>
      <c r="D11" s="87" t="s">
        <v>218</v>
      </c>
      <c r="E11" s="87" t="s">
        <v>219</v>
      </c>
    </row>
    <row r="12" spans="1:5" ht="60" x14ac:dyDescent="0.25">
      <c r="A12" s="85" t="s">
        <v>194</v>
      </c>
      <c r="B12" s="84" t="s">
        <v>170</v>
      </c>
      <c r="C12" s="87" t="s">
        <v>220</v>
      </c>
      <c r="D12" s="87" t="s">
        <v>221</v>
      </c>
      <c r="E12" s="87" t="s">
        <v>222</v>
      </c>
    </row>
    <row r="13" spans="1:5" ht="135" x14ac:dyDescent="0.25">
      <c r="A13" s="85" t="s">
        <v>193</v>
      </c>
      <c r="B13" s="84" t="s">
        <v>173</v>
      </c>
      <c r="C13" s="87" t="s">
        <v>223</v>
      </c>
      <c r="D13" s="87" t="s">
        <v>224</v>
      </c>
      <c r="E13" s="87" t="s">
        <v>225</v>
      </c>
    </row>
    <row r="14" spans="1:5" x14ac:dyDescent="0.25">
      <c r="A14" s="85"/>
      <c r="B14" s="84"/>
      <c r="C14" s="87"/>
      <c r="D14" s="87"/>
      <c r="E14" s="87"/>
    </row>
    <row r="15" spans="1:5" x14ac:dyDescent="0.25">
      <c r="A15" s="85"/>
      <c r="B15" s="84"/>
      <c r="C15" s="87"/>
      <c r="D15" s="87"/>
      <c r="E15" s="87"/>
    </row>
    <row r="16" spans="1:5" x14ac:dyDescent="0.25">
      <c r="A16" s="85"/>
      <c r="B16" s="84"/>
      <c r="C16" s="87"/>
      <c r="D16" s="87"/>
      <c r="E16" s="87"/>
    </row>
    <row r="17" spans="1:5" x14ac:dyDescent="0.25">
      <c r="A17" s="85"/>
      <c r="B17" s="84"/>
      <c r="C17" s="87"/>
      <c r="D17" s="87"/>
      <c r="E17" s="87"/>
    </row>
    <row r="18" spans="1:5" x14ac:dyDescent="0.25">
      <c r="A18" s="85"/>
      <c r="B18" s="84"/>
      <c r="C18" s="87"/>
      <c r="D18" s="87"/>
      <c r="E18" s="87"/>
    </row>
    <row r="19" spans="1:5" x14ac:dyDescent="0.25">
      <c r="A19" s="85"/>
      <c r="B19" s="84"/>
      <c r="C19" s="87"/>
      <c r="D19" s="87"/>
      <c r="E19" s="87"/>
    </row>
    <row r="20" spans="1:5" x14ac:dyDescent="0.25">
      <c r="A20" s="85"/>
      <c r="B20" s="84"/>
      <c r="C20" s="87"/>
      <c r="D20" s="87"/>
      <c r="E20" s="87"/>
    </row>
    <row r="21" spans="1:5" x14ac:dyDescent="0.25">
      <c r="A21" s="85"/>
      <c r="B21" s="84"/>
      <c r="C21" s="87"/>
      <c r="D21" s="87"/>
      <c r="E21" s="87"/>
    </row>
    <row r="22" spans="1:5" x14ac:dyDescent="0.25">
      <c r="A22" s="85"/>
      <c r="B22" s="84"/>
      <c r="C22" s="87"/>
      <c r="D22" s="87"/>
      <c r="E22" s="87"/>
    </row>
    <row r="23" spans="1:5" x14ac:dyDescent="0.25">
      <c r="A23" s="85"/>
      <c r="B23" s="84"/>
      <c r="C23" s="87"/>
      <c r="D23" s="87"/>
      <c r="E23" s="87"/>
    </row>
    <row r="24" spans="1:5" x14ac:dyDescent="0.25">
      <c r="A24" s="85"/>
      <c r="B24" s="84"/>
      <c r="C24" s="87"/>
      <c r="D24" s="87"/>
      <c r="E24" s="87"/>
    </row>
    <row r="25" spans="1:5" x14ac:dyDescent="0.25">
      <c r="A25" s="85"/>
      <c r="B25" s="84"/>
      <c r="C25" s="87"/>
      <c r="D25" s="87"/>
      <c r="E25" s="87"/>
    </row>
    <row r="26" spans="1:5" x14ac:dyDescent="0.25">
      <c r="A26" s="91"/>
      <c r="B26" s="91"/>
      <c r="C26" s="92"/>
      <c r="D26" s="92"/>
      <c r="E26" s="92"/>
    </row>
    <row r="27" spans="1:5" x14ac:dyDescent="0.25">
      <c r="A27" s="91"/>
      <c r="B27" s="91"/>
      <c r="C27" s="92"/>
      <c r="D27" s="92"/>
      <c r="E27" s="92"/>
    </row>
    <row r="28" spans="1:5" x14ac:dyDescent="0.25">
      <c r="A28" s="91"/>
      <c r="B28" s="91"/>
      <c r="C28" s="92"/>
      <c r="D28" s="92"/>
      <c r="E28" s="92"/>
    </row>
    <row r="29" spans="1:5" x14ac:dyDescent="0.25">
      <c r="A29" s="91"/>
      <c r="B29" s="91"/>
      <c r="C29" s="92"/>
      <c r="D29" s="92"/>
      <c r="E29" s="92"/>
    </row>
    <row r="30" spans="1:5" x14ac:dyDescent="0.25">
      <c r="A30" s="91"/>
      <c r="B30" s="91"/>
      <c r="C30" s="92"/>
      <c r="D30" s="92"/>
      <c r="E30" s="92"/>
    </row>
    <row r="31" spans="1:5" x14ac:dyDescent="0.25">
      <c r="A31" s="91"/>
      <c r="B31" s="91"/>
      <c r="C31" s="92"/>
      <c r="D31" s="92"/>
      <c r="E31" s="92"/>
    </row>
    <row r="32" spans="1:5" x14ac:dyDescent="0.25">
      <c r="A32" s="91"/>
      <c r="B32" s="91"/>
      <c r="C32" s="92"/>
      <c r="D32" s="92"/>
      <c r="E32" s="92"/>
    </row>
    <row r="33" spans="1:5" x14ac:dyDescent="0.25">
      <c r="A33" s="91"/>
      <c r="B33" s="91"/>
      <c r="C33" s="92"/>
      <c r="D33" s="92"/>
      <c r="E33" s="92"/>
    </row>
    <row r="34" spans="1:5" x14ac:dyDescent="0.25">
      <c r="A34" s="89"/>
      <c r="B34" s="89"/>
      <c r="C34" s="90"/>
      <c r="D34" s="90"/>
      <c r="E34" s="90"/>
    </row>
    <row r="35" spans="1:5" x14ac:dyDescent="0.25">
      <c r="A35" s="89"/>
      <c r="B35" s="89"/>
      <c r="C35" s="90"/>
      <c r="D35" s="90"/>
      <c r="E35" s="90"/>
    </row>
    <row r="36" spans="1:5" x14ac:dyDescent="0.25">
      <c r="A36" s="89"/>
      <c r="B36" s="89"/>
      <c r="C36" s="90"/>
      <c r="D36" s="90"/>
      <c r="E36" s="90"/>
    </row>
    <row r="37" spans="1:5" x14ac:dyDescent="0.25">
      <c r="A37" s="89"/>
      <c r="B37" s="89"/>
      <c r="C37" s="90"/>
      <c r="D37" s="90"/>
      <c r="E37" s="90"/>
    </row>
    <row r="38" spans="1:5" x14ac:dyDescent="0.25">
      <c r="A38" s="89"/>
      <c r="B38" s="89"/>
      <c r="C38" s="90"/>
      <c r="D38" s="90"/>
      <c r="E38" s="90"/>
    </row>
    <row r="39" spans="1:5" x14ac:dyDescent="0.25">
      <c r="A39" s="89"/>
      <c r="B39" s="89"/>
      <c r="C39" s="90"/>
      <c r="D39" s="90"/>
      <c r="E39" s="90"/>
    </row>
    <row r="40" spans="1:5" x14ac:dyDescent="0.25">
      <c r="A40" s="89"/>
      <c r="B40" s="89"/>
      <c r="C40" s="90"/>
      <c r="D40" s="90"/>
      <c r="E40" s="90"/>
    </row>
    <row r="41" spans="1:5" x14ac:dyDescent="0.25">
      <c r="A41" s="89"/>
      <c r="B41" s="89"/>
      <c r="C41" s="90"/>
      <c r="D41" s="90"/>
      <c r="E41" s="90"/>
    </row>
    <row r="42" spans="1:5" x14ac:dyDescent="0.25">
      <c r="C42" s="88"/>
      <c r="D42" s="88"/>
      <c r="E42" s="88"/>
    </row>
    <row r="43" spans="1:5" x14ac:dyDescent="0.25">
      <c r="C43" s="88"/>
      <c r="D43" s="88"/>
      <c r="E43" s="88"/>
    </row>
    <row r="44" spans="1:5" x14ac:dyDescent="0.25">
      <c r="C44" s="88"/>
      <c r="D44" s="88"/>
      <c r="E44" s="88"/>
    </row>
    <row r="45" spans="1:5" x14ac:dyDescent="0.25">
      <c r="C45" s="88"/>
      <c r="D45" s="88"/>
      <c r="E45" s="88"/>
    </row>
    <row r="46" spans="1:5" x14ac:dyDescent="0.25">
      <c r="C46" s="88"/>
      <c r="D46" s="88"/>
      <c r="E46" s="88"/>
    </row>
    <row r="47" spans="1:5" x14ac:dyDescent="0.25">
      <c r="C47" s="88"/>
      <c r="D47" s="88"/>
      <c r="E47" s="88"/>
    </row>
    <row r="48" spans="1:5" x14ac:dyDescent="0.25">
      <c r="C48" s="88"/>
      <c r="D48" s="88"/>
      <c r="E48" s="88"/>
    </row>
    <row r="49" spans="3:5" x14ac:dyDescent="0.25">
      <c r="C49" s="88"/>
      <c r="D49" s="88"/>
      <c r="E49" s="88"/>
    </row>
    <row r="50" spans="3:5" x14ac:dyDescent="0.25">
      <c r="C50" s="88"/>
      <c r="D50" s="88"/>
      <c r="E50" s="88"/>
    </row>
    <row r="51" spans="3:5" x14ac:dyDescent="0.25">
      <c r="C51" s="88"/>
      <c r="D51" s="88"/>
      <c r="E51" s="88"/>
    </row>
    <row r="52" spans="3:5" x14ac:dyDescent="0.25">
      <c r="C52" s="88"/>
      <c r="D52" s="88"/>
      <c r="E52" s="88"/>
    </row>
    <row r="53" spans="3:5" x14ac:dyDescent="0.25">
      <c r="C53" s="88"/>
      <c r="D53" s="88"/>
      <c r="E53" s="88"/>
    </row>
    <row r="54" spans="3:5" x14ac:dyDescent="0.25">
      <c r="C54" s="88"/>
      <c r="D54" s="88"/>
      <c r="E54" s="88"/>
    </row>
    <row r="55" spans="3:5" x14ac:dyDescent="0.25">
      <c r="C55" s="88"/>
      <c r="D55" s="88"/>
      <c r="E55" s="88"/>
    </row>
    <row r="56" spans="3:5" x14ac:dyDescent="0.25">
      <c r="C56" s="88"/>
      <c r="D56" s="88"/>
      <c r="E56" s="88"/>
    </row>
    <row r="57" spans="3:5" x14ac:dyDescent="0.25">
      <c r="C57" s="88"/>
      <c r="D57" s="88"/>
      <c r="E57" s="88"/>
    </row>
    <row r="58" spans="3:5" x14ac:dyDescent="0.25">
      <c r="C58" s="88"/>
      <c r="D58" s="88"/>
      <c r="E58" s="88"/>
    </row>
    <row r="59" spans="3:5" x14ac:dyDescent="0.25">
      <c r="C59" s="88"/>
      <c r="D59" s="88"/>
      <c r="E59" s="88"/>
    </row>
    <row r="60" spans="3:5" x14ac:dyDescent="0.25">
      <c r="C60" s="88"/>
      <c r="D60" s="88"/>
      <c r="E60" s="88"/>
    </row>
    <row r="61" spans="3:5" x14ac:dyDescent="0.25">
      <c r="C61" s="88"/>
      <c r="D61" s="88"/>
      <c r="E61" s="88"/>
    </row>
    <row r="62" spans="3:5" x14ac:dyDescent="0.25">
      <c r="C62" s="88"/>
      <c r="D62" s="88"/>
      <c r="E62" s="88"/>
    </row>
    <row r="63" spans="3:5" x14ac:dyDescent="0.25">
      <c r="C63" s="88"/>
      <c r="D63" s="88"/>
      <c r="E63" s="88"/>
    </row>
    <row r="64" spans="3:5" x14ac:dyDescent="0.25">
      <c r="C64" s="88"/>
      <c r="D64" s="88"/>
      <c r="E64" s="88"/>
    </row>
    <row r="65" spans="1:5" x14ac:dyDescent="0.25">
      <c r="C65" s="88"/>
      <c r="D65" s="88"/>
      <c r="E65" s="88"/>
    </row>
    <row r="66" spans="1:5" x14ac:dyDescent="0.25">
      <c r="C66" s="88"/>
      <c r="D66" s="88"/>
      <c r="E66" s="88"/>
    </row>
    <row r="67" spans="1:5" x14ac:dyDescent="0.25">
      <c r="C67" s="88"/>
      <c r="D67" s="88"/>
      <c r="E67" s="88"/>
    </row>
    <row r="68" spans="1:5" x14ac:dyDescent="0.25">
      <c r="C68" s="88"/>
      <c r="D68" s="88"/>
      <c r="E68" s="88"/>
    </row>
    <row r="69" spans="1:5" x14ac:dyDescent="0.25">
      <c r="C69" s="88"/>
      <c r="D69" s="88"/>
      <c r="E69" s="88"/>
    </row>
    <row r="70" spans="1:5" x14ac:dyDescent="0.25">
      <c r="C70" s="88"/>
      <c r="D70" s="88"/>
      <c r="E70" s="88"/>
    </row>
    <row r="71" spans="1:5" x14ac:dyDescent="0.25">
      <c r="C71" s="88"/>
      <c r="D71" s="88"/>
      <c r="E71" s="88"/>
    </row>
    <row r="72" spans="1:5" x14ac:dyDescent="0.25">
      <c r="C72" s="88"/>
      <c r="D72" s="88"/>
      <c r="E72" s="88"/>
    </row>
    <row r="73" spans="1:5" x14ac:dyDescent="0.25">
      <c r="C73" s="88"/>
      <c r="D73" s="88"/>
      <c r="E73" s="88"/>
    </row>
    <row r="74" spans="1:5" x14ac:dyDescent="0.25">
      <c r="C74" s="88"/>
      <c r="D74" s="88"/>
      <c r="E74" s="88"/>
    </row>
    <row r="75" spans="1:5" x14ac:dyDescent="0.25">
      <c r="C75" s="88"/>
      <c r="D75" s="88"/>
      <c r="E75" s="88"/>
    </row>
    <row r="76" spans="1:5" x14ac:dyDescent="0.25">
      <c r="C76" s="88"/>
      <c r="D76" s="88"/>
      <c r="E76" s="88"/>
    </row>
    <row r="77" spans="1:5" x14ac:dyDescent="0.25">
      <c r="C77" s="88"/>
      <c r="D77" s="88"/>
      <c r="E77" s="88"/>
    </row>
    <row r="78" spans="1:5" x14ac:dyDescent="0.25">
      <c r="C78" s="88"/>
      <c r="D78" s="88"/>
      <c r="E78" s="88"/>
    </row>
    <row r="79" spans="1:5" x14ac:dyDescent="0.25">
      <c r="C79" s="88"/>
      <c r="D79" s="88"/>
      <c r="E79" s="88"/>
    </row>
    <row r="80" spans="1:5" ht="30" x14ac:dyDescent="0.25">
      <c r="A80" t="s">
        <v>190</v>
      </c>
      <c r="B80" s="59" t="s">
        <v>161</v>
      </c>
    </row>
    <row r="81" spans="1:2" ht="45" x14ac:dyDescent="0.25">
      <c r="A81" t="s">
        <v>191</v>
      </c>
      <c r="B81" s="59" t="s">
        <v>163</v>
      </c>
    </row>
    <row r="82" spans="1:2" ht="30" x14ac:dyDescent="0.25">
      <c r="A82" t="s">
        <v>192</v>
      </c>
      <c r="B82" s="59" t="s">
        <v>162</v>
      </c>
    </row>
    <row r="83" spans="1:2" x14ac:dyDescent="0.25">
      <c r="A83" t="s">
        <v>193</v>
      </c>
      <c r="B83" s="59" t="s">
        <v>164</v>
      </c>
    </row>
    <row r="84" spans="1:2" x14ac:dyDescent="0.25">
      <c r="A84" t="s">
        <v>194</v>
      </c>
      <c r="B84" s="59" t="s">
        <v>165</v>
      </c>
    </row>
    <row r="85" spans="1:2" ht="45" x14ac:dyDescent="0.25">
      <c r="B85" s="59" t="s">
        <v>166</v>
      </c>
    </row>
    <row r="86" spans="1:2" ht="45" x14ac:dyDescent="0.25">
      <c r="B86" s="59" t="s">
        <v>167</v>
      </c>
    </row>
    <row r="87" spans="1:2" ht="45" x14ac:dyDescent="0.25">
      <c r="B87" s="59" t="s">
        <v>168</v>
      </c>
    </row>
    <row r="88" spans="1:2" x14ac:dyDescent="0.25">
      <c r="B88" s="59" t="s">
        <v>169</v>
      </c>
    </row>
    <row r="89" spans="1:2" ht="45" x14ac:dyDescent="0.25">
      <c r="B89" s="59" t="s">
        <v>170</v>
      </c>
    </row>
    <row r="90" spans="1:2" ht="30" x14ac:dyDescent="0.25">
      <c r="B90" s="59" t="s">
        <v>171</v>
      </c>
    </row>
    <row r="91" spans="1:2" x14ac:dyDescent="0.25">
      <c r="B91" s="59" t="s">
        <v>172</v>
      </c>
    </row>
    <row r="92" spans="1:2" x14ac:dyDescent="0.25">
      <c r="B92" s="59" t="s">
        <v>173</v>
      </c>
    </row>
    <row r="93" spans="1:2" ht="30" x14ac:dyDescent="0.25">
      <c r="B93" s="59" t="s">
        <v>174</v>
      </c>
    </row>
    <row r="94" spans="1:2" x14ac:dyDescent="0.25">
      <c r="B94" s="59" t="s">
        <v>175</v>
      </c>
    </row>
    <row r="95" spans="1:2" ht="30" x14ac:dyDescent="0.25">
      <c r="B95" s="59" t="s">
        <v>176</v>
      </c>
    </row>
    <row r="96" spans="1:2" x14ac:dyDescent="0.25">
      <c r="B96" s="59" t="s">
        <v>177</v>
      </c>
    </row>
  </sheetData>
  <mergeCells count="1">
    <mergeCell ref="A1:E1"/>
  </mergeCells>
  <dataValidations count="2">
    <dataValidation type="list" allowBlank="1" showInputMessage="1" showErrorMessage="1" sqref="B3:B25" xr:uid="{00000000-0002-0000-0200-000000000000}">
      <formula1>$B$80:$B$96</formula1>
    </dataValidation>
    <dataValidation type="list" allowBlank="1" showInputMessage="1" showErrorMessage="1" sqref="A3:A25" xr:uid="{00000000-0002-0000-0200-000001000000}">
      <formula1>$A$80:$A$84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topLeftCell="A5" zoomScale="60" zoomScaleNormal="60" workbookViewId="0">
      <selection activeCell="C13" sqref="C13"/>
    </sheetView>
  </sheetViews>
  <sheetFormatPr baseColWidth="10" defaultColWidth="11.42578125" defaultRowHeight="15" x14ac:dyDescent="0.25"/>
  <cols>
    <col min="1" max="1" width="39.140625" style="32" customWidth="1"/>
    <col min="2" max="2" width="41.140625" style="32" customWidth="1"/>
    <col min="3" max="3" width="42.85546875" style="32" customWidth="1"/>
    <col min="4" max="4" width="29" style="32" customWidth="1"/>
    <col min="5" max="5" width="15.28515625" style="32" customWidth="1"/>
    <col min="6" max="6" width="17" style="32" customWidth="1"/>
    <col min="7" max="7" width="3" style="32" hidden="1" customWidth="1"/>
    <col min="8" max="8" width="4.42578125" style="32" hidden="1" customWidth="1"/>
    <col min="9" max="9" width="8" style="32" customWidth="1"/>
    <col min="10" max="10" width="23.42578125" style="32" customWidth="1"/>
    <col min="11" max="11" width="20.42578125" style="32" customWidth="1"/>
    <col min="12" max="12" width="18" style="32" customWidth="1"/>
    <col min="13" max="13" width="5.5703125" style="32" hidden="1" customWidth="1"/>
    <col min="14" max="14" width="6.5703125" style="32" hidden="1" customWidth="1"/>
    <col min="15" max="15" width="6.5703125" style="32" customWidth="1"/>
    <col min="16" max="16" width="20" style="32" customWidth="1"/>
    <col min="17" max="17" width="5.5703125" style="32" customWidth="1"/>
    <col min="18" max="16384" width="11.42578125" style="32"/>
  </cols>
  <sheetData>
    <row r="1" spans="1:16" s="25" customFormat="1" ht="24.75" customHeight="1" x14ac:dyDescent="0.25">
      <c r="A1" s="82"/>
      <c r="B1" s="395" t="s">
        <v>57</v>
      </c>
      <c r="C1" s="396"/>
      <c r="D1" s="396"/>
      <c r="E1" s="396"/>
      <c r="F1" s="396"/>
      <c r="G1" s="396"/>
      <c r="H1" s="396"/>
      <c r="I1" s="396"/>
      <c r="J1" s="396"/>
      <c r="K1" s="396"/>
      <c r="L1" s="396"/>
      <c r="M1" s="396"/>
      <c r="N1" s="396"/>
      <c r="O1" s="396"/>
      <c r="P1" s="397"/>
    </row>
    <row r="2" spans="1:16" s="25" customFormat="1" ht="15.75" x14ac:dyDescent="0.25">
      <c r="A2" s="16"/>
      <c r="B2" s="398" t="s">
        <v>58</v>
      </c>
      <c r="C2" s="399"/>
      <c r="D2" s="399"/>
      <c r="E2" s="399"/>
      <c r="F2" s="399"/>
      <c r="G2" s="399"/>
      <c r="H2" s="399"/>
      <c r="I2" s="399"/>
      <c r="J2" s="399"/>
      <c r="K2" s="399"/>
      <c r="L2" s="399"/>
      <c r="M2" s="399"/>
      <c r="N2" s="399"/>
      <c r="O2" s="399"/>
      <c r="P2" s="400"/>
    </row>
    <row r="3" spans="1:16" s="25" customFormat="1" ht="21.75" customHeight="1" x14ac:dyDescent="0.25">
      <c r="A3" s="16"/>
      <c r="B3" s="401" t="s">
        <v>232</v>
      </c>
      <c r="C3" s="402"/>
      <c r="D3" s="402"/>
      <c r="E3" s="402"/>
      <c r="F3" s="402"/>
      <c r="G3" s="402"/>
      <c r="H3" s="402"/>
      <c r="I3" s="402"/>
      <c r="J3" s="402"/>
      <c r="K3" s="402"/>
      <c r="L3" s="402"/>
      <c r="M3" s="402"/>
      <c r="N3" s="402"/>
      <c r="O3" s="402"/>
      <c r="P3" s="403"/>
    </row>
    <row r="4" spans="1:16" s="25" customFormat="1" ht="22.5" customHeight="1" thickBot="1" x14ac:dyDescent="0.3">
      <c r="A4" s="83"/>
      <c r="B4" s="404" t="s">
        <v>63</v>
      </c>
      <c r="C4" s="405"/>
      <c r="D4" s="405"/>
      <c r="E4" s="405"/>
      <c r="F4" s="405"/>
      <c r="G4" s="405"/>
      <c r="H4" s="405"/>
      <c r="I4" s="405"/>
      <c r="J4" s="405"/>
      <c r="K4" s="405"/>
      <c r="L4" s="405"/>
      <c r="M4" s="405"/>
      <c r="N4" s="405"/>
      <c r="O4" s="405"/>
      <c r="P4" s="406"/>
    </row>
    <row r="5" spans="1:16" x14ac:dyDescent="0.25">
      <c r="A5" s="28"/>
      <c r="B5" s="28"/>
      <c r="C5" s="28"/>
      <c r="D5" s="28"/>
      <c r="E5" s="28"/>
      <c r="F5" s="28"/>
      <c r="G5" s="28"/>
      <c r="H5" s="28"/>
      <c r="I5" s="28"/>
      <c r="J5" s="28"/>
      <c r="K5" s="28"/>
      <c r="L5" s="28"/>
      <c r="M5" s="28"/>
      <c r="N5" s="28"/>
      <c r="O5" s="28"/>
      <c r="P5" s="28"/>
    </row>
    <row r="6" spans="1:16" ht="81" customHeight="1" x14ac:dyDescent="0.25">
      <c r="A6" s="28"/>
      <c r="B6" s="28"/>
      <c r="C6" s="28"/>
      <c r="D6" s="28"/>
      <c r="E6" s="28"/>
      <c r="F6" s="28"/>
      <c r="G6" s="28"/>
      <c r="H6" s="28"/>
      <c r="I6" s="28"/>
      <c r="J6" s="28"/>
      <c r="K6" s="28"/>
      <c r="L6" s="28"/>
      <c r="M6" s="28"/>
      <c r="N6" s="28"/>
      <c r="O6" s="28"/>
      <c r="P6" s="28"/>
    </row>
    <row r="7" spans="1:16" ht="22.5" customHeight="1" x14ac:dyDescent="0.25">
      <c r="A7" s="30" t="s">
        <v>65</v>
      </c>
      <c r="B7" s="407" t="s">
        <v>66</v>
      </c>
      <c r="C7" s="408"/>
      <c r="D7" s="408"/>
      <c r="E7" s="407" t="s">
        <v>87</v>
      </c>
      <c r="F7" s="408"/>
      <c r="G7" s="408"/>
      <c r="H7" s="408"/>
      <c r="I7" s="408"/>
      <c r="J7" s="409"/>
      <c r="K7" s="407" t="s">
        <v>86</v>
      </c>
      <c r="L7" s="408"/>
      <c r="M7" s="408"/>
      <c r="N7" s="408"/>
      <c r="O7" s="408"/>
      <c r="P7" s="409"/>
    </row>
    <row r="8" spans="1:16" ht="30" x14ac:dyDescent="0.25">
      <c r="A8" s="80" t="s">
        <v>88</v>
      </c>
      <c r="B8" s="80" t="s">
        <v>0</v>
      </c>
      <c r="C8" s="80" t="s">
        <v>1</v>
      </c>
      <c r="D8" s="80" t="s">
        <v>70</v>
      </c>
      <c r="E8" s="98" t="s">
        <v>71</v>
      </c>
      <c r="F8" s="98" t="s">
        <v>72</v>
      </c>
      <c r="G8" s="99" t="s">
        <v>68</v>
      </c>
      <c r="H8" s="99" t="s">
        <v>69</v>
      </c>
      <c r="I8" s="98" t="s">
        <v>67</v>
      </c>
      <c r="J8" s="98" t="s">
        <v>147</v>
      </c>
      <c r="K8" s="98" t="s">
        <v>71</v>
      </c>
      <c r="L8" s="98" t="s">
        <v>72</v>
      </c>
      <c r="M8" s="99" t="s">
        <v>68</v>
      </c>
      <c r="N8" s="99" t="s">
        <v>69</v>
      </c>
      <c r="O8" s="98" t="s">
        <v>67</v>
      </c>
      <c r="P8" s="98" t="s">
        <v>148</v>
      </c>
    </row>
    <row r="9" spans="1:16" ht="394.5" customHeight="1" x14ac:dyDescent="0.25">
      <c r="A9" s="392" t="s">
        <v>183</v>
      </c>
      <c r="B9" s="81" t="s">
        <v>306</v>
      </c>
      <c r="C9" s="102" t="s">
        <v>462</v>
      </c>
      <c r="D9" s="81" t="s">
        <v>683</v>
      </c>
      <c r="E9" s="126" t="s">
        <v>36</v>
      </c>
      <c r="F9" s="126" t="s">
        <v>42</v>
      </c>
      <c r="G9" s="127">
        <f>IF(E9="","",IF(E9="RARA VEZ (1)",1,IF(E9="IMPROBABLE (2)",2,IF(E9="POSIBLE (3)",3,IF(E9="PROBABLE (4)",4,5)))))</f>
        <v>3</v>
      </c>
      <c r="H9" s="127">
        <f>IF(F9="","",IF(F9="INSIGNIFICANTE (1)",1,IF(F9="MENOR (2)",2,IF(F9="MODERADO (3)",3,IF(F9="MAYOR (4)",4,5)))))</f>
        <v>4</v>
      </c>
      <c r="I9" s="128">
        <f>G9*H9</f>
        <v>12</v>
      </c>
      <c r="J9" s="64" t="s">
        <v>89</v>
      </c>
      <c r="K9" s="65" t="s">
        <v>35</v>
      </c>
      <c r="L9" s="65" t="s">
        <v>41</v>
      </c>
      <c r="M9" s="46">
        <f t="shared" ref="M9:M14" si="0">IF(K9="","",IF(K9="RARA VEZ (1)",1,IF(K9="IMPROBABLE (2)",2,IF(K9="POSIBLE (3)",3,IF(K9="PROBABLE (4)",4,5)))))</f>
        <v>2</v>
      </c>
      <c r="N9" s="46">
        <f t="shared" ref="N9:N14" si="1">IF(L9="","",IF(L9="INSIGNIFICANTE (1)",1,IF(L9="MENOR (2)",2,IF(L9="MODERADO (3)",3,IF(L9="MAYOR (4)",4,5)))))</f>
        <v>3</v>
      </c>
      <c r="O9" s="63">
        <f t="shared" ref="O9:O14" si="2">M9*N9</f>
        <v>6</v>
      </c>
      <c r="P9" s="64" t="s">
        <v>91</v>
      </c>
    </row>
    <row r="10" spans="1:16" ht="367.5" customHeight="1" x14ac:dyDescent="0.25">
      <c r="A10" s="393"/>
      <c r="B10" s="81" t="s">
        <v>234</v>
      </c>
      <c r="C10" s="102" t="s">
        <v>454</v>
      </c>
      <c r="D10" s="81" t="s">
        <v>235</v>
      </c>
      <c r="E10" s="182" t="s">
        <v>34</v>
      </c>
      <c r="F10" s="182" t="s">
        <v>42</v>
      </c>
      <c r="G10" s="127">
        <f>IF(E10="","",IF(E10="RARA VEZ (1)",1,IF(E10="IMPROBABLE (2)",2,IF(E10="POSIBLE (3)",3,IF(E10="PROBABLE (4)",4,5)))))</f>
        <v>1</v>
      </c>
      <c r="H10" s="127">
        <f>IF(F10="","",IF(F10="INSIGNIFICANTE (1)",1,IF(F10="MENOR (2)",2,IF(F10="MODERADO (3)",3,IF(F10="MAYOR (4)",4,5)))))</f>
        <v>4</v>
      </c>
      <c r="I10" s="128">
        <f>G10*H10</f>
        <v>4</v>
      </c>
      <c r="J10" s="64" t="s">
        <v>90</v>
      </c>
      <c r="K10" s="65" t="s">
        <v>34</v>
      </c>
      <c r="L10" s="65" t="s">
        <v>41</v>
      </c>
      <c r="M10" s="46">
        <f t="shared" si="0"/>
        <v>1</v>
      </c>
      <c r="N10" s="46">
        <f t="shared" si="1"/>
        <v>3</v>
      </c>
      <c r="O10" s="63">
        <f t="shared" si="2"/>
        <v>3</v>
      </c>
      <c r="P10" s="64" t="s">
        <v>91</v>
      </c>
    </row>
    <row r="11" spans="1:16" ht="142.5" customHeight="1" x14ac:dyDescent="0.25">
      <c r="A11" s="393"/>
      <c r="B11" s="100" t="s">
        <v>472</v>
      </c>
      <c r="C11" s="101" t="s">
        <v>455</v>
      </c>
      <c r="D11" s="103" t="s">
        <v>228</v>
      </c>
      <c r="E11" s="126" t="s">
        <v>35</v>
      </c>
      <c r="F11" s="126" t="s">
        <v>41</v>
      </c>
      <c r="G11" s="127">
        <f t="shared" ref="G11" si="3">IF(E11="","",IF(E11="RARA VEZ (1)",1,IF(E11="IMPROBABLE (2)",2,IF(E11="POSIBLE (3)",3,IF(E11="PROBABLE (4)",4,5)))))</f>
        <v>2</v>
      </c>
      <c r="H11" s="127">
        <f t="shared" ref="H11" si="4">IF(F11="","",IF(F11="INSIGNIFICANTE (1)",1,IF(F11="MENOR (2)",2,IF(F11="MODERADO (3)",3,IF(F11="MAYOR (4)",4,5)))))</f>
        <v>3</v>
      </c>
      <c r="I11" s="128">
        <f t="shared" ref="I11" si="5">G11*H11</f>
        <v>6</v>
      </c>
      <c r="J11" s="121" t="s">
        <v>91</v>
      </c>
      <c r="K11" s="65" t="s">
        <v>34</v>
      </c>
      <c r="L11" s="65" t="s">
        <v>41</v>
      </c>
      <c r="M11" s="46">
        <f t="shared" si="0"/>
        <v>1</v>
      </c>
      <c r="N11" s="46">
        <f t="shared" si="1"/>
        <v>3</v>
      </c>
      <c r="O11" s="63">
        <f t="shared" si="2"/>
        <v>3</v>
      </c>
      <c r="P11" s="64" t="s">
        <v>91</v>
      </c>
    </row>
    <row r="12" spans="1:16" ht="67.5" customHeight="1" x14ac:dyDescent="0.25">
      <c r="A12" s="393"/>
      <c r="B12" s="100" t="s">
        <v>226</v>
      </c>
      <c r="C12" s="101" t="s">
        <v>456</v>
      </c>
      <c r="D12" s="103" t="s">
        <v>227</v>
      </c>
      <c r="E12" s="126" t="s">
        <v>34</v>
      </c>
      <c r="F12" s="126" t="s">
        <v>41</v>
      </c>
      <c r="G12" s="127">
        <f>IF(E12="","",IF(E12="RARA VEZ (1)",1,IF(E12="IMPROBABLE (2)",2,IF(E12="POSIBLE (3)",3,IF(E12="PROBABLE (4)",4,5)))))</f>
        <v>1</v>
      </c>
      <c r="H12" s="127">
        <f>IF(F12="","",IF(F12="INSIGNIFICANTE (1)",1,IF(F12="MENOR (2)",2,IF(F12="MODERADO (3)",3,IF(F12="MAYOR (4)",4,5)))))</f>
        <v>3</v>
      </c>
      <c r="I12" s="128">
        <f>G12*H12</f>
        <v>3</v>
      </c>
      <c r="J12" s="64" t="s">
        <v>91</v>
      </c>
      <c r="K12" s="65" t="s">
        <v>34</v>
      </c>
      <c r="L12" s="65" t="s">
        <v>41</v>
      </c>
      <c r="M12" s="46">
        <f t="shared" si="0"/>
        <v>1</v>
      </c>
      <c r="N12" s="46">
        <f t="shared" si="1"/>
        <v>3</v>
      </c>
      <c r="O12" s="63">
        <f t="shared" si="2"/>
        <v>3</v>
      </c>
      <c r="P12" s="64" t="s">
        <v>91</v>
      </c>
    </row>
    <row r="13" spans="1:16" ht="134.25" customHeight="1" x14ac:dyDescent="0.25">
      <c r="A13" s="394"/>
      <c r="B13" s="100" t="s">
        <v>395</v>
      </c>
      <c r="C13" s="101" t="s">
        <v>457</v>
      </c>
      <c r="D13" s="103" t="s">
        <v>394</v>
      </c>
      <c r="E13" s="126" t="s">
        <v>35</v>
      </c>
      <c r="F13" s="126" t="s">
        <v>41</v>
      </c>
      <c r="G13" s="127">
        <f>IF(E13="","",IF(E13="RARA VEZ (1)",1,IF(E13="IMPROBABLE (2)",2,IF(E13="POSIBLE (3)",3,IF(E13="PROBABLE (4)",4,5)))))</f>
        <v>2</v>
      </c>
      <c r="H13" s="127">
        <f>IF(F13="","",IF(F13="INSIGNIFICANTE (1)",1,IF(F13="MENOR (2)",2,IF(F13="MODERADO (3)",3,IF(F13="MAYOR (4)",4,5)))))</f>
        <v>3</v>
      </c>
      <c r="I13" s="128">
        <f>G13*H13</f>
        <v>6</v>
      </c>
      <c r="J13" s="64" t="s">
        <v>91</v>
      </c>
      <c r="K13" s="65" t="s">
        <v>34</v>
      </c>
      <c r="L13" s="65" t="s">
        <v>40</v>
      </c>
      <c r="M13" s="46">
        <f t="shared" si="0"/>
        <v>1</v>
      </c>
      <c r="N13" s="46">
        <f t="shared" si="1"/>
        <v>2</v>
      </c>
      <c r="O13" s="63">
        <f t="shared" si="2"/>
        <v>2</v>
      </c>
      <c r="P13" s="64" t="s">
        <v>92</v>
      </c>
    </row>
    <row r="14" spans="1:16" ht="409.5" x14ac:dyDescent="0.25">
      <c r="A14" s="85" t="s">
        <v>463</v>
      </c>
      <c r="B14" s="181" t="s">
        <v>464</v>
      </c>
      <c r="C14" s="181" t="s">
        <v>466</v>
      </c>
      <c r="D14" s="181" t="s">
        <v>465</v>
      </c>
      <c r="E14" s="126" t="s">
        <v>35</v>
      </c>
      <c r="F14" s="126" t="s">
        <v>42</v>
      </c>
      <c r="G14" s="127">
        <f>IF(E14="","",IF(E14="RARA VEZ (1)",1,IF(E14="IMPROBABLE (2)",2,IF(E14="POSIBLE (3)",3,IF(E14="PROBABLE (4)",4,5)))))</f>
        <v>2</v>
      </c>
      <c r="H14" s="127">
        <f>IF(F14="","",IF(F14="INSIGNIFICANTE (1)",1,IF(F14="MENOR (2)",2,IF(F14="MODERADO (3)",3,IF(F14="MAYOR (4)",4,5)))))</f>
        <v>4</v>
      </c>
      <c r="I14" s="128">
        <f>G14*H14</f>
        <v>8</v>
      </c>
      <c r="J14" s="64" t="s">
        <v>90</v>
      </c>
      <c r="K14" s="65" t="s">
        <v>34</v>
      </c>
      <c r="L14" s="65" t="s">
        <v>41</v>
      </c>
      <c r="M14" s="46">
        <f t="shared" si="0"/>
        <v>1</v>
      </c>
      <c r="N14" s="46">
        <f t="shared" si="1"/>
        <v>3</v>
      </c>
      <c r="O14" s="63">
        <f t="shared" si="2"/>
        <v>3</v>
      </c>
      <c r="P14" s="64" t="s">
        <v>91</v>
      </c>
    </row>
    <row r="15" spans="1:16" ht="15" customHeight="1" x14ac:dyDescent="0.25">
      <c r="A15" s="67"/>
      <c r="B15" s="67"/>
      <c r="C15" s="67"/>
      <c r="D15" s="67"/>
      <c r="E15" s="67"/>
      <c r="F15" s="67"/>
      <c r="G15" s="28"/>
      <c r="H15" s="28"/>
      <c r="I15" s="28"/>
      <c r="J15" s="67"/>
      <c r="K15" s="67"/>
      <c r="L15" s="67"/>
      <c r="M15" s="28"/>
      <c r="N15" s="28"/>
      <c r="O15" s="28"/>
      <c r="P15" s="67"/>
    </row>
    <row r="16" spans="1:16" x14ac:dyDescent="0.25">
      <c r="A16" s="67"/>
      <c r="B16" s="67"/>
      <c r="C16" s="67"/>
      <c r="D16" s="67"/>
      <c r="E16" s="67"/>
      <c r="F16" s="67"/>
      <c r="G16" s="28"/>
      <c r="H16" s="28"/>
      <c r="I16" s="28"/>
      <c r="J16" s="67"/>
      <c r="K16" s="67"/>
      <c r="L16" s="67"/>
      <c r="M16" s="28"/>
      <c r="N16" s="28"/>
      <c r="O16" s="28"/>
      <c r="P16" s="67"/>
    </row>
    <row r="17" spans="1:16" x14ac:dyDescent="0.25">
      <c r="A17" s="67"/>
      <c r="B17" s="67"/>
      <c r="C17" s="67"/>
      <c r="D17" s="67"/>
      <c r="E17" s="67"/>
      <c r="F17" s="67"/>
      <c r="G17" s="28"/>
      <c r="H17" s="28"/>
      <c r="I17" s="28"/>
      <c r="J17" s="67"/>
      <c r="K17" s="67"/>
      <c r="L17" s="67"/>
      <c r="M17" s="28"/>
      <c r="N17" s="28"/>
      <c r="O17" s="28"/>
      <c r="P17" s="67"/>
    </row>
    <row r="18" spans="1:16" ht="15" customHeight="1" x14ac:dyDescent="0.25">
      <c r="A18" s="67"/>
      <c r="B18" s="67"/>
      <c r="C18" s="67"/>
      <c r="D18" s="67"/>
      <c r="E18" s="67"/>
      <c r="F18" s="67"/>
      <c r="G18" s="28"/>
      <c r="H18" s="28"/>
      <c r="I18" s="28"/>
      <c r="J18" s="67"/>
      <c r="K18" s="67"/>
      <c r="L18" s="67"/>
      <c r="M18" s="28"/>
      <c r="N18" s="28"/>
      <c r="O18" s="28"/>
      <c r="P18" s="67"/>
    </row>
    <row r="19" spans="1:16" x14ac:dyDescent="0.25">
      <c r="A19" s="67"/>
      <c r="B19" s="67"/>
      <c r="C19" s="67"/>
      <c r="D19" s="67"/>
      <c r="E19" s="67"/>
      <c r="F19" s="67"/>
      <c r="G19" s="28"/>
      <c r="H19" s="28"/>
      <c r="I19" s="28"/>
      <c r="J19" s="67"/>
      <c r="K19" s="67"/>
      <c r="L19" s="67"/>
      <c r="M19" s="28"/>
      <c r="N19" s="28"/>
      <c r="O19" s="28"/>
      <c r="P19" s="67"/>
    </row>
    <row r="20" spans="1:16" x14ac:dyDescent="0.25">
      <c r="A20" s="67"/>
      <c r="B20" s="67"/>
      <c r="C20" s="67"/>
      <c r="D20" s="67"/>
      <c r="E20" s="67"/>
      <c r="F20" s="67"/>
      <c r="G20" s="28"/>
      <c r="H20" s="28"/>
      <c r="I20" s="28"/>
      <c r="J20" s="67"/>
      <c r="K20" s="67"/>
      <c r="L20" s="67"/>
      <c r="M20" s="28"/>
      <c r="N20" s="28"/>
      <c r="O20" s="28"/>
      <c r="P20" s="67"/>
    </row>
    <row r="21" spans="1:16" x14ac:dyDescent="0.25">
      <c r="A21" s="67"/>
      <c r="B21" s="67"/>
      <c r="C21" s="67"/>
      <c r="D21" s="67"/>
      <c r="E21" s="67"/>
      <c r="F21" s="67"/>
      <c r="G21" s="28"/>
      <c r="H21" s="28"/>
      <c r="I21" s="28"/>
      <c r="J21" s="67"/>
      <c r="K21" s="67"/>
      <c r="L21" s="67"/>
      <c r="M21" s="28"/>
      <c r="N21" s="28"/>
      <c r="O21" s="28"/>
      <c r="P21" s="67"/>
    </row>
    <row r="22" spans="1:16" x14ac:dyDescent="0.25">
      <c r="A22" s="67"/>
      <c r="B22" s="67"/>
      <c r="C22" s="67"/>
      <c r="D22" s="67"/>
      <c r="E22" s="67"/>
      <c r="F22" s="67"/>
      <c r="G22" s="28"/>
      <c r="H22" s="28"/>
      <c r="I22" s="28"/>
      <c r="J22" s="67"/>
      <c r="K22" s="67"/>
      <c r="L22" s="67"/>
      <c r="M22" s="28"/>
      <c r="N22" s="28"/>
      <c r="O22" s="28"/>
      <c r="P22" s="67"/>
    </row>
    <row r="23" spans="1:16" x14ac:dyDescent="0.25">
      <c r="A23" s="67"/>
      <c r="B23" s="67"/>
      <c r="C23" s="67"/>
      <c r="D23" s="67"/>
      <c r="E23" s="67"/>
      <c r="F23" s="67"/>
      <c r="G23" s="28"/>
      <c r="H23" s="28"/>
      <c r="I23" s="28"/>
      <c r="J23" s="67"/>
      <c r="K23" s="67"/>
      <c r="L23" s="67"/>
      <c r="M23" s="28"/>
      <c r="N23" s="28"/>
      <c r="O23" s="28"/>
      <c r="P23" s="67"/>
    </row>
    <row r="24" spans="1:16" x14ac:dyDescent="0.25">
      <c r="A24" s="67"/>
      <c r="B24" s="67"/>
      <c r="C24" s="67"/>
      <c r="D24" s="67"/>
      <c r="E24" s="67"/>
      <c r="F24" s="67"/>
      <c r="G24" s="28"/>
      <c r="H24" s="28"/>
      <c r="I24" s="28"/>
      <c r="J24" s="67"/>
      <c r="K24" s="67"/>
      <c r="L24" s="67"/>
      <c r="M24" s="28"/>
      <c r="N24" s="28"/>
      <c r="O24" s="28"/>
      <c r="P24" s="67"/>
    </row>
    <row r="25" spans="1:16" x14ac:dyDescent="0.25">
      <c r="A25" s="67"/>
      <c r="B25" s="67"/>
      <c r="C25" s="67"/>
      <c r="D25" s="67"/>
      <c r="E25" s="67"/>
      <c r="F25" s="67"/>
      <c r="G25" s="28"/>
      <c r="H25" s="28"/>
      <c r="I25" s="28"/>
      <c r="J25" s="67"/>
      <c r="K25" s="67"/>
      <c r="L25" s="67"/>
      <c r="M25" s="28"/>
      <c r="N25" s="28"/>
      <c r="O25" s="28"/>
      <c r="P25" s="67"/>
    </row>
    <row r="26" spans="1:16" x14ac:dyDescent="0.25">
      <c r="A26" s="67"/>
      <c r="B26" s="67"/>
      <c r="C26" s="67"/>
      <c r="D26" s="67"/>
      <c r="E26" s="67"/>
      <c r="F26" s="67"/>
      <c r="G26" s="28"/>
      <c r="H26" s="28"/>
      <c r="I26" s="28"/>
      <c r="J26" s="67"/>
      <c r="K26" s="67"/>
      <c r="L26" s="67"/>
      <c r="M26" s="28"/>
      <c r="N26" s="28"/>
      <c r="O26" s="28"/>
      <c r="P26" s="67"/>
    </row>
    <row r="27" spans="1:16" x14ac:dyDescent="0.25">
      <c r="A27" s="67"/>
      <c r="B27" s="67"/>
      <c r="C27" s="67"/>
      <c r="D27" s="67"/>
      <c r="E27" s="67"/>
      <c r="F27" s="67"/>
      <c r="G27" s="28"/>
      <c r="H27" s="28"/>
      <c r="I27" s="28"/>
      <c r="J27" s="67"/>
      <c r="K27" s="67"/>
      <c r="L27" s="67"/>
      <c r="M27" s="28"/>
      <c r="N27" s="28"/>
      <c r="O27" s="28"/>
      <c r="P27" s="67"/>
    </row>
    <row r="28" spans="1:16" x14ac:dyDescent="0.25">
      <c r="A28" s="67"/>
      <c r="B28" s="67"/>
      <c r="C28" s="67"/>
      <c r="D28" s="67"/>
      <c r="E28" s="67"/>
      <c r="F28" s="67"/>
      <c r="G28" s="28"/>
      <c r="H28" s="28"/>
      <c r="I28" s="28"/>
      <c r="J28" s="67"/>
      <c r="K28" s="67"/>
      <c r="L28" s="67"/>
      <c r="M28" s="28"/>
      <c r="N28" s="28"/>
      <c r="O28" s="28"/>
      <c r="P28" s="67"/>
    </row>
    <row r="29" spans="1:16" x14ac:dyDescent="0.25">
      <c r="A29" s="67"/>
      <c r="B29" s="67"/>
      <c r="C29" s="67"/>
      <c r="D29" s="67"/>
      <c r="E29" s="67"/>
      <c r="F29" s="67"/>
      <c r="G29" s="28"/>
      <c r="H29" s="28"/>
      <c r="I29" s="28"/>
      <c r="J29" s="67"/>
      <c r="K29" s="67"/>
      <c r="L29" s="67"/>
      <c r="M29" s="28"/>
      <c r="N29" s="28"/>
      <c r="O29" s="28"/>
      <c r="P29" s="67"/>
    </row>
    <row r="30" spans="1:16" x14ac:dyDescent="0.25">
      <c r="A30" s="67"/>
      <c r="B30" s="67"/>
      <c r="C30" s="67"/>
      <c r="D30" s="67"/>
      <c r="E30" s="67"/>
      <c r="F30" s="67"/>
      <c r="G30" s="28"/>
      <c r="H30" s="28"/>
      <c r="I30" s="28"/>
      <c r="J30" s="67"/>
      <c r="K30" s="67"/>
      <c r="L30" s="67"/>
      <c r="M30" s="28"/>
      <c r="N30" s="28"/>
      <c r="O30" s="28"/>
      <c r="P30" s="67"/>
    </row>
    <row r="31" spans="1:16" x14ac:dyDescent="0.25">
      <c r="A31" s="67"/>
      <c r="B31" s="67"/>
      <c r="C31" s="67"/>
      <c r="D31" s="67"/>
      <c r="E31" s="67"/>
      <c r="F31" s="67"/>
      <c r="G31" s="28"/>
      <c r="H31" s="28"/>
      <c r="I31" s="28"/>
      <c r="J31" s="67"/>
      <c r="K31" s="67"/>
      <c r="L31" s="67"/>
      <c r="M31" s="28"/>
      <c r="N31" s="28"/>
      <c r="O31" s="28"/>
      <c r="P31" s="67"/>
    </row>
    <row r="32" spans="1:16" x14ac:dyDescent="0.25">
      <c r="A32" s="67"/>
      <c r="B32" s="67"/>
      <c r="C32" s="67"/>
      <c r="D32" s="67"/>
      <c r="E32" s="67"/>
      <c r="F32" s="67"/>
      <c r="G32" s="28"/>
      <c r="H32" s="28"/>
      <c r="I32" s="28"/>
      <c r="J32" s="67"/>
      <c r="K32" s="67"/>
      <c r="L32" s="67"/>
      <c r="M32" s="28"/>
      <c r="N32" s="28"/>
      <c r="O32" s="28"/>
      <c r="P32" s="67"/>
    </row>
    <row r="33" spans="1:16" x14ac:dyDescent="0.25">
      <c r="A33" s="67"/>
      <c r="B33" s="67"/>
      <c r="C33" s="67"/>
      <c r="D33" s="67"/>
      <c r="E33" s="67"/>
      <c r="F33" s="67"/>
      <c r="G33" s="28"/>
      <c r="H33" s="28"/>
      <c r="I33" s="28"/>
      <c r="J33" s="67"/>
      <c r="K33" s="67"/>
      <c r="L33" s="67"/>
      <c r="M33" s="28"/>
      <c r="N33" s="28"/>
      <c r="O33" s="28"/>
      <c r="P33" s="67"/>
    </row>
    <row r="36" spans="1:16" ht="15.75" thickBot="1" x14ac:dyDescent="0.3"/>
    <row r="37" spans="1:16" x14ac:dyDescent="0.25">
      <c r="E37" s="40" t="s">
        <v>34</v>
      </c>
      <c r="F37" s="41" t="s">
        <v>39</v>
      </c>
      <c r="G37" s="42"/>
      <c r="H37" s="42"/>
      <c r="J37" s="32" t="s">
        <v>89</v>
      </c>
      <c r="K37" s="40" t="s">
        <v>34</v>
      </c>
      <c r="L37" s="41" t="s">
        <v>39</v>
      </c>
      <c r="M37" s="42"/>
      <c r="N37" s="42"/>
    </row>
    <row r="38" spans="1:16" x14ac:dyDescent="0.25">
      <c r="E38" s="43" t="s">
        <v>35</v>
      </c>
      <c r="F38" s="41" t="s">
        <v>40</v>
      </c>
      <c r="G38" s="42"/>
      <c r="H38" s="42"/>
      <c r="J38" s="32" t="s">
        <v>90</v>
      </c>
      <c r="K38" s="43" t="s">
        <v>35</v>
      </c>
      <c r="L38" s="41" t="s">
        <v>40</v>
      </c>
      <c r="M38" s="42"/>
      <c r="N38" s="42"/>
    </row>
    <row r="39" spans="1:16" x14ac:dyDescent="0.25">
      <c r="E39" s="43" t="s">
        <v>36</v>
      </c>
      <c r="F39" s="41" t="s">
        <v>41</v>
      </c>
      <c r="G39" s="42"/>
      <c r="H39" s="42"/>
      <c r="J39" s="32" t="s">
        <v>91</v>
      </c>
      <c r="K39" s="43" t="s">
        <v>36</v>
      </c>
      <c r="L39" s="41" t="s">
        <v>41</v>
      </c>
      <c r="M39" s="42"/>
      <c r="N39" s="42"/>
    </row>
    <row r="40" spans="1:16" x14ac:dyDescent="0.25">
      <c r="E40" s="43" t="s">
        <v>37</v>
      </c>
      <c r="F40" s="41" t="s">
        <v>42</v>
      </c>
      <c r="G40" s="42"/>
      <c r="H40" s="42"/>
      <c r="J40" s="32" t="s">
        <v>92</v>
      </c>
      <c r="K40" s="43" t="s">
        <v>37</v>
      </c>
      <c r="L40" s="41" t="s">
        <v>42</v>
      </c>
      <c r="M40" s="42"/>
      <c r="N40" s="42"/>
    </row>
    <row r="41" spans="1:16" ht="15.75" thickBot="1" x14ac:dyDescent="0.3">
      <c r="E41" s="44" t="s">
        <v>38</v>
      </c>
      <c r="F41" s="45" t="s">
        <v>43</v>
      </c>
      <c r="G41" s="42"/>
      <c r="H41" s="42"/>
      <c r="K41" s="44" t="s">
        <v>38</v>
      </c>
      <c r="L41" s="45" t="s">
        <v>43</v>
      </c>
      <c r="M41" s="42"/>
      <c r="N41" s="42"/>
    </row>
  </sheetData>
  <sheetProtection password="CF7A" sheet="1" objects="1" scenarios="1"/>
  <mergeCells count="8">
    <mergeCell ref="A9:A13"/>
    <mergeCell ref="B1:P1"/>
    <mergeCell ref="B2:P2"/>
    <mergeCell ref="B3:P3"/>
    <mergeCell ref="B4:P4"/>
    <mergeCell ref="E7:J7"/>
    <mergeCell ref="K7:P7"/>
    <mergeCell ref="B7:D7"/>
  </mergeCells>
  <conditionalFormatting sqref="J9:J10 J12:J14 P9:P14">
    <cfRule type="containsText" dxfId="81" priority="21" operator="containsText" text="EXTREMO">
      <formula>NOT(ISERROR(SEARCH("EXTREMO",J9)))</formula>
    </cfRule>
    <cfRule type="containsText" dxfId="80" priority="22" operator="containsText" text="ALTO">
      <formula>NOT(ISERROR(SEARCH("ALTO",J9)))</formula>
    </cfRule>
    <cfRule type="containsText" dxfId="79" priority="23" operator="containsText" text="MODERADO">
      <formula>NOT(ISERROR(SEARCH("MODERADO",J9)))</formula>
    </cfRule>
    <cfRule type="containsText" dxfId="78" priority="24" operator="containsText" text="BAJO">
      <formula>NOT(ISERROR(SEARCH("BAJO",J9)))</formula>
    </cfRule>
    <cfRule type="expression" dxfId="77" priority="25">
      <formula>"$K$5=""BAJO"""</formula>
    </cfRule>
  </conditionalFormatting>
  <conditionalFormatting sqref="J11">
    <cfRule type="containsText" dxfId="76" priority="1" operator="containsText" text="EXTREMO">
      <formula>NOT(ISERROR(SEARCH("EXTREMO",J11)))</formula>
    </cfRule>
    <cfRule type="containsText" dxfId="75" priority="2" operator="containsText" text="ALTO">
      <formula>NOT(ISERROR(SEARCH("ALTO",J11)))</formula>
    </cfRule>
    <cfRule type="containsText" dxfId="74" priority="3" operator="containsText" text="MODERADO">
      <formula>NOT(ISERROR(SEARCH("MODERADO",J11)))</formula>
    </cfRule>
    <cfRule type="containsText" dxfId="73" priority="4" operator="containsText" text="BAJO">
      <formula>NOT(ISERROR(SEARCH("BAJO",J11)))</formula>
    </cfRule>
    <cfRule type="expression" dxfId="72" priority="5">
      <formula>"$K$5=""BAJO"""</formula>
    </cfRule>
  </conditionalFormatting>
  <dataValidations count="5">
    <dataValidation type="list" allowBlank="1" showInputMessage="1" showErrorMessage="1" sqref="K9:K14 E11:E14 E9" xr:uid="{00000000-0002-0000-0300-000000000000}">
      <formula1>$E$37:$E$41</formula1>
    </dataValidation>
    <dataValidation type="list" allowBlank="1" showInputMessage="1" showErrorMessage="1" sqref="L9:L14 F11:F14 F9" xr:uid="{00000000-0002-0000-0300-000001000000}">
      <formula1>$F$37:$F$41</formula1>
    </dataValidation>
    <dataValidation type="list" allowBlank="1" showInputMessage="1" showErrorMessage="1" sqref="P9:P14 J9:J14" xr:uid="{00000000-0002-0000-0300-000002000000}">
      <formula1>$J$37:$J$40</formula1>
    </dataValidation>
    <dataValidation type="list" allowBlank="1" showErrorMessage="1" sqref="E10" xr:uid="{00000000-0002-0000-0300-000003000000}">
      <formula1>$E$37:$E$41</formula1>
    </dataValidation>
    <dataValidation type="list" allowBlank="1" showErrorMessage="1" sqref="F10" xr:uid="{00000000-0002-0000-0300-000004000000}">
      <formula1>$F$37:$F$41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13"/>
  <sheetViews>
    <sheetView topLeftCell="C1" zoomScale="80" zoomScaleNormal="80" workbookViewId="0">
      <selection activeCell="L26" sqref="L26"/>
    </sheetView>
  </sheetViews>
  <sheetFormatPr baseColWidth="10" defaultColWidth="11.42578125" defaultRowHeight="15" x14ac:dyDescent="0.25"/>
  <cols>
    <col min="1" max="1" width="13" style="31" customWidth="1"/>
    <col min="2" max="2" width="14.140625" style="31" customWidth="1"/>
    <col min="3" max="3" width="34.28515625" style="31" customWidth="1"/>
    <col min="4" max="4" width="23" style="31" customWidth="1"/>
    <col min="5" max="5" width="18.42578125" style="31" customWidth="1"/>
    <col min="6" max="6" width="22.7109375" style="31" customWidth="1"/>
    <col min="7" max="7" width="14.140625" style="31" bestFit="1" customWidth="1"/>
    <col min="8" max="8" width="34.140625" style="31" customWidth="1"/>
    <col min="9" max="9" width="18.85546875" style="31" customWidth="1"/>
    <col min="10" max="10" width="13.28515625" style="48" customWidth="1"/>
    <col min="11" max="11" width="15.85546875" style="59" customWidth="1"/>
    <col min="12" max="12" width="17.85546875" style="31" customWidth="1"/>
    <col min="13" max="13" width="11.7109375" style="49" customWidth="1"/>
    <col min="14" max="16384" width="11.42578125" style="31"/>
  </cols>
  <sheetData>
    <row r="1" spans="1:23" s="25" customFormat="1" ht="23.25" customHeight="1" x14ac:dyDescent="0.25">
      <c r="A1" s="82"/>
      <c r="B1" s="395" t="s">
        <v>57</v>
      </c>
      <c r="C1" s="396"/>
      <c r="D1" s="396"/>
      <c r="E1" s="396"/>
      <c r="F1" s="396"/>
      <c r="G1" s="396"/>
      <c r="H1" s="396"/>
      <c r="I1" s="396"/>
      <c r="J1" s="396"/>
      <c r="K1" s="396"/>
      <c r="L1" s="396"/>
      <c r="M1" s="397"/>
      <c r="N1" s="31"/>
      <c r="O1" s="31"/>
      <c r="P1" s="31"/>
      <c r="Q1" s="31"/>
      <c r="R1" s="31"/>
      <c r="S1" s="31"/>
      <c r="T1" s="31"/>
      <c r="U1" s="31"/>
      <c r="V1" s="31"/>
      <c r="W1" s="31"/>
    </row>
    <row r="2" spans="1:23" s="25" customFormat="1" ht="15.75" x14ac:dyDescent="0.25">
      <c r="A2" s="16"/>
      <c r="B2" s="398" t="s">
        <v>58</v>
      </c>
      <c r="C2" s="399"/>
      <c r="D2" s="399"/>
      <c r="E2" s="399"/>
      <c r="F2" s="399"/>
      <c r="G2" s="399"/>
      <c r="H2" s="399"/>
      <c r="I2" s="399"/>
      <c r="J2" s="399"/>
      <c r="K2" s="399"/>
      <c r="L2" s="399"/>
      <c r="M2" s="400"/>
      <c r="N2" s="31"/>
      <c r="O2" s="31"/>
      <c r="P2" s="31"/>
      <c r="Q2" s="31"/>
      <c r="R2" s="31"/>
      <c r="S2" s="31"/>
      <c r="T2" s="31"/>
      <c r="U2" s="31"/>
      <c r="V2" s="31"/>
      <c r="W2" s="31"/>
    </row>
    <row r="3" spans="1:23" s="25" customFormat="1" ht="21" customHeight="1" x14ac:dyDescent="0.25">
      <c r="A3" s="16"/>
      <c r="B3" s="401" t="s">
        <v>232</v>
      </c>
      <c r="C3" s="402"/>
      <c r="D3" s="402"/>
      <c r="E3" s="402"/>
      <c r="F3" s="402"/>
      <c r="G3" s="402"/>
      <c r="H3" s="402"/>
      <c r="I3" s="402"/>
      <c r="J3" s="402"/>
      <c r="K3" s="402"/>
      <c r="L3" s="402"/>
      <c r="M3" s="403"/>
      <c r="N3" s="31"/>
      <c r="O3" s="31"/>
      <c r="P3" s="31"/>
      <c r="Q3" s="31"/>
      <c r="R3" s="31"/>
      <c r="S3" s="31"/>
      <c r="T3" s="31"/>
      <c r="U3" s="31"/>
      <c r="V3" s="31"/>
      <c r="W3" s="31"/>
    </row>
    <row r="4" spans="1:23" s="25" customFormat="1" ht="17.25" customHeight="1" thickBot="1" x14ac:dyDescent="0.3">
      <c r="A4" s="83"/>
      <c r="B4" s="404" t="s">
        <v>63</v>
      </c>
      <c r="C4" s="405"/>
      <c r="D4" s="405"/>
      <c r="E4" s="405"/>
      <c r="F4" s="405"/>
      <c r="G4" s="405"/>
      <c r="H4" s="405"/>
      <c r="I4" s="405"/>
      <c r="J4" s="405"/>
      <c r="K4" s="405"/>
      <c r="L4" s="405"/>
      <c r="M4" s="406"/>
      <c r="N4" s="31"/>
      <c r="O4" s="31"/>
      <c r="P4" s="31"/>
      <c r="Q4" s="31"/>
      <c r="R4" s="31"/>
      <c r="S4" s="31"/>
      <c r="T4" s="31"/>
      <c r="U4" s="31"/>
      <c r="V4" s="31"/>
      <c r="W4" s="31"/>
    </row>
    <row r="5" spans="1:23" ht="18" customHeight="1" x14ac:dyDescent="0.25">
      <c r="A5" s="29"/>
      <c r="B5" s="29"/>
      <c r="C5" s="29"/>
      <c r="D5" s="29"/>
      <c r="E5" s="29"/>
      <c r="F5" s="29"/>
      <c r="G5" s="29"/>
      <c r="H5" s="29"/>
      <c r="I5" s="29"/>
      <c r="J5" s="47"/>
      <c r="K5" s="60"/>
      <c r="L5" s="29"/>
      <c r="M5" s="51"/>
    </row>
    <row r="6" spans="1:23" ht="45.75" customHeight="1" x14ac:dyDescent="0.25">
      <c r="A6" s="50" t="s">
        <v>155</v>
      </c>
      <c r="B6" s="50" t="s">
        <v>73</v>
      </c>
      <c r="C6" s="50" t="s">
        <v>137</v>
      </c>
      <c r="D6" s="50" t="s">
        <v>74</v>
      </c>
      <c r="E6" s="50" t="s">
        <v>75</v>
      </c>
      <c r="F6" s="50" t="s">
        <v>76</v>
      </c>
      <c r="G6" s="50" t="s">
        <v>77</v>
      </c>
      <c r="H6" s="50" t="s">
        <v>160</v>
      </c>
      <c r="I6" s="50" t="s">
        <v>78</v>
      </c>
      <c r="J6" s="50" t="s">
        <v>131</v>
      </c>
      <c r="K6" s="50" t="s">
        <v>159</v>
      </c>
      <c r="L6" s="50" t="s">
        <v>136</v>
      </c>
      <c r="M6" s="50" t="s">
        <v>140</v>
      </c>
    </row>
    <row r="7" spans="1:23" ht="80.25" customHeight="1" x14ac:dyDescent="0.25">
      <c r="A7" s="208" t="s">
        <v>3</v>
      </c>
      <c r="B7" s="208" t="s">
        <v>13</v>
      </c>
      <c r="C7" s="87" t="s">
        <v>511</v>
      </c>
      <c r="D7" s="208" t="s">
        <v>97</v>
      </c>
      <c r="E7" s="208" t="s">
        <v>19</v>
      </c>
      <c r="F7" s="208" t="s">
        <v>23</v>
      </c>
      <c r="G7" s="208" t="s">
        <v>44</v>
      </c>
      <c r="H7" s="208"/>
      <c r="I7" s="208"/>
      <c r="J7" s="208" t="s">
        <v>132</v>
      </c>
      <c r="K7" s="208" t="s">
        <v>169</v>
      </c>
      <c r="L7" s="208" t="s">
        <v>135</v>
      </c>
      <c r="M7" s="27">
        <f>IF(L7="Fuerte",2,IF(L7="Moderado",1,0))</f>
        <v>0</v>
      </c>
    </row>
    <row r="8" spans="1:23" ht="64.5" customHeight="1" x14ac:dyDescent="0.25">
      <c r="A8" s="208" t="s">
        <v>4</v>
      </c>
      <c r="B8" s="208" t="s">
        <v>12</v>
      </c>
      <c r="C8" s="84" t="s">
        <v>512</v>
      </c>
      <c r="D8" s="208" t="s">
        <v>97</v>
      </c>
      <c r="E8" s="208" t="s">
        <v>19</v>
      </c>
      <c r="F8" s="208" t="s">
        <v>23</v>
      </c>
      <c r="G8" s="208" t="s">
        <v>44</v>
      </c>
      <c r="H8" s="208"/>
      <c r="I8" s="208"/>
      <c r="J8" s="208" t="s">
        <v>132</v>
      </c>
      <c r="K8" s="208" t="s">
        <v>169</v>
      </c>
      <c r="L8" s="208" t="s">
        <v>134</v>
      </c>
      <c r="M8" s="27">
        <f t="shared" ref="M8:M42" si="0">IF(L8="Fuerte",2,IF(L8="Moderado",1,0))</f>
        <v>1</v>
      </c>
    </row>
    <row r="9" spans="1:23" ht="69.75" customHeight="1" x14ac:dyDescent="0.25">
      <c r="A9" s="212" t="s">
        <v>532</v>
      </c>
      <c r="B9" s="210" t="s">
        <v>13</v>
      </c>
      <c r="C9" s="84" t="s">
        <v>533</v>
      </c>
      <c r="D9" s="211" t="s">
        <v>126</v>
      </c>
      <c r="E9" s="212" t="s">
        <v>17</v>
      </c>
      <c r="F9" s="212" t="s">
        <v>23</v>
      </c>
      <c r="G9" s="212" t="s">
        <v>44</v>
      </c>
      <c r="H9" s="210"/>
      <c r="I9" s="210" t="s">
        <v>534</v>
      </c>
      <c r="J9" s="212" t="s">
        <v>132</v>
      </c>
      <c r="K9" s="211" t="s">
        <v>173</v>
      </c>
      <c r="L9" s="212" t="s">
        <v>134</v>
      </c>
      <c r="M9" s="27">
        <f t="shared" si="0"/>
        <v>1</v>
      </c>
    </row>
    <row r="10" spans="1:23" ht="45" x14ac:dyDescent="0.25">
      <c r="A10" s="212" t="s">
        <v>664</v>
      </c>
      <c r="B10" s="210" t="s">
        <v>7</v>
      </c>
      <c r="C10" s="84" t="s">
        <v>531</v>
      </c>
      <c r="D10" s="211" t="s">
        <v>99</v>
      </c>
      <c r="E10" s="212" t="s">
        <v>15</v>
      </c>
      <c r="F10" s="212" t="s">
        <v>22</v>
      </c>
      <c r="G10" s="212" t="s">
        <v>25</v>
      </c>
      <c r="H10" s="210" t="s">
        <v>554</v>
      </c>
      <c r="I10" s="211" t="s">
        <v>555</v>
      </c>
      <c r="J10" s="212" t="s">
        <v>139</v>
      </c>
      <c r="K10" s="211" t="s">
        <v>177</v>
      </c>
      <c r="L10" s="212" t="s">
        <v>134</v>
      </c>
      <c r="M10" s="209">
        <f t="shared" si="0"/>
        <v>1</v>
      </c>
      <c r="P10" s="249"/>
    </row>
    <row r="11" spans="1:23" ht="45" x14ac:dyDescent="0.25">
      <c r="A11" s="286" t="s">
        <v>5</v>
      </c>
      <c r="B11" s="207" t="s">
        <v>8</v>
      </c>
      <c r="C11" s="244" t="s">
        <v>524</v>
      </c>
      <c r="D11" s="222" t="s">
        <v>116</v>
      </c>
      <c r="E11" s="229" t="s">
        <v>20</v>
      </c>
      <c r="F11" s="229" t="s">
        <v>22</v>
      </c>
      <c r="G11" s="229" t="s">
        <v>31</v>
      </c>
      <c r="H11" s="230" t="s">
        <v>525</v>
      </c>
      <c r="I11" s="231" t="s">
        <v>526</v>
      </c>
      <c r="J11" s="229" t="s">
        <v>132</v>
      </c>
      <c r="K11" s="232" t="s">
        <v>170</v>
      </c>
      <c r="L11" s="229" t="s">
        <v>133</v>
      </c>
      <c r="M11" s="27">
        <f t="shared" ref="M11:M16" si="1">IF(L11="Fuerte",2,IF(L11="Moderado",1,0))</f>
        <v>2</v>
      </c>
    </row>
    <row r="12" spans="1:23" ht="45" x14ac:dyDescent="0.25">
      <c r="A12" s="286" t="s">
        <v>527</v>
      </c>
      <c r="B12" s="207" t="s">
        <v>8</v>
      </c>
      <c r="C12" s="244" t="s">
        <v>528</v>
      </c>
      <c r="D12" s="222" t="s">
        <v>116</v>
      </c>
      <c r="E12" s="229" t="s">
        <v>20</v>
      </c>
      <c r="F12" s="229" t="s">
        <v>22</v>
      </c>
      <c r="G12" s="229" t="s">
        <v>31</v>
      </c>
      <c r="H12" s="230" t="s">
        <v>529</v>
      </c>
      <c r="I12" s="231" t="s">
        <v>530</v>
      </c>
      <c r="J12" s="229" t="s">
        <v>132</v>
      </c>
      <c r="K12" s="232" t="s">
        <v>170</v>
      </c>
      <c r="L12" s="229" t="s">
        <v>133</v>
      </c>
      <c r="M12" s="27">
        <f t="shared" si="1"/>
        <v>2</v>
      </c>
    </row>
    <row r="13" spans="1:23" ht="45" x14ac:dyDescent="0.25">
      <c r="A13" s="212" t="s">
        <v>538</v>
      </c>
      <c r="B13" s="210" t="s">
        <v>13</v>
      </c>
      <c r="C13" s="84" t="s">
        <v>535</v>
      </c>
      <c r="D13" s="211" t="s">
        <v>127</v>
      </c>
      <c r="E13" s="233" t="s">
        <v>19</v>
      </c>
      <c r="F13" s="233" t="s">
        <v>536</v>
      </c>
      <c r="G13" s="233" t="s">
        <v>24</v>
      </c>
      <c r="H13" s="234" t="s">
        <v>539</v>
      </c>
      <c r="I13" s="234" t="s">
        <v>537</v>
      </c>
      <c r="J13" s="233" t="s">
        <v>132</v>
      </c>
      <c r="K13" s="211" t="s">
        <v>173</v>
      </c>
      <c r="L13" s="233" t="s">
        <v>133</v>
      </c>
      <c r="M13" s="27">
        <f t="shared" si="1"/>
        <v>2</v>
      </c>
    </row>
    <row r="14" spans="1:23" ht="75" x14ac:dyDescent="0.25">
      <c r="A14" s="212" t="s">
        <v>541</v>
      </c>
      <c r="B14" s="66" t="s">
        <v>7</v>
      </c>
      <c r="C14" s="84" t="s">
        <v>494</v>
      </c>
      <c r="D14" s="68" t="s">
        <v>119</v>
      </c>
      <c r="E14" s="233" t="s">
        <v>17</v>
      </c>
      <c r="F14" s="233" t="s">
        <v>23</v>
      </c>
      <c r="G14" s="233" t="s">
        <v>44</v>
      </c>
      <c r="H14" s="227" t="s">
        <v>389</v>
      </c>
      <c r="I14" s="235" t="s">
        <v>495</v>
      </c>
      <c r="J14" s="233" t="s">
        <v>132</v>
      </c>
      <c r="K14" s="235" t="s">
        <v>168</v>
      </c>
      <c r="L14" s="233" t="s">
        <v>134</v>
      </c>
      <c r="M14" s="27">
        <f t="shared" si="1"/>
        <v>1</v>
      </c>
    </row>
    <row r="15" spans="1:23" ht="120" x14ac:dyDescent="0.25">
      <c r="A15" s="212" t="s">
        <v>542</v>
      </c>
      <c r="B15" s="66" t="s">
        <v>7</v>
      </c>
      <c r="C15" s="84" t="s">
        <v>496</v>
      </c>
      <c r="D15" s="68" t="s">
        <v>119</v>
      </c>
      <c r="E15" s="233" t="s">
        <v>19</v>
      </c>
      <c r="F15" s="233" t="s">
        <v>23</v>
      </c>
      <c r="G15" s="233" t="s">
        <v>44</v>
      </c>
      <c r="H15" s="227" t="s">
        <v>389</v>
      </c>
      <c r="I15" s="235" t="s">
        <v>497</v>
      </c>
      <c r="J15" s="233" t="s">
        <v>132</v>
      </c>
      <c r="K15" s="235" t="s">
        <v>168</v>
      </c>
      <c r="L15" s="233" t="s">
        <v>134</v>
      </c>
      <c r="M15" s="27">
        <f t="shared" si="1"/>
        <v>1</v>
      </c>
    </row>
    <row r="16" spans="1:23" ht="120" x14ac:dyDescent="0.25">
      <c r="A16" s="212" t="s">
        <v>493</v>
      </c>
      <c r="B16" s="210" t="s">
        <v>13</v>
      </c>
      <c r="C16" s="84" t="s">
        <v>559</v>
      </c>
      <c r="D16" s="211" t="s">
        <v>110</v>
      </c>
      <c r="E16" s="212" t="s">
        <v>17</v>
      </c>
      <c r="F16" s="212" t="s">
        <v>22</v>
      </c>
      <c r="G16" s="212" t="s">
        <v>24</v>
      </c>
      <c r="H16" s="210" t="s">
        <v>560</v>
      </c>
      <c r="I16" s="103" t="s">
        <v>561</v>
      </c>
      <c r="J16" s="212" t="s">
        <v>132</v>
      </c>
      <c r="K16" s="211" t="s">
        <v>166</v>
      </c>
      <c r="L16" s="212" t="s">
        <v>134</v>
      </c>
      <c r="M16" s="209">
        <f t="shared" si="1"/>
        <v>1</v>
      </c>
    </row>
    <row r="17" spans="1:13" ht="45" x14ac:dyDescent="0.25">
      <c r="A17" s="212" t="s">
        <v>665</v>
      </c>
      <c r="B17" s="210" t="s">
        <v>7</v>
      </c>
      <c r="C17" s="84" t="s">
        <v>531</v>
      </c>
      <c r="D17" s="211" t="s">
        <v>99</v>
      </c>
      <c r="E17" s="212" t="s">
        <v>15</v>
      </c>
      <c r="F17" s="212" t="s">
        <v>22</v>
      </c>
      <c r="G17" s="212" t="s">
        <v>25</v>
      </c>
      <c r="H17" s="210" t="s">
        <v>554</v>
      </c>
      <c r="I17" s="211" t="s">
        <v>555</v>
      </c>
      <c r="J17" s="212" t="s">
        <v>139</v>
      </c>
      <c r="K17" s="211" t="s">
        <v>177</v>
      </c>
      <c r="L17" s="212" t="s">
        <v>134</v>
      </c>
      <c r="M17" s="209">
        <f t="shared" ref="M17" si="2">IF(L17="Fuerte",2,IF(L17="Moderado",1,0))</f>
        <v>1</v>
      </c>
    </row>
    <row r="18" spans="1:13" ht="75" x14ac:dyDescent="0.25">
      <c r="A18" s="286" t="s">
        <v>515</v>
      </c>
      <c r="B18" s="207" t="s">
        <v>12</v>
      </c>
      <c r="C18" s="244" t="s">
        <v>516</v>
      </c>
      <c r="D18" s="221" t="s">
        <v>114</v>
      </c>
      <c r="E18" s="229" t="s">
        <v>20</v>
      </c>
      <c r="F18" s="229" t="s">
        <v>22</v>
      </c>
      <c r="G18" s="229" t="s">
        <v>25</v>
      </c>
      <c r="H18" s="236" t="s">
        <v>517</v>
      </c>
      <c r="I18" s="237" t="s">
        <v>518</v>
      </c>
      <c r="J18" s="229" t="s">
        <v>132</v>
      </c>
      <c r="K18" s="232" t="s">
        <v>170</v>
      </c>
      <c r="L18" s="229" t="s">
        <v>133</v>
      </c>
      <c r="M18" s="27">
        <f t="shared" ref="M18:M25" si="3">IF(L18="Fuerte",2,IF(L18="Moderado",1,0))</f>
        <v>2</v>
      </c>
    </row>
    <row r="19" spans="1:13" ht="75" x14ac:dyDescent="0.25">
      <c r="A19" s="286" t="s">
        <v>519</v>
      </c>
      <c r="B19" s="207" t="s">
        <v>12</v>
      </c>
      <c r="C19" s="244" t="s">
        <v>516</v>
      </c>
      <c r="D19" s="222" t="s">
        <v>104</v>
      </c>
      <c r="E19" s="229" t="s">
        <v>20</v>
      </c>
      <c r="F19" s="229" t="s">
        <v>22</v>
      </c>
      <c r="G19" s="229" t="s">
        <v>25</v>
      </c>
      <c r="H19" s="236" t="s">
        <v>520</v>
      </c>
      <c r="I19" s="237" t="s">
        <v>518</v>
      </c>
      <c r="J19" s="229" t="s">
        <v>132</v>
      </c>
      <c r="K19" s="232" t="s">
        <v>170</v>
      </c>
      <c r="L19" s="229" t="s">
        <v>133</v>
      </c>
      <c r="M19" s="27">
        <f t="shared" si="3"/>
        <v>2</v>
      </c>
    </row>
    <row r="20" spans="1:13" ht="75" x14ac:dyDescent="0.25">
      <c r="A20" s="286" t="s">
        <v>521</v>
      </c>
      <c r="B20" s="207" t="s">
        <v>12</v>
      </c>
      <c r="C20" s="244" t="s">
        <v>516</v>
      </c>
      <c r="D20" s="222" t="s">
        <v>103</v>
      </c>
      <c r="E20" s="229" t="s">
        <v>20</v>
      </c>
      <c r="F20" s="229" t="s">
        <v>22</v>
      </c>
      <c r="G20" s="229" t="s">
        <v>25</v>
      </c>
      <c r="H20" s="236" t="s">
        <v>520</v>
      </c>
      <c r="I20" s="237" t="s">
        <v>518</v>
      </c>
      <c r="J20" s="229" t="s">
        <v>132</v>
      </c>
      <c r="K20" s="232" t="s">
        <v>170</v>
      </c>
      <c r="L20" s="229" t="s">
        <v>133</v>
      </c>
      <c r="M20" s="27">
        <f t="shared" si="3"/>
        <v>2</v>
      </c>
    </row>
    <row r="21" spans="1:13" ht="75" x14ac:dyDescent="0.25">
      <c r="A21" s="286" t="s">
        <v>522</v>
      </c>
      <c r="B21" s="207" t="s">
        <v>12</v>
      </c>
      <c r="C21" s="244" t="s">
        <v>516</v>
      </c>
      <c r="D21" s="222" t="s">
        <v>105</v>
      </c>
      <c r="E21" s="229" t="s">
        <v>20</v>
      </c>
      <c r="F21" s="229" t="s">
        <v>22</v>
      </c>
      <c r="G21" s="229" t="s">
        <v>25</v>
      </c>
      <c r="H21" s="236" t="s">
        <v>523</v>
      </c>
      <c r="I21" s="237" t="s">
        <v>518</v>
      </c>
      <c r="J21" s="229" t="s">
        <v>132</v>
      </c>
      <c r="K21" s="232" t="s">
        <v>170</v>
      </c>
      <c r="L21" s="229" t="s">
        <v>133</v>
      </c>
      <c r="M21" s="27">
        <f t="shared" si="3"/>
        <v>2</v>
      </c>
    </row>
    <row r="22" spans="1:13" ht="75" x14ac:dyDescent="0.25">
      <c r="A22" s="212" t="s">
        <v>552</v>
      </c>
      <c r="B22" s="210" t="s">
        <v>8</v>
      </c>
      <c r="C22" s="84" t="s">
        <v>546</v>
      </c>
      <c r="D22" s="211" t="s">
        <v>107</v>
      </c>
      <c r="E22" s="212" t="s">
        <v>16</v>
      </c>
      <c r="F22" s="212" t="s">
        <v>22</v>
      </c>
      <c r="G22" s="212" t="s">
        <v>25</v>
      </c>
      <c r="H22" s="212" t="s">
        <v>547</v>
      </c>
      <c r="I22" s="210" t="s">
        <v>548</v>
      </c>
      <c r="J22" s="212" t="s">
        <v>132</v>
      </c>
      <c r="K22" s="211" t="s">
        <v>166</v>
      </c>
      <c r="L22" s="212" t="s">
        <v>133</v>
      </c>
      <c r="M22" s="27">
        <f t="shared" si="3"/>
        <v>2</v>
      </c>
    </row>
    <row r="23" spans="1:13" ht="45" x14ac:dyDescent="0.25">
      <c r="A23" s="212" t="s">
        <v>553</v>
      </c>
      <c r="B23" s="210" t="s">
        <v>8</v>
      </c>
      <c r="C23" s="84" t="s">
        <v>549</v>
      </c>
      <c r="D23" s="211" t="s">
        <v>106</v>
      </c>
      <c r="E23" s="212" t="s">
        <v>15</v>
      </c>
      <c r="F23" s="212" t="s">
        <v>22</v>
      </c>
      <c r="G23" s="212" t="s">
        <v>25</v>
      </c>
      <c r="H23" s="210" t="s">
        <v>550</v>
      </c>
      <c r="I23" s="210" t="s">
        <v>551</v>
      </c>
      <c r="J23" s="212" t="s">
        <v>132</v>
      </c>
      <c r="K23" s="211" t="s">
        <v>165</v>
      </c>
      <c r="L23" s="212" t="s">
        <v>133</v>
      </c>
      <c r="M23" s="27">
        <f t="shared" si="3"/>
        <v>2</v>
      </c>
    </row>
    <row r="24" spans="1:13" ht="135" x14ac:dyDescent="0.25">
      <c r="A24" s="287" t="s">
        <v>565</v>
      </c>
      <c r="B24" s="210" t="s">
        <v>7</v>
      </c>
      <c r="C24" s="84" t="s">
        <v>562</v>
      </c>
      <c r="D24" s="211" t="s">
        <v>109</v>
      </c>
      <c r="E24" s="212" t="s">
        <v>16</v>
      </c>
      <c r="F24" s="212" t="s">
        <v>22</v>
      </c>
      <c r="G24" s="212" t="s">
        <v>25</v>
      </c>
      <c r="H24" s="103" t="s">
        <v>563</v>
      </c>
      <c r="I24" s="103" t="s">
        <v>564</v>
      </c>
      <c r="J24" s="212" t="s">
        <v>132</v>
      </c>
      <c r="K24" s="211" t="s">
        <v>165</v>
      </c>
      <c r="L24" s="212" t="s">
        <v>133</v>
      </c>
      <c r="M24" s="27">
        <f t="shared" si="3"/>
        <v>2</v>
      </c>
    </row>
    <row r="25" spans="1:13" ht="45" x14ac:dyDescent="0.25">
      <c r="A25" s="212" t="s">
        <v>540</v>
      </c>
      <c r="B25" s="210" t="s">
        <v>7</v>
      </c>
      <c r="C25" s="84" t="s">
        <v>531</v>
      </c>
      <c r="D25" s="211" t="s">
        <v>99</v>
      </c>
      <c r="E25" s="212" t="s">
        <v>15</v>
      </c>
      <c r="F25" s="212" t="s">
        <v>22</v>
      </c>
      <c r="G25" s="212" t="s">
        <v>25</v>
      </c>
      <c r="H25" s="210" t="s">
        <v>554</v>
      </c>
      <c r="I25" s="211" t="s">
        <v>555</v>
      </c>
      <c r="J25" s="212" t="s">
        <v>132</v>
      </c>
      <c r="K25" s="211" t="s">
        <v>177</v>
      </c>
      <c r="L25" s="212" t="s">
        <v>134</v>
      </c>
      <c r="M25" s="209">
        <f t="shared" si="3"/>
        <v>1</v>
      </c>
    </row>
    <row r="26" spans="1:13" ht="75" x14ac:dyDescent="0.25">
      <c r="A26" s="288" t="s">
        <v>543</v>
      </c>
      <c r="B26" s="210" t="s">
        <v>13</v>
      </c>
      <c r="C26" s="84" t="s">
        <v>674</v>
      </c>
      <c r="D26" s="211" t="s">
        <v>112</v>
      </c>
      <c r="E26" s="212" t="s">
        <v>17</v>
      </c>
      <c r="F26" s="212" t="s">
        <v>22</v>
      </c>
      <c r="G26" s="212" t="s">
        <v>25</v>
      </c>
      <c r="H26" s="103" t="s">
        <v>675</v>
      </c>
      <c r="I26" s="211" t="s">
        <v>676</v>
      </c>
      <c r="J26" s="212" t="s">
        <v>132</v>
      </c>
      <c r="K26" s="211" t="s">
        <v>172</v>
      </c>
      <c r="L26" s="212" t="s">
        <v>133</v>
      </c>
      <c r="M26" s="209">
        <v>2</v>
      </c>
    </row>
    <row r="27" spans="1:13" ht="45" x14ac:dyDescent="0.25">
      <c r="A27" s="212" t="s">
        <v>666</v>
      </c>
      <c r="B27" s="210" t="s">
        <v>7</v>
      </c>
      <c r="C27" s="84" t="s">
        <v>531</v>
      </c>
      <c r="D27" s="211" t="s">
        <v>99</v>
      </c>
      <c r="E27" s="212" t="s">
        <v>15</v>
      </c>
      <c r="F27" s="212" t="s">
        <v>22</v>
      </c>
      <c r="G27" s="212" t="s">
        <v>25</v>
      </c>
      <c r="H27" s="210" t="s">
        <v>554</v>
      </c>
      <c r="I27" s="211" t="s">
        <v>555</v>
      </c>
      <c r="J27" s="212" t="s">
        <v>139</v>
      </c>
      <c r="K27" s="211" t="s">
        <v>177</v>
      </c>
      <c r="L27" s="212" t="s">
        <v>134</v>
      </c>
      <c r="M27" s="209">
        <f t="shared" ref="M27" si="4">IF(L27="Fuerte",2,IF(L27="Moderado",1,0))</f>
        <v>1</v>
      </c>
    </row>
    <row r="28" spans="1:13" ht="105" x14ac:dyDescent="0.25">
      <c r="A28" s="212" t="s">
        <v>498</v>
      </c>
      <c r="B28" s="66" t="s">
        <v>13</v>
      </c>
      <c r="C28" s="84" t="s">
        <v>499</v>
      </c>
      <c r="D28" s="68" t="s">
        <v>119</v>
      </c>
      <c r="E28" s="69" t="s">
        <v>19</v>
      </c>
      <c r="F28" s="69" t="s">
        <v>22</v>
      </c>
      <c r="G28" s="69" t="s">
        <v>24</v>
      </c>
      <c r="H28" s="103" t="s">
        <v>500</v>
      </c>
      <c r="I28" s="68" t="s">
        <v>501</v>
      </c>
      <c r="J28" s="69" t="s">
        <v>132</v>
      </c>
      <c r="K28" s="68" t="s">
        <v>168</v>
      </c>
      <c r="L28" s="69" t="s">
        <v>134</v>
      </c>
      <c r="M28" s="27">
        <f>IF(L28="Fuerte",2,IF(L28="Moderado",1,0))</f>
        <v>1</v>
      </c>
    </row>
    <row r="29" spans="1:13" ht="105" x14ac:dyDescent="0.25">
      <c r="A29" s="212" t="s">
        <v>502</v>
      </c>
      <c r="B29" s="66" t="s">
        <v>7</v>
      </c>
      <c r="C29" s="84" t="s">
        <v>503</v>
      </c>
      <c r="D29" s="68" t="s">
        <v>119</v>
      </c>
      <c r="E29" s="69" t="s">
        <v>19</v>
      </c>
      <c r="F29" s="69" t="s">
        <v>22</v>
      </c>
      <c r="G29" s="69" t="s">
        <v>24</v>
      </c>
      <c r="H29" s="103" t="s">
        <v>504</v>
      </c>
      <c r="I29" s="68" t="s">
        <v>505</v>
      </c>
      <c r="J29" s="69" t="s">
        <v>139</v>
      </c>
      <c r="K29" s="68" t="s">
        <v>168</v>
      </c>
      <c r="L29" s="69" t="s">
        <v>134</v>
      </c>
      <c r="M29" s="27">
        <f>IF(L29="Fuerte",2,IF(L29="Moderado",1,0))</f>
        <v>1</v>
      </c>
    </row>
    <row r="30" spans="1:13" ht="75" x14ac:dyDescent="0.25">
      <c r="A30" s="212" t="s">
        <v>580</v>
      </c>
      <c r="B30" s="66" t="s">
        <v>12</v>
      </c>
      <c r="C30" s="84" t="s">
        <v>506</v>
      </c>
      <c r="D30" s="68" t="s">
        <v>122</v>
      </c>
      <c r="E30" s="69" t="s">
        <v>17</v>
      </c>
      <c r="F30" s="69" t="s">
        <v>22</v>
      </c>
      <c r="G30" s="69" t="s">
        <v>27</v>
      </c>
      <c r="H30" s="66" t="s">
        <v>507</v>
      </c>
      <c r="I30" s="66" t="s">
        <v>508</v>
      </c>
      <c r="J30" s="69" t="s">
        <v>132</v>
      </c>
      <c r="K30" s="211" t="s">
        <v>166</v>
      </c>
      <c r="L30" s="69" t="s">
        <v>133</v>
      </c>
      <c r="M30" s="27">
        <f>IF(L30="Fuerte",2,IF(L30="Moderado",1,0))</f>
        <v>2</v>
      </c>
    </row>
    <row r="31" spans="1:13" ht="75" x14ac:dyDescent="0.25">
      <c r="A31" s="212" t="s">
        <v>581</v>
      </c>
      <c r="B31" s="66" t="s">
        <v>13</v>
      </c>
      <c r="C31" s="84" t="s">
        <v>509</v>
      </c>
      <c r="D31" s="68" t="s">
        <v>122</v>
      </c>
      <c r="E31" s="69" t="s">
        <v>17</v>
      </c>
      <c r="F31" s="69" t="s">
        <v>22</v>
      </c>
      <c r="G31" s="69" t="s">
        <v>25</v>
      </c>
      <c r="H31" s="103" t="s">
        <v>510</v>
      </c>
      <c r="I31" s="66" t="s">
        <v>508</v>
      </c>
      <c r="J31" s="69" t="s">
        <v>132</v>
      </c>
      <c r="K31" s="211" t="s">
        <v>166</v>
      </c>
      <c r="L31" s="69" t="s">
        <v>133</v>
      </c>
      <c r="M31" s="27">
        <f>IF(L31="Fuerte",2,IF(L31="Moderado",1,0))</f>
        <v>2</v>
      </c>
    </row>
    <row r="32" spans="1:13" ht="45" x14ac:dyDescent="0.25">
      <c r="A32" s="212" t="s">
        <v>667</v>
      </c>
      <c r="B32" s="210" t="s">
        <v>7</v>
      </c>
      <c r="C32" s="84" t="s">
        <v>531</v>
      </c>
      <c r="D32" s="211" t="s">
        <v>99</v>
      </c>
      <c r="E32" s="212" t="s">
        <v>15</v>
      </c>
      <c r="F32" s="212" t="s">
        <v>22</v>
      </c>
      <c r="G32" s="212" t="s">
        <v>25</v>
      </c>
      <c r="H32" s="210" t="s">
        <v>554</v>
      </c>
      <c r="I32" s="211" t="s">
        <v>555</v>
      </c>
      <c r="J32" s="212" t="s">
        <v>139</v>
      </c>
      <c r="K32" s="211" t="s">
        <v>177</v>
      </c>
      <c r="L32" s="212" t="s">
        <v>134</v>
      </c>
      <c r="M32" s="209">
        <f t="shared" ref="M32" si="5">IF(L32="Fuerte",2,IF(L32="Moderado",1,0))</f>
        <v>1</v>
      </c>
    </row>
    <row r="33" spans="1:13" x14ac:dyDescent="0.25">
      <c r="A33" s="70"/>
      <c r="B33" s="66"/>
      <c r="C33" s="70"/>
      <c r="D33" s="68"/>
      <c r="E33" s="69"/>
      <c r="F33" s="69"/>
      <c r="G33" s="69"/>
      <c r="H33" s="70"/>
      <c r="I33" s="70"/>
      <c r="J33" s="69"/>
      <c r="K33" s="68"/>
      <c r="L33" s="69"/>
      <c r="M33" s="27">
        <f t="shared" si="0"/>
        <v>0</v>
      </c>
    </row>
    <row r="34" spans="1:13" x14ac:dyDescent="0.25">
      <c r="A34" s="70"/>
      <c r="B34" s="66"/>
      <c r="C34" s="70"/>
      <c r="D34" s="68"/>
      <c r="E34" s="69"/>
      <c r="F34" s="69"/>
      <c r="G34" s="69"/>
      <c r="H34" s="70"/>
      <c r="I34" s="70"/>
      <c r="J34" s="69"/>
      <c r="K34" s="68"/>
      <c r="L34" s="69"/>
      <c r="M34" s="27">
        <f t="shared" si="0"/>
        <v>0</v>
      </c>
    </row>
    <row r="35" spans="1:13" x14ac:dyDescent="0.25">
      <c r="A35" s="70"/>
      <c r="B35" s="66"/>
      <c r="C35" s="70"/>
      <c r="D35" s="68"/>
      <c r="E35" s="69"/>
      <c r="F35" s="69"/>
      <c r="G35" s="69"/>
      <c r="H35" s="70"/>
      <c r="I35" s="70"/>
      <c r="J35" s="69"/>
      <c r="K35" s="68"/>
      <c r="L35" s="69"/>
      <c r="M35" s="27">
        <f t="shared" si="0"/>
        <v>0</v>
      </c>
    </row>
    <row r="36" spans="1:13" x14ac:dyDescent="0.25">
      <c r="A36" s="70"/>
      <c r="B36" s="66"/>
      <c r="C36" s="70"/>
      <c r="D36" s="68"/>
      <c r="E36" s="69"/>
      <c r="F36" s="69"/>
      <c r="G36" s="69"/>
      <c r="H36" s="70"/>
      <c r="I36" s="70"/>
      <c r="J36" s="69"/>
      <c r="K36" s="68"/>
      <c r="L36" s="69"/>
      <c r="M36" s="27">
        <f t="shared" si="0"/>
        <v>0</v>
      </c>
    </row>
    <row r="37" spans="1:13" x14ac:dyDescent="0.25">
      <c r="A37" s="70"/>
      <c r="B37" s="66"/>
      <c r="C37" s="70"/>
      <c r="D37" s="68"/>
      <c r="E37" s="69"/>
      <c r="F37" s="69"/>
      <c r="G37" s="69"/>
      <c r="H37" s="70"/>
      <c r="I37" s="70"/>
      <c r="J37" s="69"/>
      <c r="K37" s="68"/>
      <c r="L37" s="69"/>
      <c r="M37" s="27">
        <f t="shared" si="0"/>
        <v>0</v>
      </c>
    </row>
    <row r="38" spans="1:13" x14ac:dyDescent="0.25">
      <c r="A38" s="70"/>
      <c r="B38" s="66"/>
      <c r="C38" s="70"/>
      <c r="D38" s="68"/>
      <c r="E38" s="69"/>
      <c r="F38" s="69"/>
      <c r="G38" s="69"/>
      <c r="H38" s="70"/>
      <c r="I38" s="70"/>
      <c r="J38" s="69"/>
      <c r="K38" s="68"/>
      <c r="L38" s="69"/>
      <c r="M38" s="27">
        <f t="shared" si="0"/>
        <v>0</v>
      </c>
    </row>
    <row r="39" spans="1:13" x14ac:dyDescent="0.25">
      <c r="A39" s="70"/>
      <c r="B39" s="66"/>
      <c r="C39" s="70"/>
      <c r="D39" s="68"/>
      <c r="E39" s="69"/>
      <c r="F39" s="69"/>
      <c r="G39" s="69"/>
      <c r="H39" s="70"/>
      <c r="I39" s="70"/>
      <c r="J39" s="69"/>
      <c r="K39" s="68"/>
      <c r="L39" s="69"/>
      <c r="M39" s="27">
        <f t="shared" si="0"/>
        <v>0</v>
      </c>
    </row>
    <row r="40" spans="1:13" x14ac:dyDescent="0.25">
      <c r="A40" s="70"/>
      <c r="B40" s="66"/>
      <c r="C40" s="70"/>
      <c r="D40" s="68"/>
      <c r="E40" s="69"/>
      <c r="F40" s="69"/>
      <c r="G40" s="69"/>
      <c r="H40" s="70"/>
      <c r="I40" s="70"/>
      <c r="J40" s="69"/>
      <c r="K40" s="68"/>
      <c r="L40" s="69"/>
      <c r="M40" s="27">
        <f t="shared" si="0"/>
        <v>0</v>
      </c>
    </row>
    <row r="41" spans="1:13" x14ac:dyDescent="0.25">
      <c r="A41" s="70"/>
      <c r="B41" s="66"/>
      <c r="C41" s="70"/>
      <c r="D41" s="68"/>
      <c r="E41" s="69"/>
      <c r="F41" s="69"/>
      <c r="G41" s="69"/>
      <c r="H41" s="70"/>
      <c r="I41" s="70"/>
      <c r="J41" s="69"/>
      <c r="K41" s="68"/>
      <c r="L41" s="69"/>
      <c r="M41" s="27">
        <f t="shared" si="0"/>
        <v>0</v>
      </c>
    </row>
    <row r="42" spans="1:13" x14ac:dyDescent="0.25">
      <c r="A42" s="70"/>
      <c r="B42" s="66"/>
      <c r="C42" s="70"/>
      <c r="D42" s="68"/>
      <c r="E42" s="69"/>
      <c r="F42" s="69"/>
      <c r="G42" s="69"/>
      <c r="H42" s="70"/>
      <c r="I42" s="70"/>
      <c r="J42" s="69"/>
      <c r="K42" s="68"/>
      <c r="L42" s="69"/>
      <c r="M42" s="27">
        <f t="shared" si="0"/>
        <v>0</v>
      </c>
    </row>
    <row r="43" spans="1:13" x14ac:dyDescent="0.25">
      <c r="A43" s="70"/>
      <c r="B43" s="66"/>
      <c r="C43" s="70"/>
      <c r="D43" s="68"/>
      <c r="E43" s="69"/>
      <c r="F43" s="69"/>
      <c r="G43" s="69"/>
      <c r="H43" s="70"/>
      <c r="I43" s="70"/>
      <c r="J43" s="69"/>
      <c r="K43" s="68"/>
      <c r="L43" s="69"/>
      <c r="M43" s="27">
        <f t="shared" ref="M43:M75" si="6">IF(L43="Fuerte",2,IF(L43="Moderado",1,0))</f>
        <v>0</v>
      </c>
    </row>
    <row r="44" spans="1:13" x14ac:dyDescent="0.25">
      <c r="A44" s="70"/>
      <c r="B44" s="66"/>
      <c r="C44" s="70"/>
      <c r="D44" s="68"/>
      <c r="E44" s="69"/>
      <c r="F44" s="69"/>
      <c r="G44" s="69"/>
      <c r="H44" s="70"/>
      <c r="I44" s="70"/>
      <c r="J44" s="69"/>
      <c r="K44" s="68"/>
      <c r="L44" s="69"/>
      <c r="M44" s="27">
        <f t="shared" si="6"/>
        <v>0</v>
      </c>
    </row>
    <row r="45" spans="1:13" x14ac:dyDescent="0.25">
      <c r="A45" s="70"/>
      <c r="B45" s="66"/>
      <c r="C45" s="70"/>
      <c r="D45" s="68"/>
      <c r="E45" s="69"/>
      <c r="F45" s="69"/>
      <c r="G45" s="69"/>
      <c r="H45" s="70"/>
      <c r="I45" s="70"/>
      <c r="J45" s="69"/>
      <c r="K45" s="68"/>
      <c r="L45" s="69"/>
      <c r="M45" s="27">
        <f t="shared" si="6"/>
        <v>0</v>
      </c>
    </row>
    <row r="46" spans="1:13" x14ac:dyDescent="0.25">
      <c r="A46" s="70"/>
      <c r="B46" s="66"/>
      <c r="C46" s="70"/>
      <c r="D46" s="68"/>
      <c r="E46" s="69"/>
      <c r="F46" s="69"/>
      <c r="G46" s="69"/>
      <c r="H46" s="70"/>
      <c r="I46" s="70"/>
      <c r="J46" s="69"/>
      <c r="K46" s="68"/>
      <c r="L46" s="69"/>
      <c r="M46" s="27">
        <f t="shared" si="6"/>
        <v>0</v>
      </c>
    </row>
    <row r="47" spans="1:13" x14ac:dyDescent="0.25">
      <c r="A47" s="70"/>
      <c r="B47" s="66"/>
      <c r="C47" s="70"/>
      <c r="D47" s="68"/>
      <c r="E47" s="69"/>
      <c r="F47" s="69"/>
      <c r="G47" s="69"/>
      <c r="H47" s="70"/>
      <c r="I47" s="70"/>
      <c r="J47" s="69"/>
      <c r="K47" s="68"/>
      <c r="L47" s="69"/>
      <c r="M47" s="27">
        <f t="shared" si="6"/>
        <v>0</v>
      </c>
    </row>
    <row r="48" spans="1:13" x14ac:dyDescent="0.25">
      <c r="A48" s="70"/>
      <c r="B48" s="66"/>
      <c r="C48" s="70"/>
      <c r="D48" s="68"/>
      <c r="E48" s="69"/>
      <c r="F48" s="69"/>
      <c r="G48" s="69"/>
      <c r="H48" s="70"/>
      <c r="I48" s="70"/>
      <c r="J48" s="69"/>
      <c r="K48" s="68"/>
      <c r="L48" s="69"/>
      <c r="M48" s="27">
        <f t="shared" si="6"/>
        <v>0</v>
      </c>
    </row>
    <row r="49" spans="1:13" x14ac:dyDescent="0.25">
      <c r="A49" s="70"/>
      <c r="B49" s="66"/>
      <c r="C49" s="70"/>
      <c r="D49" s="68"/>
      <c r="E49" s="69"/>
      <c r="F49" s="69"/>
      <c r="G49" s="69"/>
      <c r="H49" s="70"/>
      <c r="I49" s="70"/>
      <c r="J49" s="69"/>
      <c r="K49" s="68"/>
      <c r="L49" s="69"/>
      <c r="M49" s="27">
        <f t="shared" si="6"/>
        <v>0</v>
      </c>
    </row>
    <row r="50" spans="1:13" x14ac:dyDescent="0.25">
      <c r="A50" s="70"/>
      <c r="B50" s="66"/>
      <c r="C50" s="70"/>
      <c r="D50" s="68"/>
      <c r="E50" s="69"/>
      <c r="F50" s="69"/>
      <c r="G50" s="69"/>
      <c r="H50" s="70"/>
      <c r="I50" s="70"/>
      <c r="J50" s="69"/>
      <c r="K50" s="68"/>
      <c r="L50" s="69"/>
      <c r="M50" s="27">
        <f t="shared" si="6"/>
        <v>0</v>
      </c>
    </row>
    <row r="51" spans="1:13" x14ac:dyDescent="0.25">
      <c r="A51" s="70"/>
      <c r="B51" s="66"/>
      <c r="C51" s="70"/>
      <c r="D51" s="68"/>
      <c r="E51" s="69"/>
      <c r="F51" s="69"/>
      <c r="G51" s="69"/>
      <c r="H51" s="70"/>
      <c r="I51" s="70"/>
      <c r="J51" s="69"/>
      <c r="K51" s="68"/>
      <c r="L51" s="69"/>
      <c r="M51" s="27">
        <f t="shared" si="6"/>
        <v>0</v>
      </c>
    </row>
    <row r="52" spans="1:13" x14ac:dyDescent="0.25">
      <c r="A52" s="70"/>
      <c r="B52" s="66"/>
      <c r="C52" s="70"/>
      <c r="D52" s="68"/>
      <c r="E52" s="69"/>
      <c r="F52" s="69"/>
      <c r="G52" s="69"/>
      <c r="H52" s="70"/>
      <c r="I52" s="70"/>
      <c r="J52" s="69"/>
      <c r="K52" s="68"/>
      <c r="L52" s="69"/>
      <c r="M52" s="27">
        <f t="shared" si="6"/>
        <v>0</v>
      </c>
    </row>
    <row r="53" spans="1:13" x14ac:dyDescent="0.25">
      <c r="A53" s="70"/>
      <c r="B53" s="66"/>
      <c r="C53" s="70"/>
      <c r="D53" s="68"/>
      <c r="E53" s="69"/>
      <c r="F53" s="69"/>
      <c r="G53" s="69"/>
      <c r="H53" s="70"/>
      <c r="I53" s="70"/>
      <c r="J53" s="69"/>
      <c r="K53" s="68"/>
      <c r="L53" s="69"/>
      <c r="M53" s="27">
        <f t="shared" si="6"/>
        <v>0</v>
      </c>
    </row>
    <row r="54" spans="1:13" x14ac:dyDescent="0.25">
      <c r="A54" s="70"/>
      <c r="B54" s="66"/>
      <c r="C54" s="70"/>
      <c r="D54" s="68"/>
      <c r="E54" s="69"/>
      <c r="F54" s="69"/>
      <c r="G54" s="69"/>
      <c r="H54" s="70"/>
      <c r="I54" s="70"/>
      <c r="J54" s="69"/>
      <c r="K54" s="68"/>
      <c r="L54" s="69"/>
      <c r="M54" s="27">
        <f t="shared" si="6"/>
        <v>0</v>
      </c>
    </row>
    <row r="55" spans="1:13" x14ac:dyDescent="0.25">
      <c r="A55" s="70"/>
      <c r="B55" s="66"/>
      <c r="C55" s="70"/>
      <c r="D55" s="68"/>
      <c r="E55" s="69"/>
      <c r="F55" s="69"/>
      <c r="G55" s="69"/>
      <c r="H55" s="70"/>
      <c r="I55" s="70"/>
      <c r="J55" s="69"/>
      <c r="K55" s="68"/>
      <c r="L55" s="69"/>
      <c r="M55" s="27">
        <f t="shared" si="6"/>
        <v>0</v>
      </c>
    </row>
    <row r="56" spans="1:13" x14ac:dyDescent="0.25">
      <c r="A56" s="70"/>
      <c r="B56" s="66"/>
      <c r="C56" s="70"/>
      <c r="D56" s="68"/>
      <c r="E56" s="69"/>
      <c r="F56" s="69"/>
      <c r="G56" s="69"/>
      <c r="H56" s="70"/>
      <c r="I56" s="70"/>
      <c r="J56" s="69"/>
      <c r="K56" s="68"/>
      <c r="L56" s="69"/>
      <c r="M56" s="27">
        <f t="shared" si="6"/>
        <v>0</v>
      </c>
    </row>
    <row r="57" spans="1:13" x14ac:dyDescent="0.25">
      <c r="A57" s="70"/>
      <c r="B57" s="66"/>
      <c r="C57" s="70"/>
      <c r="D57" s="68"/>
      <c r="E57" s="69"/>
      <c r="F57" s="69"/>
      <c r="G57" s="69"/>
      <c r="H57" s="70"/>
      <c r="I57" s="70"/>
      <c r="J57" s="69"/>
      <c r="K57" s="68"/>
      <c r="L57" s="69"/>
      <c r="M57" s="27">
        <f t="shared" si="6"/>
        <v>0</v>
      </c>
    </row>
    <row r="58" spans="1:13" x14ac:dyDescent="0.25">
      <c r="A58" s="70"/>
      <c r="B58" s="66"/>
      <c r="C58" s="70"/>
      <c r="D58" s="68"/>
      <c r="E58" s="69"/>
      <c r="F58" s="69"/>
      <c r="G58" s="69"/>
      <c r="H58" s="70"/>
      <c r="I58" s="70"/>
      <c r="J58" s="69"/>
      <c r="K58" s="68"/>
      <c r="L58" s="69"/>
      <c r="M58" s="27">
        <f t="shared" si="6"/>
        <v>0</v>
      </c>
    </row>
    <row r="59" spans="1:13" x14ac:dyDescent="0.25">
      <c r="A59" s="70"/>
      <c r="B59" s="66"/>
      <c r="C59" s="70"/>
      <c r="D59" s="68"/>
      <c r="E59" s="69"/>
      <c r="F59" s="69"/>
      <c r="G59" s="69"/>
      <c r="H59" s="70"/>
      <c r="I59" s="70"/>
      <c r="J59" s="69"/>
      <c r="K59" s="68"/>
      <c r="L59" s="69"/>
      <c r="M59" s="27">
        <f t="shared" si="6"/>
        <v>0</v>
      </c>
    </row>
    <row r="60" spans="1:13" x14ac:dyDescent="0.25">
      <c r="A60" s="70"/>
      <c r="B60" s="66"/>
      <c r="C60" s="70"/>
      <c r="D60" s="68"/>
      <c r="E60" s="69"/>
      <c r="F60" s="69"/>
      <c r="G60" s="69"/>
      <c r="H60" s="70"/>
      <c r="I60" s="70"/>
      <c r="J60" s="69"/>
      <c r="K60" s="68"/>
      <c r="L60" s="69"/>
      <c r="M60" s="27">
        <f t="shared" si="6"/>
        <v>0</v>
      </c>
    </row>
    <row r="61" spans="1:13" x14ac:dyDescent="0.25">
      <c r="A61" s="70"/>
      <c r="B61" s="66"/>
      <c r="C61" s="70"/>
      <c r="D61" s="68"/>
      <c r="E61" s="69"/>
      <c r="F61" s="69"/>
      <c r="G61" s="69"/>
      <c r="H61" s="70"/>
      <c r="I61" s="70"/>
      <c r="J61" s="69"/>
      <c r="K61" s="68"/>
      <c r="L61" s="69"/>
      <c r="M61" s="27">
        <f t="shared" si="6"/>
        <v>0</v>
      </c>
    </row>
    <row r="62" spans="1:13" x14ac:dyDescent="0.25">
      <c r="A62" s="70"/>
      <c r="B62" s="66"/>
      <c r="C62" s="70"/>
      <c r="D62" s="68"/>
      <c r="E62" s="69"/>
      <c r="F62" s="69"/>
      <c r="G62" s="69"/>
      <c r="H62" s="70"/>
      <c r="I62" s="70"/>
      <c r="J62" s="69"/>
      <c r="K62" s="68"/>
      <c r="L62" s="69"/>
      <c r="M62" s="27">
        <f t="shared" si="6"/>
        <v>0</v>
      </c>
    </row>
    <row r="63" spans="1:13" x14ac:dyDescent="0.25">
      <c r="A63" s="70"/>
      <c r="B63" s="66"/>
      <c r="C63" s="70"/>
      <c r="D63" s="68"/>
      <c r="E63" s="69"/>
      <c r="F63" s="69"/>
      <c r="G63" s="69"/>
      <c r="H63" s="70"/>
      <c r="I63" s="70"/>
      <c r="J63" s="69"/>
      <c r="K63" s="68"/>
      <c r="L63" s="69"/>
      <c r="M63" s="27">
        <f t="shared" si="6"/>
        <v>0</v>
      </c>
    </row>
    <row r="64" spans="1:13" x14ac:dyDescent="0.25">
      <c r="A64" s="70"/>
      <c r="B64" s="66"/>
      <c r="C64" s="70"/>
      <c r="D64" s="68"/>
      <c r="E64" s="69"/>
      <c r="F64" s="69"/>
      <c r="G64" s="69"/>
      <c r="H64" s="70"/>
      <c r="I64" s="70"/>
      <c r="J64" s="69"/>
      <c r="K64" s="68"/>
      <c r="L64" s="69"/>
      <c r="M64" s="27">
        <f t="shared" si="6"/>
        <v>0</v>
      </c>
    </row>
    <row r="65" spans="1:13" x14ac:dyDescent="0.25">
      <c r="A65" s="70"/>
      <c r="B65" s="66"/>
      <c r="C65" s="70"/>
      <c r="D65" s="68"/>
      <c r="E65" s="69"/>
      <c r="F65" s="69"/>
      <c r="G65" s="69"/>
      <c r="H65" s="70"/>
      <c r="I65" s="70"/>
      <c r="J65" s="69"/>
      <c r="K65" s="68"/>
      <c r="L65" s="69"/>
      <c r="M65" s="27">
        <f t="shared" si="6"/>
        <v>0</v>
      </c>
    </row>
    <row r="66" spans="1:13" x14ac:dyDescent="0.25">
      <c r="A66" s="70"/>
      <c r="B66" s="66"/>
      <c r="C66" s="70"/>
      <c r="D66" s="68"/>
      <c r="E66" s="69"/>
      <c r="F66" s="69"/>
      <c r="G66" s="69"/>
      <c r="H66" s="70"/>
      <c r="I66" s="70"/>
      <c r="J66" s="69"/>
      <c r="K66" s="68"/>
      <c r="L66" s="69"/>
      <c r="M66" s="27">
        <f t="shared" si="6"/>
        <v>0</v>
      </c>
    </row>
    <row r="67" spans="1:13" x14ac:dyDescent="0.25">
      <c r="A67" s="70"/>
      <c r="B67" s="66"/>
      <c r="C67" s="70"/>
      <c r="D67" s="68"/>
      <c r="E67" s="69"/>
      <c r="F67" s="69"/>
      <c r="G67" s="69"/>
      <c r="H67" s="70"/>
      <c r="I67" s="70"/>
      <c r="J67" s="69"/>
      <c r="K67" s="68"/>
      <c r="L67" s="69"/>
      <c r="M67" s="27">
        <f t="shared" si="6"/>
        <v>0</v>
      </c>
    </row>
    <row r="68" spans="1:13" x14ac:dyDescent="0.25">
      <c r="A68" s="70"/>
      <c r="B68" s="66"/>
      <c r="C68" s="70"/>
      <c r="D68" s="68"/>
      <c r="E68" s="69"/>
      <c r="F68" s="69"/>
      <c r="G68" s="69"/>
      <c r="H68" s="70"/>
      <c r="I68" s="70"/>
      <c r="J68" s="69"/>
      <c r="K68" s="68"/>
      <c r="L68" s="69"/>
      <c r="M68" s="27">
        <f t="shared" si="6"/>
        <v>0</v>
      </c>
    </row>
    <row r="69" spans="1:13" x14ac:dyDescent="0.25">
      <c r="A69" s="70"/>
      <c r="B69" s="66"/>
      <c r="C69" s="70"/>
      <c r="D69" s="68"/>
      <c r="E69" s="69"/>
      <c r="F69" s="69"/>
      <c r="G69" s="69"/>
      <c r="H69" s="70"/>
      <c r="I69" s="70"/>
      <c r="J69" s="69"/>
      <c r="K69" s="68"/>
      <c r="L69" s="69"/>
      <c r="M69" s="27">
        <f t="shared" si="6"/>
        <v>0</v>
      </c>
    </row>
    <row r="70" spans="1:13" x14ac:dyDescent="0.25">
      <c r="A70" s="70"/>
      <c r="B70" s="66"/>
      <c r="C70" s="70"/>
      <c r="D70" s="68"/>
      <c r="E70" s="69"/>
      <c r="F70" s="69"/>
      <c r="G70" s="69"/>
      <c r="H70" s="70"/>
      <c r="I70" s="70"/>
      <c r="J70" s="69"/>
      <c r="K70" s="68"/>
      <c r="L70" s="69"/>
      <c r="M70" s="27">
        <f t="shared" si="6"/>
        <v>0</v>
      </c>
    </row>
    <row r="71" spans="1:13" x14ac:dyDescent="0.25">
      <c r="A71" s="70"/>
      <c r="B71" s="66"/>
      <c r="C71" s="70"/>
      <c r="D71" s="68"/>
      <c r="E71" s="69"/>
      <c r="F71" s="69"/>
      <c r="G71" s="69"/>
      <c r="H71" s="70"/>
      <c r="I71" s="70"/>
      <c r="J71" s="69"/>
      <c r="K71" s="68"/>
      <c r="L71" s="69"/>
      <c r="M71" s="27">
        <f t="shared" si="6"/>
        <v>0</v>
      </c>
    </row>
    <row r="72" spans="1:13" x14ac:dyDescent="0.25">
      <c r="A72" s="70"/>
      <c r="B72" s="66"/>
      <c r="C72" s="70"/>
      <c r="D72" s="68"/>
      <c r="E72" s="69"/>
      <c r="F72" s="69"/>
      <c r="G72" s="69"/>
      <c r="H72" s="70"/>
      <c r="I72" s="70"/>
      <c r="J72" s="69"/>
      <c r="K72" s="68"/>
      <c r="L72" s="69"/>
      <c r="M72" s="27">
        <f t="shared" si="6"/>
        <v>0</v>
      </c>
    </row>
    <row r="73" spans="1:13" x14ac:dyDescent="0.25">
      <c r="A73" s="70"/>
      <c r="B73" s="66"/>
      <c r="C73" s="70"/>
      <c r="D73" s="68"/>
      <c r="E73" s="69"/>
      <c r="F73" s="69"/>
      <c r="G73" s="69"/>
      <c r="H73" s="70"/>
      <c r="I73" s="70"/>
      <c r="J73" s="69"/>
      <c r="K73" s="68"/>
      <c r="L73" s="69"/>
      <c r="M73" s="27">
        <f t="shared" si="6"/>
        <v>0</v>
      </c>
    </row>
    <row r="74" spans="1:13" x14ac:dyDescent="0.25">
      <c r="A74" s="70"/>
      <c r="B74" s="66"/>
      <c r="C74" s="70"/>
      <c r="D74" s="68"/>
      <c r="E74" s="69"/>
      <c r="F74" s="69"/>
      <c r="G74" s="69"/>
      <c r="H74" s="70"/>
      <c r="I74" s="70"/>
      <c r="J74" s="69"/>
      <c r="K74" s="68"/>
      <c r="L74" s="69"/>
      <c r="M74" s="27">
        <f t="shared" si="6"/>
        <v>0</v>
      </c>
    </row>
    <row r="75" spans="1:13" x14ac:dyDescent="0.25">
      <c r="A75" s="70"/>
      <c r="B75" s="66"/>
      <c r="C75" s="70"/>
      <c r="D75" s="68"/>
      <c r="E75" s="69"/>
      <c r="F75" s="69"/>
      <c r="G75" s="69"/>
      <c r="H75" s="70"/>
      <c r="I75" s="70"/>
      <c r="J75" s="69"/>
      <c r="K75" s="68"/>
      <c r="L75" s="69"/>
      <c r="M75" s="27">
        <f t="shared" si="6"/>
        <v>0</v>
      </c>
    </row>
    <row r="76" spans="1:13" x14ac:dyDescent="0.25">
      <c r="A76" s="32"/>
      <c r="B76" s="32"/>
      <c r="D76" s="33" t="s">
        <v>93</v>
      </c>
      <c r="E76" s="32"/>
      <c r="F76" s="32"/>
    </row>
    <row r="77" spans="1:13" x14ac:dyDescent="0.25">
      <c r="A77" s="32"/>
      <c r="B77" s="32"/>
      <c r="D77" s="34" t="s">
        <v>94</v>
      </c>
      <c r="E77" s="32"/>
      <c r="F77" s="32"/>
    </row>
    <row r="78" spans="1:13" x14ac:dyDescent="0.25">
      <c r="A78" s="32"/>
      <c r="B78" s="32"/>
      <c r="D78" s="35" t="s">
        <v>95</v>
      </c>
      <c r="E78" s="32"/>
      <c r="F78" s="32"/>
    </row>
    <row r="79" spans="1:13" x14ac:dyDescent="0.25">
      <c r="A79" s="32"/>
      <c r="B79" s="32"/>
      <c r="D79" s="35" t="s">
        <v>96</v>
      </c>
      <c r="E79" s="32"/>
      <c r="F79" s="32"/>
    </row>
    <row r="80" spans="1:13" x14ac:dyDescent="0.25">
      <c r="A80" s="32"/>
      <c r="B80" s="32"/>
      <c r="D80" s="35" t="s">
        <v>97</v>
      </c>
      <c r="E80" s="32"/>
      <c r="F80" s="32"/>
    </row>
    <row r="81" spans="1:12" x14ac:dyDescent="0.25">
      <c r="A81" s="32"/>
      <c r="B81" s="32"/>
      <c r="D81" s="35" t="s">
        <v>98</v>
      </c>
      <c r="E81" s="32"/>
      <c r="F81" s="32"/>
    </row>
    <row r="82" spans="1:12" ht="30" x14ac:dyDescent="0.25">
      <c r="A82" s="32" t="s">
        <v>6</v>
      </c>
      <c r="B82" s="32" t="s">
        <v>15</v>
      </c>
      <c r="D82" s="35" t="s">
        <v>99</v>
      </c>
      <c r="E82" s="32" t="s">
        <v>22</v>
      </c>
      <c r="F82" s="32" t="s">
        <v>24</v>
      </c>
      <c r="J82" s="48" t="s">
        <v>132</v>
      </c>
      <c r="K82" s="59" t="s">
        <v>161</v>
      </c>
      <c r="L82" s="31" t="s">
        <v>133</v>
      </c>
    </row>
    <row r="83" spans="1:12" ht="45" x14ac:dyDescent="0.25">
      <c r="A83" s="32" t="s">
        <v>7</v>
      </c>
      <c r="B83" s="32" t="s">
        <v>16</v>
      </c>
      <c r="D83" s="35" t="s">
        <v>100</v>
      </c>
      <c r="E83" s="32" t="s">
        <v>23</v>
      </c>
      <c r="F83" s="32" t="s">
        <v>25</v>
      </c>
      <c r="J83" s="48" t="s">
        <v>139</v>
      </c>
      <c r="K83" s="59" t="s">
        <v>163</v>
      </c>
      <c r="L83" s="31" t="s">
        <v>134</v>
      </c>
    </row>
    <row r="84" spans="1:12" ht="30" x14ac:dyDescent="0.25">
      <c r="A84" s="32" t="s">
        <v>8</v>
      </c>
      <c r="B84" s="32" t="s">
        <v>17</v>
      </c>
      <c r="D84" s="36" t="s">
        <v>115</v>
      </c>
      <c r="E84" s="32"/>
      <c r="F84" s="32" t="s">
        <v>26</v>
      </c>
      <c r="K84" s="59" t="s">
        <v>162</v>
      </c>
      <c r="L84" s="31" t="s">
        <v>135</v>
      </c>
    </row>
    <row r="85" spans="1:12" x14ac:dyDescent="0.25">
      <c r="A85" s="32" t="s">
        <v>9</v>
      </c>
      <c r="B85" s="32" t="s">
        <v>18</v>
      </c>
      <c r="D85" s="35" t="s">
        <v>101</v>
      </c>
      <c r="E85" s="32"/>
      <c r="F85" s="32" t="s">
        <v>30</v>
      </c>
      <c r="K85" s="59" t="s">
        <v>164</v>
      </c>
    </row>
    <row r="86" spans="1:12" ht="30" x14ac:dyDescent="0.25">
      <c r="A86" s="32" t="s">
        <v>10</v>
      </c>
      <c r="B86" s="32" t="s">
        <v>19</v>
      </c>
      <c r="D86" s="35" t="s">
        <v>114</v>
      </c>
      <c r="E86" s="32"/>
      <c r="F86" s="32" t="s">
        <v>27</v>
      </c>
      <c r="K86" s="59" t="s">
        <v>165</v>
      </c>
    </row>
    <row r="87" spans="1:12" ht="75" x14ac:dyDescent="0.25">
      <c r="A87" s="32" t="s">
        <v>11</v>
      </c>
      <c r="B87" s="32" t="s">
        <v>20</v>
      </c>
      <c r="D87" s="37" t="s">
        <v>103</v>
      </c>
      <c r="E87" s="32"/>
      <c r="F87" s="32" t="s">
        <v>28</v>
      </c>
      <c r="K87" s="59" t="s">
        <v>166</v>
      </c>
    </row>
    <row r="88" spans="1:12" ht="60" x14ac:dyDescent="0.25">
      <c r="A88" s="32" t="s">
        <v>12</v>
      </c>
      <c r="B88" s="32" t="s">
        <v>21</v>
      </c>
      <c r="D88" s="38" t="s">
        <v>104</v>
      </c>
      <c r="E88" s="32"/>
      <c r="F88" s="32" t="s">
        <v>29</v>
      </c>
      <c r="K88" s="59" t="s">
        <v>167</v>
      </c>
    </row>
    <row r="89" spans="1:12" ht="60" x14ac:dyDescent="0.25">
      <c r="A89" s="32" t="s">
        <v>13</v>
      </c>
      <c r="B89" s="32"/>
      <c r="D89" s="38" t="s">
        <v>116</v>
      </c>
      <c r="E89" s="32"/>
      <c r="F89" s="32" t="s">
        <v>31</v>
      </c>
      <c r="K89" s="59" t="s">
        <v>168</v>
      </c>
    </row>
    <row r="90" spans="1:12" ht="45" x14ac:dyDescent="0.25">
      <c r="A90" s="32" t="s">
        <v>14</v>
      </c>
      <c r="B90" s="32"/>
      <c r="D90" s="38" t="s">
        <v>105</v>
      </c>
      <c r="E90" s="32"/>
      <c r="F90" s="32" t="s">
        <v>32</v>
      </c>
      <c r="K90" s="59" t="s">
        <v>169</v>
      </c>
    </row>
    <row r="91" spans="1:12" ht="45" x14ac:dyDescent="0.25">
      <c r="A91" s="32" t="s">
        <v>9</v>
      </c>
      <c r="B91" s="32"/>
      <c r="D91" s="38" t="s">
        <v>129</v>
      </c>
      <c r="E91" s="32"/>
      <c r="F91" s="32" t="s">
        <v>33</v>
      </c>
      <c r="K91" s="59" t="s">
        <v>170</v>
      </c>
    </row>
    <row r="92" spans="1:12" ht="45" x14ac:dyDescent="0.25">
      <c r="A92" s="32" t="s">
        <v>79</v>
      </c>
      <c r="B92" s="32"/>
      <c r="D92" s="38" t="s">
        <v>117</v>
      </c>
      <c r="E92" s="32"/>
      <c r="F92" s="31" t="s">
        <v>138</v>
      </c>
      <c r="K92" s="59" t="s">
        <v>171</v>
      </c>
    </row>
    <row r="93" spans="1:12" ht="45" x14ac:dyDescent="0.25">
      <c r="A93" s="32" t="s">
        <v>80</v>
      </c>
      <c r="D93" s="39" t="s">
        <v>106</v>
      </c>
      <c r="F93" s="32" t="s">
        <v>44</v>
      </c>
      <c r="K93" s="59" t="s">
        <v>172</v>
      </c>
    </row>
    <row r="94" spans="1:12" ht="45" x14ac:dyDescent="0.25">
      <c r="D94" s="39" t="s">
        <v>107</v>
      </c>
      <c r="K94" s="59" t="s">
        <v>173</v>
      </c>
    </row>
    <row r="95" spans="1:12" ht="60" x14ac:dyDescent="0.25">
      <c r="D95" s="39" t="s">
        <v>118</v>
      </c>
      <c r="K95" s="59" t="s">
        <v>174</v>
      </c>
    </row>
    <row r="96" spans="1:12" ht="45" x14ac:dyDescent="0.25">
      <c r="D96" s="39" t="s">
        <v>108</v>
      </c>
      <c r="K96" s="59" t="s">
        <v>175</v>
      </c>
    </row>
    <row r="97" spans="4:11" ht="45" x14ac:dyDescent="0.25">
      <c r="D97" s="39" t="s">
        <v>109</v>
      </c>
      <c r="K97" s="59" t="s">
        <v>176</v>
      </c>
    </row>
    <row r="98" spans="4:11" ht="60" x14ac:dyDescent="0.25">
      <c r="D98" s="39" t="s">
        <v>110</v>
      </c>
      <c r="K98" s="59" t="s">
        <v>177</v>
      </c>
    </row>
    <row r="99" spans="4:11" ht="45" x14ac:dyDescent="0.25">
      <c r="D99" s="39" t="s">
        <v>111</v>
      </c>
    </row>
    <row r="100" spans="4:11" ht="45" x14ac:dyDescent="0.25">
      <c r="D100" s="39" t="s">
        <v>119</v>
      </c>
    </row>
    <row r="101" spans="4:11" ht="75" x14ac:dyDescent="0.25">
      <c r="D101" s="39" t="s">
        <v>120</v>
      </c>
    </row>
    <row r="102" spans="4:11" ht="45" x14ac:dyDescent="0.25">
      <c r="D102" s="39" t="s">
        <v>121</v>
      </c>
    </row>
    <row r="103" spans="4:11" ht="75" x14ac:dyDescent="0.25">
      <c r="D103" s="39" t="s">
        <v>122</v>
      </c>
    </row>
    <row r="104" spans="4:11" ht="45" x14ac:dyDescent="0.25">
      <c r="D104" s="39" t="s">
        <v>123</v>
      </c>
    </row>
    <row r="105" spans="4:11" ht="45" x14ac:dyDescent="0.25">
      <c r="D105" s="39" t="s">
        <v>124</v>
      </c>
    </row>
    <row r="106" spans="4:11" ht="60" x14ac:dyDescent="0.25">
      <c r="D106" s="39" t="s">
        <v>125</v>
      </c>
    </row>
    <row r="107" spans="4:11" ht="45" x14ac:dyDescent="0.25">
      <c r="D107" s="39" t="s">
        <v>126</v>
      </c>
    </row>
    <row r="108" spans="4:11" ht="45" x14ac:dyDescent="0.25">
      <c r="D108" s="39" t="s">
        <v>127</v>
      </c>
    </row>
    <row r="109" spans="4:11" ht="45" x14ac:dyDescent="0.25">
      <c r="D109" s="39" t="s">
        <v>130</v>
      </c>
    </row>
    <row r="110" spans="4:11" ht="60" x14ac:dyDescent="0.25">
      <c r="D110" s="39" t="s">
        <v>128</v>
      </c>
    </row>
    <row r="111" spans="4:11" ht="45" x14ac:dyDescent="0.25">
      <c r="D111" s="39" t="s">
        <v>112</v>
      </c>
    </row>
    <row r="112" spans="4:11" ht="45" x14ac:dyDescent="0.25">
      <c r="D112" s="39" t="s">
        <v>113</v>
      </c>
    </row>
    <row r="113" spans="4:4" x14ac:dyDescent="0.25">
      <c r="D113" s="35" t="s">
        <v>102</v>
      </c>
    </row>
  </sheetData>
  <mergeCells count="4">
    <mergeCell ref="B1:M1"/>
    <mergeCell ref="B2:M2"/>
    <mergeCell ref="B3:M3"/>
    <mergeCell ref="B4:M4"/>
  </mergeCells>
  <dataValidations count="23">
    <dataValidation type="list" allowBlank="1" showInputMessage="1" showErrorMessage="1" sqref="F18:F23 F7:F9 F11:F15 F33:F75 F28:F31 F25:F26" xr:uid="{00000000-0002-0000-0400-000000000000}">
      <formula1>$E$82:$E$83</formula1>
    </dataValidation>
    <dataValidation type="list" allowBlank="1" showInputMessage="1" showErrorMessage="1" sqref="E18:E23 E7:E9 E11:E15 E33:E75 E28:E31 E25:E26" xr:uid="{00000000-0002-0000-0400-000001000000}">
      <formula1>$B$82:$B$87</formula1>
    </dataValidation>
    <dataValidation type="list" allowBlank="1" showInputMessage="1" showErrorMessage="1" sqref="B18:B23 B7:B9 B11:B15 B33:B75 B28:B31 B25:B26" xr:uid="{00000000-0002-0000-0400-000002000000}">
      <formula1>$A$82:$A$93</formula1>
    </dataValidation>
    <dataValidation type="list" allowBlank="1" showInputMessage="1" showErrorMessage="1" sqref="K8 K11:K12 J18:K23 J14:K15 J7:J9 J11:J13 J25:J26 J28:J31 J33:K75 K28:K29" xr:uid="{00000000-0002-0000-0400-000003000000}">
      <formula1>$J$82:$J$83</formula1>
    </dataValidation>
    <dataValidation type="list" allowBlank="1" showInputMessage="1" showErrorMessage="1" sqref="L18:L23 L7:L9 L11:L15 L33:L75 L28:L31 L25:L26" xr:uid="{00000000-0002-0000-0400-000004000000}">
      <formula1>$L$82:$L$84</formula1>
    </dataValidation>
    <dataValidation type="list" allowBlank="1" showInputMessage="1" showErrorMessage="1" sqref="G18:G23 G7:G9 G11:G15 G33:G75 G28:G31 G25:G26" xr:uid="{00000000-0002-0000-0400-000005000000}">
      <formula1>$F$82:$F$93</formula1>
    </dataValidation>
    <dataValidation type="list" allowBlank="1" showInputMessage="1" showErrorMessage="1" sqref="K7 K30:K31 K9 K13 K25:K26" xr:uid="{00000000-0002-0000-0400-000006000000}">
      <formula1>$K$82:$K$98</formula1>
    </dataValidation>
    <dataValidation type="list" allowBlank="1" showInputMessage="1" showErrorMessage="1" sqref="D18:D23 D7:D9 D11:D15 D33:D75 D28:D31 D25:D26" xr:uid="{00000000-0002-0000-0400-000007000000}">
      <formula1>$D$76:$D$113</formula1>
    </dataValidation>
    <dataValidation type="list" allowBlank="1" showInputMessage="1" showErrorMessage="1" sqref="D16 D24" xr:uid="{00000000-0002-0000-0400-000008000000}">
      <formula1>$D$77:$D$114</formula1>
    </dataValidation>
    <dataValidation type="list" allowBlank="1" showInputMessage="1" showErrorMessage="1" sqref="G16 G24" xr:uid="{00000000-0002-0000-0400-000009000000}">
      <formula1>$F$83:$F$94</formula1>
    </dataValidation>
    <dataValidation type="list" allowBlank="1" showInputMessage="1" showErrorMessage="1" sqref="L16 L24" xr:uid="{00000000-0002-0000-0400-00000A000000}">
      <formula1>$L$83:$L$85</formula1>
    </dataValidation>
    <dataValidation type="list" allowBlank="1" showInputMessage="1" showErrorMessage="1" sqref="J16:K16 J24:K24" xr:uid="{00000000-0002-0000-0400-00000B000000}">
      <formula1>$J$83:$J$84</formula1>
    </dataValidation>
    <dataValidation type="list" allowBlank="1" showInputMessage="1" showErrorMessage="1" sqref="B16 B24" xr:uid="{00000000-0002-0000-0400-00000C000000}">
      <formula1>$A$83:$A$94</formula1>
    </dataValidation>
    <dataValidation type="list" allowBlank="1" showInputMessage="1" showErrorMessage="1" sqref="E16 E24" xr:uid="{00000000-0002-0000-0400-00000D000000}">
      <formula1>$B$83:$B$88</formula1>
    </dataValidation>
    <dataValidation type="list" allowBlank="1" showInputMessage="1" showErrorMessage="1" sqref="F16 F24" xr:uid="{00000000-0002-0000-0400-00000E000000}">
      <formula1>$E$83:$E$84</formula1>
    </dataValidation>
    <dataValidation type="list" allowBlank="1" showInputMessage="1" showErrorMessage="1" sqref="D10 D17 D27 D32" xr:uid="{00000000-0002-0000-0400-00000F000000}">
      <formula1>$D$103:$D$140</formula1>
    </dataValidation>
    <dataValidation type="list" allowBlank="1" showInputMessage="1" showErrorMessage="1" sqref="K10" xr:uid="{00000000-0002-0000-0400-000010000000}">
      <formula1>$K$109:$K$125</formula1>
    </dataValidation>
    <dataValidation type="list" allowBlank="1" showInputMessage="1" showErrorMessage="1" sqref="G10 G17 G27 G32" xr:uid="{00000000-0002-0000-0400-000011000000}">
      <formula1>$F$109:$F$120</formula1>
    </dataValidation>
    <dataValidation type="list" allowBlank="1" showInputMessage="1" showErrorMessage="1" sqref="L10 L17 L27 L32" xr:uid="{00000000-0002-0000-0400-000012000000}">
      <formula1>$L$109:$L$111</formula1>
    </dataValidation>
    <dataValidation type="list" allowBlank="1" showInputMessage="1" showErrorMessage="1" sqref="J10 J17:K17 J27:K27 J32:K32" xr:uid="{00000000-0002-0000-0400-000013000000}">
      <formula1>$J$109:$J$110</formula1>
    </dataValidation>
    <dataValidation type="list" allowBlank="1" showInputMessage="1" showErrorMessage="1" sqref="B10 B17 B27 B32" xr:uid="{00000000-0002-0000-0400-000014000000}">
      <formula1>$A$109:$A$120</formula1>
    </dataValidation>
    <dataValidation type="list" allowBlank="1" showInputMessage="1" showErrorMessage="1" sqref="E10 E17 E27 E32" xr:uid="{00000000-0002-0000-0400-000015000000}">
      <formula1>$B$109:$B$114</formula1>
    </dataValidation>
    <dataValidation type="list" allowBlank="1" showInputMessage="1" showErrorMessage="1" sqref="F10 F17 F27 F32" xr:uid="{00000000-0002-0000-0400-000016000000}">
      <formula1>$E$109:$E$110</formula1>
    </dataValidation>
  </dataValidations>
  <hyperlinks>
    <hyperlink ref="H11" r:id="rId1" location="!/" xr:uid="{00000000-0004-0000-0400-000000000000}"/>
    <hyperlink ref="H12" r:id="rId2"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95"/>
  <sheetViews>
    <sheetView topLeftCell="B1" zoomScale="80" zoomScaleNormal="80" workbookViewId="0">
      <selection activeCell="H4" sqref="H4"/>
    </sheetView>
  </sheetViews>
  <sheetFormatPr baseColWidth="10" defaultRowHeight="15" x14ac:dyDescent="0.25"/>
  <cols>
    <col min="1" max="1" width="54.85546875" hidden="1" customWidth="1"/>
    <col min="2" max="2" width="14.85546875" customWidth="1"/>
    <col min="3" max="3" width="14.7109375" customWidth="1"/>
    <col min="4" max="4" width="20.5703125" customWidth="1"/>
    <col min="5" max="5" width="20.42578125" customWidth="1"/>
    <col min="6" max="6" width="30.28515625" customWidth="1"/>
    <col min="7" max="7" width="30.7109375" customWidth="1"/>
    <col min="8" max="8" width="27.85546875" customWidth="1"/>
    <col min="9" max="9" width="25.7109375" customWidth="1"/>
    <col min="10" max="10" width="27.85546875" customWidth="1"/>
    <col min="11" max="12" width="11.42578125" customWidth="1"/>
    <col min="13" max="13" width="14" customWidth="1"/>
    <col min="14" max="14" width="11.42578125" customWidth="1"/>
    <col min="15" max="15" width="85.140625" hidden="1" customWidth="1"/>
    <col min="16" max="16" width="33.85546875" hidden="1" customWidth="1"/>
    <col min="17" max="17" width="49" hidden="1" customWidth="1"/>
    <col min="18" max="19" width="27.42578125" hidden="1" customWidth="1"/>
    <col min="20" max="21" width="25.28515625" hidden="1" customWidth="1"/>
    <col min="22" max="25" width="11.42578125" hidden="1" customWidth="1"/>
    <col min="26" max="26" width="10.140625" hidden="1" customWidth="1"/>
    <col min="27" max="27" width="11.42578125" hidden="1" customWidth="1"/>
    <col min="28" max="28" width="26.42578125" hidden="1" customWidth="1"/>
    <col min="29" max="32" width="11.42578125" hidden="1" customWidth="1"/>
    <col min="33" max="33" width="24.85546875" hidden="1" customWidth="1"/>
    <col min="34" max="37" width="11.42578125" customWidth="1"/>
  </cols>
  <sheetData>
    <row r="1" spans="1:48" ht="15.75" thickBot="1" x14ac:dyDescent="0.3">
      <c r="AB1" s="135"/>
      <c r="AC1" s="135"/>
      <c r="AD1" s="135"/>
      <c r="AE1" s="135"/>
      <c r="AF1" s="135"/>
      <c r="AG1" s="135"/>
      <c r="AQ1" t="s">
        <v>132</v>
      </c>
      <c r="AR1">
        <v>15</v>
      </c>
      <c r="AS1">
        <v>15</v>
      </c>
      <c r="AT1">
        <v>10</v>
      </c>
      <c r="AV1" t="s">
        <v>133</v>
      </c>
    </row>
    <row r="2" spans="1:48" ht="15.75" thickBot="1" x14ac:dyDescent="0.3">
      <c r="R2" s="410" t="s">
        <v>417</v>
      </c>
      <c r="S2" s="411"/>
      <c r="T2" s="412"/>
      <c r="U2" s="136"/>
      <c r="AB2" s="137"/>
      <c r="AC2" s="138"/>
      <c r="AD2" s="138"/>
      <c r="AE2" s="139"/>
      <c r="AF2" s="138"/>
      <c r="AG2" s="138"/>
      <c r="AQ2" t="s">
        <v>139</v>
      </c>
      <c r="AR2">
        <v>0</v>
      </c>
      <c r="AS2">
        <v>10</v>
      </c>
      <c r="AT2">
        <v>5</v>
      </c>
      <c r="AV2" t="s">
        <v>134</v>
      </c>
    </row>
    <row r="3" spans="1:48" ht="56.25" customHeight="1" thickBot="1" x14ac:dyDescent="0.3">
      <c r="A3" s="413" t="s">
        <v>418</v>
      </c>
      <c r="B3" s="414" t="s">
        <v>453</v>
      </c>
      <c r="C3" s="414" t="s">
        <v>419</v>
      </c>
      <c r="D3" s="415" t="s">
        <v>420</v>
      </c>
      <c r="E3" s="415"/>
      <c r="F3" s="169" t="s">
        <v>421</v>
      </c>
      <c r="G3" s="169" t="s">
        <v>422</v>
      </c>
      <c r="H3" s="170" t="s">
        <v>423</v>
      </c>
      <c r="I3" s="170" t="s">
        <v>424</v>
      </c>
      <c r="J3" s="170" t="s">
        <v>425</v>
      </c>
      <c r="R3" s="416" t="s">
        <v>426</v>
      </c>
      <c r="S3" s="417"/>
      <c r="T3" s="416" t="s">
        <v>427</v>
      </c>
      <c r="U3" s="417"/>
      <c r="AS3">
        <v>0</v>
      </c>
      <c r="AT3">
        <v>0</v>
      </c>
      <c r="AV3" t="s">
        <v>135</v>
      </c>
    </row>
    <row r="4" spans="1:48" ht="180" customHeight="1" thickBot="1" x14ac:dyDescent="0.3">
      <c r="A4" s="413"/>
      <c r="B4" s="414"/>
      <c r="C4" s="414"/>
      <c r="D4" s="171" t="s">
        <v>428</v>
      </c>
      <c r="E4" s="171" t="s">
        <v>429</v>
      </c>
      <c r="F4" s="171" t="s">
        <v>430</v>
      </c>
      <c r="G4" s="171" t="s">
        <v>431</v>
      </c>
      <c r="H4" s="171" t="s">
        <v>432</v>
      </c>
      <c r="I4" s="171" t="s">
        <v>433</v>
      </c>
      <c r="J4" s="171" t="s">
        <v>434</v>
      </c>
      <c r="K4" s="50" t="s">
        <v>435</v>
      </c>
      <c r="L4" s="50" t="s">
        <v>436</v>
      </c>
      <c r="M4" s="50" t="s">
        <v>437</v>
      </c>
      <c r="N4" s="50" t="s">
        <v>438</v>
      </c>
      <c r="O4" s="140" t="s">
        <v>439</v>
      </c>
      <c r="P4" s="140" t="s">
        <v>440</v>
      </c>
      <c r="Q4" s="141" t="s">
        <v>441</v>
      </c>
      <c r="R4" s="142" t="s">
        <v>442</v>
      </c>
      <c r="S4" s="142" t="s">
        <v>443</v>
      </c>
      <c r="T4" s="142" t="s">
        <v>444</v>
      </c>
      <c r="U4" s="143" t="s">
        <v>445</v>
      </c>
      <c r="W4" s="144" t="s">
        <v>446</v>
      </c>
      <c r="X4" s="145" t="s">
        <v>68</v>
      </c>
      <c r="Y4" s="146" t="s">
        <v>69</v>
      </c>
      <c r="Z4" s="146" t="s">
        <v>447</v>
      </c>
      <c r="AA4" s="147" t="s">
        <v>67</v>
      </c>
      <c r="AB4" s="148" t="s">
        <v>448</v>
      </c>
      <c r="AC4" s="149" t="s">
        <v>68</v>
      </c>
      <c r="AD4" s="149" t="s">
        <v>447</v>
      </c>
      <c r="AE4" s="149" t="s">
        <v>69</v>
      </c>
      <c r="AF4" s="149" t="s">
        <v>67</v>
      </c>
      <c r="AG4" s="150" t="s">
        <v>449</v>
      </c>
    </row>
    <row r="5" spans="1:48" ht="45" x14ac:dyDescent="0.25">
      <c r="A5" s="151" t="str">
        <f>'[1]MAPA DE RIESGOS '!C13</f>
        <v xml:space="preserve">1: Implementación de un plan, programa o proyecto que impacte negativamente el índice de víctimas fatales y lesionadas en siniestros de tránsito </v>
      </c>
      <c r="B5" s="218" t="s">
        <v>3</v>
      </c>
      <c r="C5" s="219" t="s">
        <v>132</v>
      </c>
      <c r="D5" s="220">
        <v>15</v>
      </c>
      <c r="E5" s="220">
        <v>15</v>
      </c>
      <c r="F5" s="220">
        <v>15</v>
      </c>
      <c r="G5" s="220">
        <v>15</v>
      </c>
      <c r="H5" s="220">
        <v>0</v>
      </c>
      <c r="I5" s="220">
        <v>15</v>
      </c>
      <c r="J5" s="220">
        <v>10</v>
      </c>
      <c r="K5" s="129">
        <f t="shared" ref="K5:K36" si="0">SUM(D5:J5)</f>
        <v>85</v>
      </c>
      <c r="L5" s="129" t="str">
        <f>IF(K5&gt;=96,"Fuerte",(IF(K5&lt;=85,"Débil","Moderado")))</f>
        <v>Débil</v>
      </c>
      <c r="M5" s="129">
        <f>ROUNDUP(AVERAGE(K5:K7),1)</f>
        <v>91.699999999999989</v>
      </c>
      <c r="N5" s="129" t="str">
        <f>IF(M5&gt;96%,"Fuerte",IF(M5&lt;50%,"Débil","Moderada"))</f>
        <v>Fuerte</v>
      </c>
      <c r="O5" s="97" t="str">
        <f>IF(M5&lt;96,"Se debe establecer un plan de acción que permita tener un control o controles bien diseñados.")</f>
        <v>Se debe establecer un plan de acción que permita tener un control o controles bien diseñados.</v>
      </c>
      <c r="P5" s="97" t="s">
        <v>135</v>
      </c>
      <c r="Q5" s="97" t="str">
        <f>IF(AND(N5="Fuerte",P5="Fuerte"),"Fuerte y no requiere acciones adicionales","Requiere plan de acción para fortalecer los controles")</f>
        <v>Requiere plan de acción para fortalecer los controles</v>
      </c>
      <c r="R5" s="155">
        <f>IF($C$5="Preventivo",IF($L$5="Fuerte",2,IF($L$5="Moderado",1,0)),0)</f>
        <v>0</v>
      </c>
      <c r="S5" s="155">
        <f>IF($C$5="Preventivo",IF($N$5="Fuerte",2,IF($N$5="Moderado",1,0)),0)</f>
        <v>2</v>
      </c>
      <c r="T5" s="155">
        <f>IF($C$5="Detectivo",IF($L$5="Fuerte",2,IF($L$5="Moderado",1,0)),0)</f>
        <v>0</v>
      </c>
      <c r="U5" s="155">
        <f>IF($C$5="Detectivo",IF($N$5="Fuerte",2,IF($N$5="Moderado",1,0)),0)</f>
        <v>0</v>
      </c>
      <c r="W5" s="156">
        <v>1</v>
      </c>
      <c r="X5" s="157">
        <f>'[1]MAPA DE RIESGOS '!H13</f>
        <v>2</v>
      </c>
      <c r="Y5" s="158">
        <f>'[1]MAPA DE RIESGOS '!I13</f>
        <v>20</v>
      </c>
      <c r="Z5" s="158">
        <f>IF(Y5=1,1,IF(Y5=3,2,IF(Y5=5,3,IF(Y5=10,4,5))))</f>
        <v>5</v>
      </c>
      <c r="AA5" s="159">
        <f>X5*Y5</f>
        <v>40</v>
      </c>
      <c r="AB5" s="160" t="str">
        <f>IF(OR(X5="",Y5=""),"",IF(AA5&lt;=12,"BAJA",IF(AA5&lt;=25,"MODERADA",IF(AA5&lt;=50,"ALTA","EXTREMA"))))</f>
        <v>ALTA</v>
      </c>
      <c r="AC5" s="158">
        <f>IF(X5=1,1,IF((X5-S5)=0,1,X5-S5))</f>
        <v>1</v>
      </c>
      <c r="AD5" s="158">
        <f>IF(Z5=1,1,IF((Z5-T5)=0,1,Z5-T5))</f>
        <v>5</v>
      </c>
      <c r="AE5" s="158">
        <f>IF(AD5=1,1,IF(AD5=2,3,IF(AD5=3,5,IF(AD5=4,10,20))))</f>
        <v>20</v>
      </c>
      <c r="AF5" s="159">
        <f>AC5*AE5</f>
        <v>20</v>
      </c>
      <c r="AG5" s="160" t="str">
        <f>IF(OR(AA5="",AB5=""),"",IF(AF5&lt;=12,"BAJA",IF(AF5&lt;=25,"MODERADA",IF(AF5&lt;=50,"ALTA","EXTREMA"))))</f>
        <v>MODERADA</v>
      </c>
    </row>
    <row r="6" spans="1:48" ht="30" x14ac:dyDescent="0.25">
      <c r="A6" s="29"/>
      <c r="B6" s="218" t="s">
        <v>4</v>
      </c>
      <c r="C6" s="219" t="s">
        <v>132</v>
      </c>
      <c r="D6" s="220">
        <v>15</v>
      </c>
      <c r="E6" s="220">
        <v>15</v>
      </c>
      <c r="F6" s="220">
        <v>15</v>
      </c>
      <c r="G6" s="220">
        <v>10</v>
      </c>
      <c r="H6" s="220">
        <v>15</v>
      </c>
      <c r="I6" s="220">
        <v>15</v>
      </c>
      <c r="J6" s="220">
        <v>10</v>
      </c>
      <c r="K6" s="129">
        <f t="shared" si="0"/>
        <v>95</v>
      </c>
      <c r="L6" s="129" t="str">
        <f t="shared" ref="L6:L51" si="1">IF(K6&gt;=96,"Fuerte",(IF(K6&lt;=85,"Débil","Moderado")))</f>
        <v>Moderado</v>
      </c>
      <c r="M6" s="213"/>
      <c r="N6" s="129"/>
      <c r="O6" s="97" t="str">
        <f t="shared" ref="O6:O51" si="2">IF(M6&lt;96,"Se debe establecer un plan de acción que permita tener un control o controles bien diseñados.")</f>
        <v>Se debe establecer un plan de acción que permita tener un control o controles bien diseñados.</v>
      </c>
      <c r="P6" s="97"/>
      <c r="Q6" s="97" t="str">
        <f t="shared" ref="Q6:Q51" si="3">IF(AND(N6="Fuerte",P6="Fuerte"),"Fuerte y no requiere acciones adicionales","Requiere plan de acción para fortalecer los controles")</f>
        <v>Requiere plan de acción para fortalecer los controles</v>
      </c>
      <c r="R6" s="155">
        <f t="shared" ref="R6:R51" si="4">IF(C6="Preventivo",IF(N6="Fuerte",2,IF(N6="Moderado",1,0)),0)</f>
        <v>0</v>
      </c>
      <c r="S6" s="155"/>
      <c r="T6" s="155">
        <f t="shared" ref="T6:T51" si="5">IF(C6="Detectivo",IF(N6="Fuerte",2,IF(N6="Moderado",1,0)),0)</f>
        <v>0</v>
      </c>
      <c r="U6" s="162"/>
      <c r="W6" s="156">
        <v>2</v>
      </c>
      <c r="X6" s="157">
        <f>'[1]MAPA DE RIESGOS '!H14</f>
        <v>5</v>
      </c>
      <c r="Y6" s="158">
        <f>'[1]MAPA DE RIESGOS '!I14</f>
        <v>20</v>
      </c>
      <c r="Z6" s="158">
        <f t="shared" ref="Z6:Z16" si="6">IF(Y6=1,1,IF(Y6=3,2,IF(Y6=5,3,IF(Y6=10,4,5))))</f>
        <v>5</v>
      </c>
      <c r="AA6" s="159">
        <f t="shared" ref="AA6:AA16" si="7">X6*Y6</f>
        <v>100</v>
      </c>
      <c r="AB6" s="160" t="str">
        <f t="shared" ref="AB6:AB16" si="8">IF(OR(X6="",Y6=""),"",IF(AA6&lt;=12,"BAJA",IF(AA6&lt;=25,"MODERADA",IF(AA6&lt;=50,"ALTA","EXTREMA"))))</f>
        <v>EXTREMA</v>
      </c>
      <c r="AC6" s="163">
        <f t="shared" ref="AC6:AC16" si="9">IF(X6=1,1,IF((X6-S6)=0,1,X6-S6))</f>
        <v>5</v>
      </c>
      <c r="AD6" s="163">
        <f t="shared" ref="AD6:AD16" si="10">IF(Z6=1,1,IF((Z6-T6)=0,1,Z6-T6))</f>
        <v>5</v>
      </c>
      <c r="AE6" s="163">
        <f t="shared" ref="AE6:AE16" si="11">IF(AD6=1,1,IF(AD6=2,3,IF(AD6=3,5,IF(AD6=4,10,20))))</f>
        <v>20</v>
      </c>
      <c r="AF6" s="164">
        <f t="shared" ref="AF6:AF16" si="12">AC6*AE6</f>
        <v>100</v>
      </c>
      <c r="AG6" s="165" t="str">
        <f t="shared" ref="AG6:AG16" si="13">IF(OR(AA6="",AB6=""),"",IF(AF6&lt;=12,"BAJA",IF(AF6&lt;=25,"MODERADA",IF(AF6&lt;=50,"ALTA","EXTREMA"))))</f>
        <v>EXTREMA</v>
      </c>
    </row>
    <row r="7" spans="1:48" ht="30" x14ac:dyDescent="0.25">
      <c r="A7" s="29"/>
      <c r="B7" s="227" t="s">
        <v>532</v>
      </c>
      <c r="C7" s="214" t="s">
        <v>132</v>
      </c>
      <c r="D7" s="228">
        <v>15</v>
      </c>
      <c r="E7" s="228">
        <v>15</v>
      </c>
      <c r="F7" s="228">
        <v>15</v>
      </c>
      <c r="G7" s="228">
        <v>10</v>
      </c>
      <c r="H7" s="228">
        <v>15</v>
      </c>
      <c r="I7" s="228">
        <v>15</v>
      </c>
      <c r="J7" s="228">
        <v>10</v>
      </c>
      <c r="K7" s="129">
        <f t="shared" si="0"/>
        <v>95</v>
      </c>
      <c r="L7" s="129" t="str">
        <f t="shared" si="1"/>
        <v>Moderado</v>
      </c>
      <c r="M7" s="129"/>
      <c r="N7" s="129"/>
      <c r="O7" s="97" t="str">
        <f t="shared" si="2"/>
        <v>Se debe establecer un plan de acción que permita tener un control o controles bien diseñados.</v>
      </c>
      <c r="P7" s="97"/>
      <c r="Q7" s="97" t="str">
        <f t="shared" si="3"/>
        <v>Requiere plan de acción para fortalecer los controles</v>
      </c>
      <c r="R7" s="155">
        <f t="shared" si="4"/>
        <v>0</v>
      </c>
      <c r="S7" s="155"/>
      <c r="T7" s="155">
        <f t="shared" si="5"/>
        <v>0</v>
      </c>
      <c r="U7" s="162"/>
      <c r="W7" s="156">
        <v>4</v>
      </c>
      <c r="X7" s="157">
        <f>'[1]MAPA DE RIESGOS '!H16</f>
        <v>5</v>
      </c>
      <c r="Y7" s="158">
        <f>'[1]MAPA DE RIESGOS '!I16</f>
        <v>20</v>
      </c>
      <c r="Z7" s="158">
        <f t="shared" si="6"/>
        <v>5</v>
      </c>
      <c r="AA7" s="159">
        <f t="shared" si="7"/>
        <v>100</v>
      </c>
      <c r="AB7" s="160" t="str">
        <f t="shared" si="8"/>
        <v>EXTREMA</v>
      </c>
      <c r="AC7" s="163">
        <f t="shared" si="9"/>
        <v>5</v>
      </c>
      <c r="AD7" s="163">
        <f t="shared" si="10"/>
        <v>5</v>
      </c>
      <c r="AE7" s="163">
        <f t="shared" si="11"/>
        <v>20</v>
      </c>
      <c r="AF7" s="164">
        <f t="shared" si="12"/>
        <v>100</v>
      </c>
      <c r="AG7" s="165" t="str">
        <f t="shared" si="13"/>
        <v>EXTREMA</v>
      </c>
    </row>
    <row r="8" spans="1:48" ht="15.75" x14ac:dyDescent="0.25">
      <c r="A8" s="29"/>
      <c r="B8" s="152" t="s">
        <v>664</v>
      </c>
      <c r="C8" s="214" t="s">
        <v>139</v>
      </c>
      <c r="D8" s="215">
        <v>15</v>
      </c>
      <c r="E8" s="215">
        <v>15</v>
      </c>
      <c r="F8" s="215">
        <v>15</v>
      </c>
      <c r="G8" s="215">
        <v>10</v>
      </c>
      <c r="H8" s="215">
        <v>15</v>
      </c>
      <c r="I8" s="215">
        <v>15</v>
      </c>
      <c r="J8" s="215">
        <v>10</v>
      </c>
      <c r="K8" s="213">
        <f t="shared" si="0"/>
        <v>95</v>
      </c>
      <c r="L8" s="213" t="str">
        <f t="shared" si="1"/>
        <v>Moderado</v>
      </c>
      <c r="M8" s="213">
        <f>ROUNDUP(AVERAGE(K8),1)</f>
        <v>95</v>
      </c>
      <c r="N8" s="213" t="str">
        <f t="shared" ref="N8" si="14">IF(M8=100,"Fuerte",IF(M8&lt;50,"Débil","Moderado"))</f>
        <v>Moderado</v>
      </c>
      <c r="O8" s="97" t="b">
        <f t="shared" ref="O8:O13" si="15">IF(M9&lt;96,"Se debe establecer un plan de acción que permita tener un control o controles bien diseñados.")</f>
        <v>0</v>
      </c>
      <c r="P8" s="97"/>
      <c r="Q8" s="97" t="str">
        <f t="shared" ref="Q8:Q13" si="16">IF(AND(N9="Fuerte",P8="Fuerte"),"Fuerte y no requiere acciones adicionales","Requiere plan de acción para fortalecer los controles")</f>
        <v>Requiere plan de acción para fortalecer los controles</v>
      </c>
      <c r="R8" s="155">
        <f t="shared" ref="R8:R13" si="17">IF(C9="Preventivo",IF(N9="Fuerte",2,IF(N9="Moderado",1,0)),0)</f>
        <v>2</v>
      </c>
      <c r="S8" s="155"/>
      <c r="T8" s="155">
        <f t="shared" ref="T8:T13" si="18">IF(C9="Detectivo",IF(N9="Fuerte",2,IF(N9="Moderado",1,0)),0)</f>
        <v>0</v>
      </c>
      <c r="U8" s="162"/>
      <c r="W8" s="156">
        <v>7</v>
      </c>
      <c r="X8" s="157">
        <f>'[1]MAPA DE RIESGOS '!H19</f>
        <v>5</v>
      </c>
      <c r="Y8" s="158">
        <f>'[1]MAPA DE RIESGOS '!I19</f>
        <v>20</v>
      </c>
      <c r="Z8" s="158">
        <f t="shared" si="6"/>
        <v>5</v>
      </c>
      <c r="AA8" s="159">
        <f t="shared" si="7"/>
        <v>100</v>
      </c>
      <c r="AB8" s="160" t="str">
        <f t="shared" si="8"/>
        <v>EXTREMA</v>
      </c>
      <c r="AC8" s="163">
        <f t="shared" si="9"/>
        <v>5</v>
      </c>
      <c r="AD8" s="163">
        <f t="shared" si="10"/>
        <v>5</v>
      </c>
      <c r="AE8" s="163">
        <f t="shared" si="11"/>
        <v>20</v>
      </c>
      <c r="AF8" s="164">
        <f t="shared" si="12"/>
        <v>100</v>
      </c>
      <c r="AG8" s="165" t="str">
        <f t="shared" si="13"/>
        <v>EXTREMA</v>
      </c>
    </row>
    <row r="9" spans="1:48" ht="60" x14ac:dyDescent="0.25">
      <c r="A9" s="166" t="str">
        <f>'[1]MAPA DE RIESGOS '!C14</f>
        <v>2. Formulación e implementación de acciones que no fomenten la cultura ciudadana y el respeto entre todos los usuarios de todas las formas de transporte.</v>
      </c>
      <c r="B9" s="223" t="s">
        <v>5</v>
      </c>
      <c r="C9" s="224" t="s">
        <v>132</v>
      </c>
      <c r="D9" s="225">
        <v>15</v>
      </c>
      <c r="E9" s="226">
        <v>15</v>
      </c>
      <c r="F9" s="225">
        <v>15</v>
      </c>
      <c r="G9" s="225">
        <v>15</v>
      </c>
      <c r="H9" s="225">
        <v>15</v>
      </c>
      <c r="I9" s="226">
        <v>15</v>
      </c>
      <c r="J9" s="225">
        <v>10</v>
      </c>
      <c r="K9" s="129">
        <f>SUM(D9:J9)</f>
        <v>100</v>
      </c>
      <c r="L9" s="129" t="str">
        <f>IF(K9&gt;=96,"Fuerte",(IF(K9&lt;=85,"Débil","Moderado")))</f>
        <v>Fuerte</v>
      </c>
      <c r="M9" s="129">
        <f>ROUNDUP(AVERAGE(K9:K13),1)</f>
        <v>100</v>
      </c>
      <c r="N9" s="213" t="str">
        <f>IF(M9&gt;96%,"Fuerte",IF(M9&lt;50%,"Débil","Moderada"))</f>
        <v>Fuerte</v>
      </c>
      <c r="O9" s="97" t="str">
        <f t="shared" si="15"/>
        <v>Se debe establecer un plan de acción que permita tener un control o controles bien diseñados.</v>
      </c>
      <c r="P9" s="97"/>
      <c r="Q9" s="97" t="str">
        <f t="shared" si="16"/>
        <v>Requiere plan de acción para fortalecer los controles</v>
      </c>
      <c r="R9" s="155">
        <f t="shared" si="17"/>
        <v>0</v>
      </c>
      <c r="S9" s="155"/>
      <c r="T9" s="155">
        <f t="shared" si="18"/>
        <v>0</v>
      </c>
      <c r="U9" s="162"/>
      <c r="W9" s="156">
        <v>8</v>
      </c>
      <c r="X9" s="157">
        <f>'[1]MAPA DE RIESGOS '!H20</f>
        <v>5</v>
      </c>
      <c r="Y9" s="158">
        <f>'[1]MAPA DE RIESGOS '!I20</f>
        <v>20</v>
      </c>
      <c r="Z9" s="158">
        <f t="shared" si="6"/>
        <v>5</v>
      </c>
      <c r="AA9" s="159">
        <f t="shared" si="7"/>
        <v>100</v>
      </c>
      <c r="AB9" s="160" t="str">
        <f t="shared" si="8"/>
        <v>EXTREMA</v>
      </c>
      <c r="AC9" s="163">
        <f t="shared" si="9"/>
        <v>5</v>
      </c>
      <c r="AD9" s="163">
        <f t="shared" si="10"/>
        <v>5</v>
      </c>
      <c r="AE9" s="163">
        <f t="shared" si="11"/>
        <v>20</v>
      </c>
      <c r="AF9" s="164">
        <f t="shared" si="12"/>
        <v>100</v>
      </c>
      <c r="AG9" s="165" t="str">
        <f t="shared" si="13"/>
        <v>EXTREMA</v>
      </c>
    </row>
    <row r="10" spans="1:48" ht="30" x14ac:dyDescent="0.25">
      <c r="A10" s="167"/>
      <c r="B10" s="223" t="s">
        <v>527</v>
      </c>
      <c r="C10" s="224" t="s">
        <v>132</v>
      </c>
      <c r="D10" s="225">
        <v>15</v>
      </c>
      <c r="E10" s="226">
        <v>15</v>
      </c>
      <c r="F10" s="225">
        <v>15</v>
      </c>
      <c r="G10" s="225">
        <v>15</v>
      </c>
      <c r="H10" s="225">
        <v>15</v>
      </c>
      <c r="I10" s="226">
        <v>15</v>
      </c>
      <c r="J10" s="225">
        <v>10</v>
      </c>
      <c r="K10" s="129">
        <f>SUM(D10:J10)</f>
        <v>100</v>
      </c>
      <c r="L10" s="129" t="str">
        <f>IF(K10&gt;=96,"Fuerte",(IF(K10&lt;=85,"Débil","Moderado")))</f>
        <v>Fuerte</v>
      </c>
      <c r="M10" s="129"/>
      <c r="N10" s="129"/>
      <c r="O10" s="97" t="str">
        <f t="shared" si="15"/>
        <v>Se debe establecer un plan de acción que permita tener un control o controles bien diseñados.</v>
      </c>
      <c r="P10" s="97"/>
      <c r="Q10" s="97" t="str">
        <f t="shared" si="16"/>
        <v>Requiere plan de acción para fortalecer los controles</v>
      </c>
      <c r="R10" s="155">
        <f t="shared" si="17"/>
        <v>0</v>
      </c>
      <c r="S10" s="155"/>
      <c r="T10" s="155">
        <f t="shared" si="18"/>
        <v>0</v>
      </c>
      <c r="U10" s="162"/>
      <c r="W10" s="156">
        <v>9</v>
      </c>
      <c r="X10" s="157">
        <f>'[1]MAPA DE RIESGOS '!H21</f>
        <v>5</v>
      </c>
      <c r="Y10" s="158">
        <f>'[1]MAPA DE RIESGOS '!I21</f>
        <v>20</v>
      </c>
      <c r="Z10" s="158">
        <f t="shared" si="6"/>
        <v>5</v>
      </c>
      <c r="AA10" s="159">
        <f t="shared" si="7"/>
        <v>100</v>
      </c>
      <c r="AB10" s="160" t="str">
        <f t="shared" si="8"/>
        <v>EXTREMA</v>
      </c>
      <c r="AC10" s="163">
        <f t="shared" si="9"/>
        <v>5</v>
      </c>
      <c r="AD10" s="163">
        <f t="shared" si="10"/>
        <v>5</v>
      </c>
      <c r="AE10" s="163">
        <f t="shared" si="11"/>
        <v>20</v>
      </c>
      <c r="AF10" s="164">
        <f t="shared" si="12"/>
        <v>100</v>
      </c>
      <c r="AG10" s="165" t="str">
        <f t="shared" si="13"/>
        <v>EXTREMA</v>
      </c>
    </row>
    <row r="11" spans="1:48" ht="30" x14ac:dyDescent="0.25">
      <c r="A11" s="167"/>
      <c r="B11" s="227" t="s">
        <v>538</v>
      </c>
      <c r="C11" s="214" t="s">
        <v>132</v>
      </c>
      <c r="D11" s="228">
        <v>15</v>
      </c>
      <c r="E11" s="228">
        <v>15</v>
      </c>
      <c r="F11" s="228">
        <v>15</v>
      </c>
      <c r="G11" s="228">
        <v>15</v>
      </c>
      <c r="H11" s="228">
        <v>15</v>
      </c>
      <c r="I11" s="228">
        <v>15</v>
      </c>
      <c r="J11" s="228">
        <v>10</v>
      </c>
      <c r="K11" s="129">
        <f>SUM(D11:J11)</f>
        <v>100</v>
      </c>
      <c r="L11" s="129" t="str">
        <f>IF(K11&gt;=96,"Fuerte",(IF(K11&lt;=85,"Débil","Moderado")))</f>
        <v>Fuerte</v>
      </c>
      <c r="M11" s="129"/>
      <c r="N11" s="129"/>
      <c r="O11" s="97" t="str">
        <f t="shared" si="15"/>
        <v>Se debe establecer un plan de acción que permita tener un control o controles bien diseñados.</v>
      </c>
      <c r="P11" s="97"/>
      <c r="Q11" s="97" t="str">
        <f t="shared" si="16"/>
        <v>Requiere plan de acción para fortalecer los controles</v>
      </c>
      <c r="R11" s="155">
        <f t="shared" si="17"/>
        <v>0</v>
      </c>
      <c r="S11" s="155"/>
      <c r="T11" s="155">
        <f t="shared" si="18"/>
        <v>0</v>
      </c>
      <c r="U11" s="162"/>
      <c r="W11" s="156">
        <v>12</v>
      </c>
      <c r="X11" s="157">
        <f>'[1]MAPA DE RIESGOS '!H24</f>
        <v>5</v>
      </c>
      <c r="Y11" s="158">
        <f>'[1]MAPA DE RIESGOS '!I24</f>
        <v>20</v>
      </c>
      <c r="Z11" s="158">
        <f t="shared" si="6"/>
        <v>5</v>
      </c>
      <c r="AA11" s="159">
        <f t="shared" si="7"/>
        <v>100</v>
      </c>
      <c r="AB11" s="160" t="str">
        <f t="shared" si="8"/>
        <v>EXTREMA</v>
      </c>
      <c r="AC11" s="163">
        <f t="shared" si="9"/>
        <v>5</v>
      </c>
      <c r="AD11" s="163">
        <f t="shared" si="10"/>
        <v>5</v>
      </c>
      <c r="AE11" s="163">
        <f t="shared" si="11"/>
        <v>20</v>
      </c>
      <c r="AF11" s="164">
        <f t="shared" si="12"/>
        <v>100</v>
      </c>
      <c r="AG11" s="165" t="str">
        <f t="shared" si="13"/>
        <v>EXTREMA</v>
      </c>
    </row>
    <row r="12" spans="1:48" ht="30" x14ac:dyDescent="0.25">
      <c r="A12" s="167"/>
      <c r="B12" s="227" t="s">
        <v>541</v>
      </c>
      <c r="C12" s="214" t="s">
        <v>132</v>
      </c>
      <c r="D12" s="228">
        <v>15</v>
      </c>
      <c r="E12" s="228">
        <v>15</v>
      </c>
      <c r="F12" s="228">
        <v>15</v>
      </c>
      <c r="G12" s="228">
        <v>15</v>
      </c>
      <c r="H12" s="228">
        <v>15</v>
      </c>
      <c r="I12" s="228">
        <v>15</v>
      </c>
      <c r="J12" s="228">
        <v>10</v>
      </c>
      <c r="K12" s="129">
        <f>SUM(D12:J12)</f>
        <v>100</v>
      </c>
      <c r="L12" s="129" t="str">
        <f>IF(K12&gt;=96,"Fuerte",(IF(K12&lt;=85,"Débil","Moderado")))</f>
        <v>Fuerte</v>
      </c>
      <c r="M12" s="129"/>
      <c r="N12" s="129"/>
      <c r="O12" s="97" t="str">
        <f t="shared" si="15"/>
        <v>Se debe establecer un plan de acción que permita tener un control o controles bien diseñados.</v>
      </c>
      <c r="P12" s="97"/>
      <c r="Q12" s="97" t="str">
        <f t="shared" si="16"/>
        <v>Requiere plan de acción para fortalecer los controles</v>
      </c>
      <c r="R12" s="155">
        <f t="shared" si="17"/>
        <v>0</v>
      </c>
      <c r="S12" s="155"/>
      <c r="T12" s="155">
        <f t="shared" si="18"/>
        <v>0</v>
      </c>
      <c r="U12" s="162"/>
      <c r="W12" s="156">
        <v>13</v>
      </c>
      <c r="X12" s="157">
        <f>'[1]MAPA DE RIESGOS '!H25</f>
        <v>5</v>
      </c>
      <c r="Y12" s="158">
        <f>'[1]MAPA DE RIESGOS '!I25</f>
        <v>20</v>
      </c>
      <c r="Z12" s="158">
        <f t="shared" si="6"/>
        <v>5</v>
      </c>
      <c r="AA12" s="159">
        <f t="shared" si="7"/>
        <v>100</v>
      </c>
      <c r="AB12" s="160" t="str">
        <f t="shared" si="8"/>
        <v>EXTREMA</v>
      </c>
      <c r="AC12" s="163">
        <f t="shared" si="9"/>
        <v>5</v>
      </c>
      <c r="AD12" s="163">
        <f t="shared" si="10"/>
        <v>5</v>
      </c>
      <c r="AE12" s="163">
        <f t="shared" si="11"/>
        <v>20</v>
      </c>
      <c r="AF12" s="164">
        <f t="shared" si="12"/>
        <v>100</v>
      </c>
      <c r="AG12" s="165" t="str">
        <f t="shared" si="13"/>
        <v>EXTREMA</v>
      </c>
    </row>
    <row r="13" spans="1:48" ht="30" x14ac:dyDescent="0.25">
      <c r="A13" s="167"/>
      <c r="B13" s="227" t="s">
        <v>542</v>
      </c>
      <c r="C13" s="214" t="s">
        <v>132</v>
      </c>
      <c r="D13" s="228">
        <v>15</v>
      </c>
      <c r="E13" s="228">
        <v>15</v>
      </c>
      <c r="F13" s="228">
        <v>15</v>
      </c>
      <c r="G13" s="228">
        <v>15</v>
      </c>
      <c r="H13" s="228">
        <v>15</v>
      </c>
      <c r="I13" s="228">
        <v>15</v>
      </c>
      <c r="J13" s="228">
        <v>10</v>
      </c>
      <c r="K13" s="129">
        <f>SUM(D13:J13)</f>
        <v>100</v>
      </c>
      <c r="L13" s="129" t="str">
        <f>IF(K13&gt;=96,"Fuerte",(IF(K13&lt;=85,"Débil","Moderado")))</f>
        <v>Fuerte</v>
      </c>
      <c r="M13" s="129"/>
      <c r="N13" s="129"/>
      <c r="O13" s="97" t="str">
        <f t="shared" si="15"/>
        <v>Se debe establecer un plan de acción que permita tener un control o controles bien diseñados.</v>
      </c>
      <c r="P13" s="97"/>
      <c r="Q13" s="97" t="str">
        <f t="shared" si="16"/>
        <v>Requiere plan de acción para fortalecer los controles</v>
      </c>
      <c r="R13" s="155">
        <f t="shared" si="17"/>
        <v>0</v>
      </c>
      <c r="S13" s="155"/>
      <c r="T13" s="155">
        <f t="shared" si="18"/>
        <v>0</v>
      </c>
      <c r="U13" s="162"/>
      <c r="W13" s="156">
        <v>14</v>
      </c>
      <c r="X13" s="157">
        <f>'[1]MAPA DE RIESGOS '!H26</f>
        <v>5</v>
      </c>
      <c r="Y13" s="158">
        <f>'[1]MAPA DE RIESGOS '!I26</f>
        <v>20</v>
      </c>
      <c r="Z13" s="158">
        <f t="shared" si="6"/>
        <v>5</v>
      </c>
      <c r="AA13" s="159">
        <f t="shared" si="7"/>
        <v>100</v>
      </c>
      <c r="AB13" s="160" t="str">
        <f t="shared" si="8"/>
        <v>EXTREMA</v>
      </c>
      <c r="AC13" s="163">
        <f t="shared" si="9"/>
        <v>5</v>
      </c>
      <c r="AD13" s="163">
        <f t="shared" si="10"/>
        <v>5</v>
      </c>
      <c r="AE13" s="163">
        <f t="shared" si="11"/>
        <v>20</v>
      </c>
      <c r="AF13" s="164">
        <f t="shared" si="12"/>
        <v>100</v>
      </c>
      <c r="AG13" s="165" t="str">
        <f t="shared" si="13"/>
        <v>EXTREMA</v>
      </c>
    </row>
    <row r="14" spans="1:48" ht="15.75" x14ac:dyDescent="0.25">
      <c r="A14" s="167"/>
      <c r="B14" s="243" t="s">
        <v>493</v>
      </c>
      <c r="C14" s="214" t="s">
        <v>132</v>
      </c>
      <c r="D14" s="215">
        <v>15</v>
      </c>
      <c r="E14" s="215">
        <v>15</v>
      </c>
      <c r="F14" s="215">
        <v>15</v>
      </c>
      <c r="G14" s="215">
        <v>15</v>
      </c>
      <c r="H14" s="215">
        <v>15</v>
      </c>
      <c r="I14" s="215">
        <v>15</v>
      </c>
      <c r="J14" s="215">
        <v>5</v>
      </c>
      <c r="K14" s="213">
        <f t="shared" ref="K14:K15" si="19">SUM(D14:J14)</f>
        <v>95</v>
      </c>
      <c r="L14" s="213" t="str">
        <f t="shared" ref="L14:L15" si="20">IF(K14&gt;=96,"Fuerte",(IF(K14&lt;=85,"Débil","Moderado")))</f>
        <v>Moderado</v>
      </c>
      <c r="M14" s="129"/>
      <c r="N14" s="129"/>
      <c r="O14" s="97" t="b">
        <f t="shared" ref="O14:O22" si="21">IF(M16&lt;96,"Se debe establecer un plan de acción que permita tener un control o controles bien diseñados.")</f>
        <v>0</v>
      </c>
      <c r="P14" s="97"/>
      <c r="Q14" s="97" t="str">
        <f t="shared" ref="Q14:Q22" si="22">IF(AND(N16="Fuerte",P14="Fuerte"),"Fuerte y no requiere acciones adicionales","Requiere plan de acción para fortalecer los controles")</f>
        <v>Requiere plan de acción para fortalecer los controles</v>
      </c>
      <c r="R14" s="155">
        <f t="shared" ref="R14:R20" si="23">IF(C16="Preventivo",IF(N16="Fuerte",2,IF(N16="Moderado",1,0)),0)</f>
        <v>2</v>
      </c>
      <c r="S14" s="155"/>
      <c r="T14" s="155">
        <f t="shared" ref="T14:T20" si="24">IF(C16="Detectivo",IF(N16="Fuerte",2,IF(N16="Moderado",1,0)),0)</f>
        <v>0</v>
      </c>
      <c r="U14" s="162"/>
      <c r="W14" s="156">
        <v>20</v>
      </c>
      <c r="X14" s="157">
        <f>'[1]MAPA DE RIESGOS '!H31</f>
        <v>5</v>
      </c>
      <c r="Y14" s="158">
        <f>'[1]MAPA DE RIESGOS '!I31</f>
        <v>20</v>
      </c>
      <c r="Z14" s="158">
        <f t="shared" si="6"/>
        <v>5</v>
      </c>
      <c r="AA14" s="159">
        <f t="shared" si="7"/>
        <v>100</v>
      </c>
      <c r="AB14" s="160" t="str">
        <f t="shared" si="8"/>
        <v>EXTREMA</v>
      </c>
      <c r="AC14" s="163">
        <f t="shared" si="9"/>
        <v>5</v>
      </c>
      <c r="AD14" s="163">
        <f t="shared" si="10"/>
        <v>5</v>
      </c>
      <c r="AE14" s="163">
        <f t="shared" si="11"/>
        <v>20</v>
      </c>
      <c r="AF14" s="164">
        <f t="shared" si="12"/>
        <v>100</v>
      </c>
      <c r="AG14" s="165" t="str">
        <f t="shared" si="13"/>
        <v>EXTREMA</v>
      </c>
    </row>
    <row r="15" spans="1:48" ht="60" x14ac:dyDescent="0.25">
      <c r="A15" s="151" t="str">
        <f>'[1]MAPA DE RIESGOS '!C16</f>
        <v>4. Formulación de planes, programas o proyectos  que no estén encaminados a la sostenibilidad ambiental, económica y social de la movilidad de la ciudad.</v>
      </c>
      <c r="B15" s="161" t="s">
        <v>665</v>
      </c>
      <c r="C15" s="214" t="s">
        <v>139</v>
      </c>
      <c r="D15" s="215">
        <v>15</v>
      </c>
      <c r="E15" s="215">
        <v>15</v>
      </c>
      <c r="F15" s="215">
        <v>15</v>
      </c>
      <c r="G15" s="215">
        <v>10</v>
      </c>
      <c r="H15" s="215">
        <v>15</v>
      </c>
      <c r="I15" s="215">
        <v>15</v>
      </c>
      <c r="J15" s="215">
        <v>10</v>
      </c>
      <c r="K15" s="213">
        <f t="shared" si="19"/>
        <v>95</v>
      </c>
      <c r="L15" s="213" t="str">
        <f t="shared" si="20"/>
        <v>Moderado</v>
      </c>
      <c r="M15" s="213">
        <f>ROUNDUP(AVERAGE(K15),1)</f>
        <v>95</v>
      </c>
      <c r="N15" s="213" t="str">
        <f t="shared" ref="N15" si="25">IF(M15=100,"Fuerte",IF(M15&lt;50,"Débil","Moderado"))</f>
        <v>Moderado</v>
      </c>
      <c r="O15" s="97" t="str">
        <f t="shared" si="21"/>
        <v>Se debe establecer un plan de acción que permita tener un control o controles bien diseñados.</v>
      </c>
      <c r="P15" s="97"/>
      <c r="Q15" s="97" t="str">
        <f t="shared" si="22"/>
        <v>Requiere plan de acción para fortalecer los controles</v>
      </c>
      <c r="R15" s="155">
        <f t="shared" si="23"/>
        <v>0</v>
      </c>
      <c r="S15" s="155"/>
      <c r="T15" s="155">
        <f t="shared" si="24"/>
        <v>0</v>
      </c>
      <c r="U15" s="162"/>
      <c r="W15" s="156">
        <v>21</v>
      </c>
      <c r="X15" s="157">
        <f>'[1]MAPA DE RIESGOS '!H32</f>
        <v>5</v>
      </c>
      <c r="Y15" s="158">
        <f>'[1]MAPA DE RIESGOS '!I32</f>
        <v>20</v>
      </c>
      <c r="Z15" s="158">
        <f t="shared" si="6"/>
        <v>5</v>
      </c>
      <c r="AA15" s="159">
        <f t="shared" si="7"/>
        <v>100</v>
      </c>
      <c r="AB15" s="160" t="str">
        <f t="shared" si="8"/>
        <v>EXTREMA</v>
      </c>
      <c r="AC15" s="163">
        <f t="shared" si="9"/>
        <v>5</v>
      </c>
      <c r="AD15" s="163">
        <f t="shared" si="10"/>
        <v>5</v>
      </c>
      <c r="AE15" s="163">
        <f t="shared" si="11"/>
        <v>20</v>
      </c>
      <c r="AF15" s="164">
        <f t="shared" si="12"/>
        <v>100</v>
      </c>
      <c r="AG15" s="165" t="str">
        <f t="shared" si="13"/>
        <v>EXTREMA</v>
      </c>
    </row>
    <row r="16" spans="1:48" ht="30" x14ac:dyDescent="0.25">
      <c r="A16" s="29"/>
      <c r="B16" s="223" t="s">
        <v>515</v>
      </c>
      <c r="C16" s="224" t="s">
        <v>132</v>
      </c>
      <c r="D16" s="225">
        <v>15</v>
      </c>
      <c r="E16" s="226">
        <v>15</v>
      </c>
      <c r="F16" s="225">
        <v>15</v>
      </c>
      <c r="G16" s="225">
        <v>15</v>
      </c>
      <c r="H16" s="225">
        <v>15</v>
      </c>
      <c r="I16" s="226">
        <v>15</v>
      </c>
      <c r="J16" s="225">
        <v>10</v>
      </c>
      <c r="K16" s="129">
        <f>SUM(D16:J16)</f>
        <v>100</v>
      </c>
      <c r="L16" s="129" t="str">
        <f>IF(K16&gt;=96,"Fuerte",(IF(K16&lt;=85,"Débil","Moderado")))</f>
        <v>Fuerte</v>
      </c>
      <c r="M16" s="129">
        <f>ROUNDUP(AVERAGE(K16:K19),1)</f>
        <v>100</v>
      </c>
      <c r="N16" s="213" t="str">
        <f>IF(M16&gt;96%,"Fuerte",IF(M16&lt;50%,"Débil","Moderada"))</f>
        <v>Fuerte</v>
      </c>
      <c r="O16" s="97" t="str">
        <f t="shared" si="21"/>
        <v>Se debe establecer un plan de acción que permita tener un control o controles bien diseñados.</v>
      </c>
      <c r="P16" s="97"/>
      <c r="Q16" s="97" t="str">
        <f t="shared" si="22"/>
        <v>Requiere plan de acción para fortalecer los controles</v>
      </c>
      <c r="R16" s="155">
        <f t="shared" si="23"/>
        <v>0</v>
      </c>
      <c r="S16" s="155"/>
      <c r="T16" s="155">
        <f t="shared" si="24"/>
        <v>0</v>
      </c>
      <c r="U16" s="162"/>
      <c r="W16" s="156">
        <v>22</v>
      </c>
      <c r="X16" s="157">
        <f>'[1]MAPA DE RIESGOS '!H33</f>
        <v>5</v>
      </c>
      <c r="Y16" s="158">
        <f>'[1]MAPA DE RIESGOS '!I33</f>
        <v>20</v>
      </c>
      <c r="Z16" s="158">
        <f t="shared" si="6"/>
        <v>5</v>
      </c>
      <c r="AA16" s="159">
        <f t="shared" si="7"/>
        <v>100</v>
      </c>
      <c r="AB16" s="160" t="str">
        <f t="shared" si="8"/>
        <v>EXTREMA</v>
      </c>
      <c r="AC16" s="163">
        <f t="shared" si="9"/>
        <v>5</v>
      </c>
      <c r="AD16" s="163">
        <f t="shared" si="10"/>
        <v>5</v>
      </c>
      <c r="AE16" s="163">
        <f t="shared" si="11"/>
        <v>20</v>
      </c>
      <c r="AF16" s="164">
        <f t="shared" si="12"/>
        <v>100</v>
      </c>
      <c r="AG16" s="165" t="str">
        <f t="shared" si="13"/>
        <v>EXTREMA</v>
      </c>
    </row>
    <row r="17" spans="1:33" ht="30" x14ac:dyDescent="0.25">
      <c r="A17" s="29"/>
      <c r="B17" s="223" t="s">
        <v>519</v>
      </c>
      <c r="C17" s="224" t="s">
        <v>132</v>
      </c>
      <c r="D17" s="225">
        <v>15</v>
      </c>
      <c r="E17" s="226">
        <v>15</v>
      </c>
      <c r="F17" s="225">
        <v>15</v>
      </c>
      <c r="G17" s="225">
        <v>15</v>
      </c>
      <c r="H17" s="225">
        <v>15</v>
      </c>
      <c r="I17" s="226">
        <v>15</v>
      </c>
      <c r="J17" s="225">
        <v>10</v>
      </c>
      <c r="K17" s="129">
        <f>SUM(D17:J17)</f>
        <v>100</v>
      </c>
      <c r="L17" s="129" t="str">
        <f>IF(K17&gt;=96,"Fuerte",(IF(K17&lt;=85,"Débil","Moderado")))</f>
        <v>Fuerte</v>
      </c>
      <c r="M17" s="129"/>
      <c r="N17" s="129"/>
      <c r="O17" s="97" t="str">
        <f t="shared" si="21"/>
        <v>Se debe establecer un plan de acción que permita tener un control o controles bien diseñados.</v>
      </c>
      <c r="P17" s="97"/>
      <c r="Q17" s="97" t="str">
        <f t="shared" si="22"/>
        <v>Requiere plan de acción para fortalecer los controles</v>
      </c>
      <c r="R17" s="155">
        <f t="shared" si="23"/>
        <v>0</v>
      </c>
      <c r="S17" s="155"/>
      <c r="T17" s="155">
        <f t="shared" si="24"/>
        <v>0</v>
      </c>
      <c r="U17" s="162"/>
      <c r="W17" s="156"/>
      <c r="X17" s="157"/>
      <c r="Y17" s="158"/>
      <c r="Z17" s="158"/>
      <c r="AA17" s="159"/>
      <c r="AB17" s="160"/>
      <c r="AC17" s="163"/>
      <c r="AD17" s="163"/>
      <c r="AE17" s="163"/>
      <c r="AF17" s="164"/>
      <c r="AG17" s="165"/>
    </row>
    <row r="18" spans="1:33" ht="30" x14ac:dyDescent="0.25">
      <c r="A18" s="29"/>
      <c r="B18" s="223" t="s">
        <v>521</v>
      </c>
      <c r="C18" s="224" t="s">
        <v>132</v>
      </c>
      <c r="D18" s="225">
        <v>15</v>
      </c>
      <c r="E18" s="226">
        <v>15</v>
      </c>
      <c r="F18" s="225">
        <v>15</v>
      </c>
      <c r="G18" s="225">
        <v>15</v>
      </c>
      <c r="H18" s="225">
        <v>15</v>
      </c>
      <c r="I18" s="226">
        <v>15</v>
      </c>
      <c r="J18" s="225">
        <v>10</v>
      </c>
      <c r="K18" s="129">
        <f>SUM(D18:J18)</f>
        <v>100</v>
      </c>
      <c r="L18" s="129" t="str">
        <f>IF(K18&gt;=96,"Fuerte",(IF(K18&lt;=85,"Débil","Moderado")))</f>
        <v>Fuerte</v>
      </c>
      <c r="M18" s="129"/>
      <c r="N18" s="129"/>
      <c r="O18" s="97" t="str">
        <f t="shared" si="21"/>
        <v>Se debe establecer un plan de acción que permita tener un control o controles bien diseñados.</v>
      </c>
      <c r="P18" s="97"/>
      <c r="Q18" s="97" t="str">
        <f t="shared" si="22"/>
        <v>Requiere plan de acción para fortalecer los controles</v>
      </c>
      <c r="R18" s="155">
        <f t="shared" si="23"/>
        <v>0</v>
      </c>
      <c r="S18" s="155"/>
      <c r="T18" s="155">
        <f t="shared" si="24"/>
        <v>0</v>
      </c>
      <c r="U18" s="162"/>
    </row>
    <row r="19" spans="1:33" ht="30" x14ac:dyDescent="0.25">
      <c r="A19" s="29"/>
      <c r="B19" s="223" t="s">
        <v>522</v>
      </c>
      <c r="C19" s="224" t="s">
        <v>132</v>
      </c>
      <c r="D19" s="225">
        <v>15</v>
      </c>
      <c r="E19" s="226">
        <v>15</v>
      </c>
      <c r="F19" s="225">
        <v>15</v>
      </c>
      <c r="G19" s="225">
        <v>15</v>
      </c>
      <c r="H19" s="225">
        <v>15</v>
      </c>
      <c r="I19" s="226">
        <v>15</v>
      </c>
      <c r="J19" s="225">
        <v>10</v>
      </c>
      <c r="K19" s="129">
        <f>SUM(D19:J19)</f>
        <v>100</v>
      </c>
      <c r="L19" s="129" t="str">
        <f>IF(K19&gt;=96,"Fuerte",(IF(K19&lt;=85,"Débil","Moderado")))</f>
        <v>Fuerte</v>
      </c>
      <c r="M19" s="129"/>
      <c r="N19" s="129"/>
      <c r="O19" s="97" t="str">
        <f t="shared" si="21"/>
        <v>Se debe establecer un plan de acción que permita tener un control o controles bien diseñados.</v>
      </c>
      <c r="P19" s="97"/>
      <c r="Q19" s="97" t="str">
        <f t="shared" si="22"/>
        <v>Requiere plan de acción para fortalecer los controles</v>
      </c>
      <c r="R19" s="155">
        <f t="shared" si="23"/>
        <v>0</v>
      </c>
      <c r="S19" s="155"/>
      <c r="T19" s="155">
        <f t="shared" si="24"/>
        <v>0</v>
      </c>
      <c r="U19" s="162"/>
    </row>
    <row r="20" spans="1:33" ht="15.75" x14ac:dyDescent="0.25">
      <c r="A20" s="29"/>
      <c r="B20" s="239" t="s">
        <v>552</v>
      </c>
      <c r="C20" s="240" t="s">
        <v>132</v>
      </c>
      <c r="D20" s="241">
        <v>15</v>
      </c>
      <c r="E20" s="242">
        <v>15</v>
      </c>
      <c r="F20" s="241">
        <v>15</v>
      </c>
      <c r="G20" s="241">
        <v>15</v>
      </c>
      <c r="H20" s="241">
        <v>15</v>
      </c>
      <c r="I20" s="242">
        <v>15</v>
      </c>
      <c r="J20" s="241">
        <v>10</v>
      </c>
      <c r="K20" s="129"/>
      <c r="L20" s="129"/>
      <c r="M20" s="129"/>
      <c r="N20" s="129"/>
      <c r="O20" s="97" t="b">
        <f t="shared" si="21"/>
        <v>0</v>
      </c>
      <c r="P20" s="97"/>
      <c r="Q20" s="97" t="str">
        <f t="shared" si="22"/>
        <v>Requiere plan de acción para fortalecer los controles</v>
      </c>
      <c r="R20" s="155">
        <f t="shared" si="23"/>
        <v>1</v>
      </c>
      <c r="S20" s="155"/>
      <c r="T20" s="155">
        <f t="shared" si="24"/>
        <v>0</v>
      </c>
      <c r="U20" s="162"/>
    </row>
    <row r="21" spans="1:33" ht="15.75" x14ac:dyDescent="0.25">
      <c r="A21" s="29"/>
      <c r="B21" s="239" t="s">
        <v>553</v>
      </c>
      <c r="C21" s="240" t="s">
        <v>132</v>
      </c>
      <c r="D21" s="241">
        <v>15</v>
      </c>
      <c r="E21" s="242">
        <v>15</v>
      </c>
      <c r="F21" s="241">
        <v>15</v>
      </c>
      <c r="G21" s="241">
        <v>15</v>
      </c>
      <c r="H21" s="241">
        <v>15</v>
      </c>
      <c r="I21" s="242">
        <v>15</v>
      </c>
      <c r="J21" s="241">
        <v>10</v>
      </c>
      <c r="K21" s="129"/>
      <c r="L21" s="129"/>
      <c r="M21" s="129"/>
      <c r="N21" s="129"/>
      <c r="O21" s="97" t="b">
        <f t="shared" si="21"/>
        <v>0</v>
      </c>
      <c r="P21" s="97"/>
      <c r="Q21" s="97" t="str">
        <f t="shared" si="22"/>
        <v>Requiere plan de acción para fortalecer los controles</v>
      </c>
      <c r="R21" s="155" t="e">
        <f>IF(#REF!="Preventivo",IF(N23="Fuerte",2,IF(N23="Moderado",1,0)),0)</f>
        <v>#REF!</v>
      </c>
      <c r="S21" s="155"/>
      <c r="T21" s="155" t="e">
        <f>IF(#REF!="Detectivo",IF(N23="Fuerte",2,IF(N23="Moderado",1,0)),0)</f>
        <v>#REF!</v>
      </c>
      <c r="U21" s="162"/>
    </row>
    <row r="22" spans="1:33" ht="15.75" x14ac:dyDescent="0.25">
      <c r="A22" s="167"/>
      <c r="B22" s="243" t="s">
        <v>565</v>
      </c>
      <c r="C22" s="214" t="s">
        <v>132</v>
      </c>
      <c r="D22" s="215">
        <v>15</v>
      </c>
      <c r="E22" s="215">
        <v>15</v>
      </c>
      <c r="F22" s="215">
        <v>15</v>
      </c>
      <c r="G22" s="215">
        <v>15</v>
      </c>
      <c r="H22" s="215">
        <v>15</v>
      </c>
      <c r="I22" s="215">
        <v>15</v>
      </c>
      <c r="J22" s="215">
        <v>10</v>
      </c>
      <c r="K22" s="129">
        <f>SUM(D22:J22)</f>
        <v>100</v>
      </c>
      <c r="L22" s="129" t="str">
        <f>IF(K22&gt;=96,"Fuerte",(IF(K22&lt;=85,"Débil","Moderado")))</f>
        <v>Fuerte</v>
      </c>
      <c r="M22" s="129">
        <f>ROUNDUP(AVERAGE(K22:K24),1)</f>
        <v>98.399999999999991</v>
      </c>
      <c r="N22" s="129" t="str">
        <f>IF(M22=100,"Fuerte",IF(M22&lt;50,"Débil","Moderado"))</f>
        <v>Moderado</v>
      </c>
      <c r="O22" s="97" t="b">
        <f t="shared" si="21"/>
        <v>0</v>
      </c>
      <c r="P22" s="97"/>
      <c r="Q22" s="97" t="str">
        <f t="shared" si="22"/>
        <v>Requiere plan de acción para fortalecer los controles</v>
      </c>
      <c r="R22" s="155">
        <f>IF(C24="Preventivo",IF(N24="Fuerte",2,IF(N24="Moderado",1,0)),0)</f>
        <v>2</v>
      </c>
      <c r="S22" s="155"/>
      <c r="T22" s="155">
        <f>IF(C24="Detectivo",IF(N24="Fuerte",2,IF(N24="Moderado",1,0)),0)</f>
        <v>0</v>
      </c>
      <c r="U22" s="162"/>
    </row>
    <row r="23" spans="1:33" ht="15.75" x14ac:dyDescent="0.25">
      <c r="A23" s="167"/>
      <c r="B23" s="210" t="s">
        <v>540</v>
      </c>
      <c r="C23" s="214" t="s">
        <v>132</v>
      </c>
      <c r="D23" s="215">
        <v>15</v>
      </c>
      <c r="E23" s="215">
        <v>15</v>
      </c>
      <c r="F23" s="215">
        <v>15</v>
      </c>
      <c r="G23" s="215">
        <v>10</v>
      </c>
      <c r="H23" s="215">
        <v>15</v>
      </c>
      <c r="I23" s="215">
        <v>15</v>
      </c>
      <c r="J23" s="215">
        <v>10</v>
      </c>
      <c r="K23" s="213">
        <f>SUM(D23:J23)</f>
        <v>95</v>
      </c>
      <c r="L23" s="129" t="str">
        <f>IF(K23&gt;=96,"Fuerte",(IF(K23&lt;=85,"Débil","Moderado")))</f>
        <v>Moderado</v>
      </c>
      <c r="M23" s="129">
        <f>ROUNDUP(AVERAGE(K23:K24),1)</f>
        <v>97.5</v>
      </c>
      <c r="N23" s="129" t="str">
        <f>IF(M23=100,"Fuerte",IF(M23&lt;50,"Débil","Moderado"))</f>
        <v>Moderado</v>
      </c>
      <c r="O23" s="97" t="b">
        <f>IF(M26&lt;96,"Se debe establecer un plan de acción que permita tener un control o controles bien diseñados.")</f>
        <v>0</v>
      </c>
      <c r="P23" s="97"/>
      <c r="Q23" s="97" t="str">
        <f>IF(AND(N26="Fuerte",P23="Fuerte"),"Fuerte y no requiere acciones adicionales","Requiere plan de acción para fortalecer los controles")</f>
        <v>Requiere plan de acción para fortalecer los controles</v>
      </c>
      <c r="R23" s="155">
        <f>IF(C26="Preventivo",IF(N26="Fuerte",2,IF(N26="Moderado",1,0)),0)</f>
        <v>1</v>
      </c>
      <c r="S23" s="155"/>
      <c r="T23" s="155">
        <f>IF(C26="Detectivo",IF(N26="Fuerte",2,IF(N26="Moderado",1,0)),0)</f>
        <v>0</v>
      </c>
      <c r="U23" s="162"/>
    </row>
    <row r="24" spans="1:33" ht="15.75" x14ac:dyDescent="0.25">
      <c r="A24" s="167"/>
      <c r="B24" s="227" t="s">
        <v>543</v>
      </c>
      <c r="C24" s="214" t="s">
        <v>132</v>
      </c>
      <c r="D24" s="215">
        <v>15</v>
      </c>
      <c r="E24" s="215">
        <v>15</v>
      </c>
      <c r="F24" s="215">
        <v>15</v>
      </c>
      <c r="G24" s="215">
        <v>15</v>
      </c>
      <c r="H24" s="215">
        <v>15</v>
      </c>
      <c r="I24" s="215">
        <v>15</v>
      </c>
      <c r="J24" s="215">
        <v>10</v>
      </c>
      <c r="K24" s="213">
        <f t="shared" ref="K24" si="26">SUM(D24:J24)</f>
        <v>100</v>
      </c>
      <c r="L24" s="213" t="str">
        <f t="shared" ref="L24" si="27">IF(K24&gt;=96,"Fuerte",(IF(K24&lt;=85,"Débil","Moderado")))</f>
        <v>Fuerte</v>
      </c>
      <c r="M24" s="213">
        <f>ROUNDUP(AVERAGE(K24),1)</f>
        <v>100</v>
      </c>
      <c r="N24" s="213" t="str">
        <f t="shared" ref="N24" si="28">IF(M24=100,"Fuerte",IF(M24&lt;50,"Débil","Moderado"))</f>
        <v>Fuerte</v>
      </c>
      <c r="O24" s="97" t="b">
        <f>IF(M27&lt;96,"Se debe establecer un plan de acción que permita tener un control o controles bien diseñados.")</f>
        <v>0</v>
      </c>
      <c r="P24" s="97"/>
      <c r="Q24" s="97" t="str">
        <f>IF(AND(N27="Fuerte",P24="Fuerte"),"Fuerte y no requiere acciones adicionales","Requiere plan de acción para fortalecer los controles")</f>
        <v>Requiere plan de acción para fortalecer los controles</v>
      </c>
      <c r="R24" s="155">
        <f>IF(C27="Preventivo",IF(N27="Fuerte",2,IF(N27="Moderado",1,0)),0)</f>
        <v>0</v>
      </c>
      <c r="S24" s="155"/>
      <c r="T24" s="155">
        <f>IF(C27="Detectivo",IF(N27="Fuerte",2,IF(N27="Moderado",1,0)),0)</f>
        <v>1</v>
      </c>
      <c r="U24" s="162"/>
    </row>
    <row r="25" spans="1:33" ht="30" x14ac:dyDescent="0.25">
      <c r="A25" s="151" t="str">
        <f>'[1]MAPA DE RIESGOS '!C19</f>
        <v>7: Desvío en el uso de los bienes y servicios de la Entidad</v>
      </c>
      <c r="B25" s="161" t="s">
        <v>666</v>
      </c>
      <c r="C25" s="214" t="s">
        <v>139</v>
      </c>
      <c r="D25" s="215">
        <v>15</v>
      </c>
      <c r="E25" s="215">
        <v>15</v>
      </c>
      <c r="F25" s="215">
        <v>15</v>
      </c>
      <c r="G25" s="215">
        <v>10</v>
      </c>
      <c r="H25" s="215">
        <v>15</v>
      </c>
      <c r="I25" s="215">
        <v>15</v>
      </c>
      <c r="J25" s="215">
        <v>10</v>
      </c>
      <c r="K25" s="213">
        <f t="shared" ref="K25" si="29">SUM(D25:J25)</f>
        <v>95</v>
      </c>
      <c r="L25" s="213" t="str">
        <f t="shared" ref="L25" si="30">IF(K25&gt;=96,"Fuerte",(IF(K25&lt;=85,"Débil","Moderado")))</f>
        <v>Moderado</v>
      </c>
      <c r="M25" s="213">
        <f>ROUNDUP(AVERAGE(K25),1)</f>
        <v>95</v>
      </c>
      <c r="N25" s="213" t="str">
        <f t="shared" ref="N25" si="31">IF(M25=100,"Fuerte",IF(M25&lt;50,"Débil","Moderado"))</f>
        <v>Moderado</v>
      </c>
      <c r="O25" s="97" t="b">
        <f>IF(M28&lt;96,"Se debe establecer un plan de acción que permita tener un control o controles bien diseñados.")</f>
        <v>0</v>
      </c>
      <c r="P25" s="97"/>
      <c r="Q25" s="97" t="str">
        <f>IF(AND(N28="Fuerte",P25="Fuerte"),"Fuerte y no requiere acciones adicionales","Requiere plan de acción para fortalecer los controles")</f>
        <v>Requiere plan de acción para fortalecer los controles</v>
      </c>
      <c r="R25" s="155">
        <f>IF(C28="Preventivo",IF(N28="Fuerte",2,IF(N28="Moderado",1,0)),0)</f>
        <v>1</v>
      </c>
      <c r="S25" s="155"/>
      <c r="T25" s="155">
        <f>IF(C28="Detectivo",IF(N28="Fuerte",2,IF(N28="Moderado",1,0)),0)</f>
        <v>0</v>
      </c>
      <c r="U25" s="162"/>
    </row>
    <row r="26" spans="1:33" ht="30" x14ac:dyDescent="0.25">
      <c r="A26" s="29"/>
      <c r="B26" s="227" t="s">
        <v>498</v>
      </c>
      <c r="C26" s="214" t="s">
        <v>132</v>
      </c>
      <c r="D26" s="228">
        <v>15</v>
      </c>
      <c r="E26" s="228">
        <v>15</v>
      </c>
      <c r="F26" s="228">
        <v>15</v>
      </c>
      <c r="G26" s="228">
        <v>15</v>
      </c>
      <c r="H26" s="228">
        <v>15</v>
      </c>
      <c r="I26" s="228">
        <v>15</v>
      </c>
      <c r="J26" s="228">
        <v>10</v>
      </c>
      <c r="K26" s="129">
        <f>SUM(D26:J26)</f>
        <v>100</v>
      </c>
      <c r="L26" s="129" t="str">
        <f>IF(K26&gt;=96,"Fuerte",(IF(K26&lt;=85,"Débil","Moderado")))</f>
        <v>Fuerte</v>
      </c>
      <c r="M26" s="129">
        <f>ROUNDUP(AVERAGE(K26:K28),1)</f>
        <v>98.399999999999991</v>
      </c>
      <c r="N26" s="129" t="str">
        <f>IF(M26=100,"Fuerte",IF(M26&lt;50,"Débil","Moderado"))</f>
        <v>Moderado</v>
      </c>
      <c r="O26" s="97" t="str">
        <f>IF(M29&lt;96,"Se debe establecer un plan de acción que permita tener un control o controles bien diseñados.")</f>
        <v>Se debe establecer un plan de acción que permita tener un control o controles bien diseñados.</v>
      </c>
      <c r="P26" s="97"/>
      <c r="Q26" s="97" t="str">
        <f>IF(AND(N29="Fuerte",P26="Fuerte"),"Fuerte y no requiere acciones adicionales","Requiere plan de acción para fortalecer los controles")</f>
        <v>Requiere plan de acción para fortalecer los controles</v>
      </c>
      <c r="R26" s="155">
        <f>IF(C29="Preventivo",IF(N29="Fuerte",2,IF(N29="Moderado",1,0)),0)</f>
        <v>1</v>
      </c>
      <c r="S26" s="155"/>
      <c r="T26" s="155">
        <f>IF(C29="Detectivo",IF(N29="Fuerte",2,IF(N29="Moderado",1,0)),0)</f>
        <v>0</v>
      </c>
      <c r="U26" s="162"/>
    </row>
    <row r="27" spans="1:33" ht="15.75" x14ac:dyDescent="0.25">
      <c r="A27" s="29"/>
      <c r="B27" s="227" t="s">
        <v>502</v>
      </c>
      <c r="C27" s="214" t="s">
        <v>139</v>
      </c>
      <c r="D27" s="228">
        <v>15</v>
      </c>
      <c r="E27" s="228">
        <v>15</v>
      </c>
      <c r="F27" s="228">
        <v>15</v>
      </c>
      <c r="G27" s="228">
        <v>10</v>
      </c>
      <c r="H27" s="228">
        <v>15</v>
      </c>
      <c r="I27" s="228">
        <v>15</v>
      </c>
      <c r="J27" s="228">
        <v>10</v>
      </c>
      <c r="K27" s="129">
        <f>SUM(D27:J27)</f>
        <v>95</v>
      </c>
      <c r="L27" s="129" t="str">
        <f>IF(K27&gt;=96,"Fuerte",(IF(K27&lt;=85,"Débil","Moderado")))</f>
        <v>Moderado</v>
      </c>
      <c r="M27" s="129">
        <f>ROUNDUP(AVERAGE(K27:K29),1)</f>
        <v>98.399999999999991</v>
      </c>
      <c r="N27" s="129" t="str">
        <f>IF(M27=100,"Fuerte",IF(M27&lt;50,"Débil","Moderado"))</f>
        <v>Moderado</v>
      </c>
      <c r="O27" s="97" t="e">
        <f>IF(#REF!&lt;96,"Se debe establecer un plan de acción que permita tener un control o controles bien diseñados.")</f>
        <v>#REF!</v>
      </c>
      <c r="P27" s="97"/>
      <c r="Q27" s="97" t="e">
        <f>IF(AND(#REF!="Fuerte",P27="Fuerte"),"Fuerte y no requiere acciones adicionales","Requiere plan de acción para fortalecer los controles")</f>
        <v>#REF!</v>
      </c>
      <c r="R27" s="155" t="e">
        <f>IF(#REF!="Preventivo",IF(#REF!="Fuerte",2,IF(#REF!="Moderado",1,0)),0)</f>
        <v>#REF!</v>
      </c>
      <c r="S27" s="155"/>
      <c r="T27" s="155" t="e">
        <f>IF(#REF!="Detectivo",IF(#REF!="Fuerte",2,IF(#REF!="Moderado",1,0)),0)</f>
        <v>#REF!</v>
      </c>
      <c r="U27" s="162"/>
    </row>
    <row r="28" spans="1:33" ht="15.75" x14ac:dyDescent="0.25">
      <c r="A28" s="29"/>
      <c r="B28" s="227" t="s">
        <v>580</v>
      </c>
      <c r="C28" s="153" t="s">
        <v>132</v>
      </c>
      <c r="D28" s="154">
        <v>15</v>
      </c>
      <c r="E28" s="154">
        <v>15</v>
      </c>
      <c r="F28" s="154">
        <v>15</v>
      </c>
      <c r="G28" s="154">
        <v>15</v>
      </c>
      <c r="H28" s="154">
        <v>15</v>
      </c>
      <c r="I28" s="154">
        <v>15</v>
      </c>
      <c r="J28" s="154">
        <v>10</v>
      </c>
      <c r="K28" s="129">
        <f>SUM(D28:J28)</f>
        <v>100</v>
      </c>
      <c r="L28" s="129" t="str">
        <f>IF(K28&gt;=96,"Fuerte",(IF(K28&lt;=85,"Débil","Moderado")))</f>
        <v>Fuerte</v>
      </c>
      <c r="M28" s="129">
        <f>ROUNDUP(AVERAGE(K28:K30),1)</f>
        <v>98.399999999999991</v>
      </c>
      <c r="N28" s="129" t="str">
        <f>IF(M28=100,"Fuerte",IF(M28&lt;50,"Débil","Moderado"))</f>
        <v>Moderado</v>
      </c>
      <c r="O28" s="97" t="e">
        <f>IF(#REF!&lt;96,"Se debe establecer un plan de acción que permita tener un control o controles bien diseñados.")</f>
        <v>#REF!</v>
      </c>
      <c r="P28" s="97"/>
      <c r="Q28" s="97" t="e">
        <f>IF(AND(#REF!="Fuerte",P28="Fuerte"),"Fuerte y no requiere acciones adicionales","Requiere plan de acción para fortalecer los controles")</f>
        <v>#REF!</v>
      </c>
      <c r="R28" s="155" t="e">
        <f>IF(#REF!="Preventivo",IF(#REF!="Fuerte",2,IF(#REF!="Moderado",1,0)),0)</f>
        <v>#REF!</v>
      </c>
      <c r="S28" s="155"/>
      <c r="T28" s="155" t="e">
        <f>IF(#REF!="Detectivo",IF(#REF!="Fuerte",2,IF(#REF!="Moderado",1,0)),0)</f>
        <v>#REF!</v>
      </c>
      <c r="U28" s="162"/>
    </row>
    <row r="29" spans="1:33" ht="15.75" x14ac:dyDescent="0.25">
      <c r="A29" s="29"/>
      <c r="B29" s="227" t="s">
        <v>581</v>
      </c>
      <c r="C29" s="153" t="s">
        <v>132</v>
      </c>
      <c r="D29" s="154">
        <v>15</v>
      </c>
      <c r="E29" s="154">
        <v>15</v>
      </c>
      <c r="F29" s="154">
        <v>15</v>
      </c>
      <c r="G29" s="154">
        <v>15</v>
      </c>
      <c r="H29" s="154">
        <v>15</v>
      </c>
      <c r="I29" s="154">
        <v>15</v>
      </c>
      <c r="J29" s="154">
        <v>10</v>
      </c>
      <c r="K29" s="129">
        <f>SUM(D29:J29)</f>
        <v>100</v>
      </c>
      <c r="L29" s="129" t="str">
        <f>IF(K29&gt;=96,"Fuerte",(IF(K29&lt;=85,"Débil","Moderado")))</f>
        <v>Fuerte</v>
      </c>
      <c r="M29" s="129">
        <f>ROUNDUP(AVERAGE(K29:K31),1)</f>
        <v>65</v>
      </c>
      <c r="N29" s="129" t="str">
        <f>IF(M29=100,"Fuerte",IF(M29&lt;50,"Débil","Moderado"))</f>
        <v>Moderado</v>
      </c>
      <c r="O29" s="97" t="e">
        <f>IF(#REF!&lt;96,"Se debe establecer un plan de acción que permita tener un control o controles bien diseñados.")</f>
        <v>#REF!</v>
      </c>
      <c r="P29" s="97"/>
      <c r="Q29" s="97" t="e">
        <f>IF(AND(#REF!="Fuerte",P29="Fuerte"),"Fuerte y no requiere acciones adicionales","Requiere plan de acción para fortalecer los controles")</f>
        <v>#REF!</v>
      </c>
      <c r="R29" s="155" t="e">
        <f>IF(#REF!="Preventivo",IF(#REF!="Fuerte",2,IF(#REF!="Moderado",1,0)),0)</f>
        <v>#REF!</v>
      </c>
      <c r="S29" s="155"/>
      <c r="T29" s="155" t="e">
        <f>IF(#REF!="Detectivo",IF(#REF!="Fuerte",2,IF(#REF!="Moderado",1,0)),0)</f>
        <v>#REF!</v>
      </c>
      <c r="U29" s="162"/>
    </row>
    <row r="30" spans="1:33" ht="30" x14ac:dyDescent="0.25">
      <c r="A30" s="151" t="str">
        <f>'[1]MAPA DE RIESGOS '!C20</f>
        <v>8: Pérdida de documento público que favorezca el beneficio propio o de terceros</v>
      </c>
      <c r="B30" s="161" t="s">
        <v>667</v>
      </c>
      <c r="C30" s="214" t="s">
        <v>139</v>
      </c>
      <c r="D30" s="215">
        <v>15</v>
      </c>
      <c r="E30" s="215">
        <v>15</v>
      </c>
      <c r="F30" s="215">
        <v>15</v>
      </c>
      <c r="G30" s="215">
        <v>10</v>
      </c>
      <c r="H30" s="215">
        <v>15</v>
      </c>
      <c r="I30" s="215">
        <v>15</v>
      </c>
      <c r="J30" s="215">
        <v>10</v>
      </c>
      <c r="K30" s="213">
        <f t="shared" ref="K30" si="32">SUM(D30:J30)</f>
        <v>95</v>
      </c>
      <c r="L30" s="213" t="str">
        <f t="shared" ref="L30" si="33">IF(K30&gt;=96,"Fuerte",(IF(K30&lt;=85,"Débil","Moderado")))</f>
        <v>Moderado</v>
      </c>
      <c r="M30" s="213">
        <f>ROUNDUP(AVERAGE(K30),1)</f>
        <v>95</v>
      </c>
      <c r="N30" s="213" t="str">
        <f t="shared" ref="N30" si="34">IF(M30=100,"Fuerte",IF(M30&lt;50,"Débil","Moderado"))</f>
        <v>Moderado</v>
      </c>
      <c r="O30" s="97" t="str">
        <f t="shared" si="2"/>
        <v>Se debe establecer un plan de acción que permita tener un control o controles bien diseñados.</v>
      </c>
      <c r="P30" s="97"/>
      <c r="Q30" s="97" t="str">
        <f t="shared" si="3"/>
        <v>Requiere plan de acción para fortalecer los controles</v>
      </c>
      <c r="R30" s="155">
        <f t="shared" si="4"/>
        <v>0</v>
      </c>
      <c r="S30" s="155"/>
      <c r="T30" s="155">
        <f t="shared" si="5"/>
        <v>1</v>
      </c>
      <c r="U30" s="162"/>
    </row>
    <row r="31" spans="1:33" ht="30" x14ac:dyDescent="0.25">
      <c r="A31" s="29"/>
      <c r="B31" s="161" t="s">
        <v>451</v>
      </c>
      <c r="C31" s="153"/>
      <c r="D31" s="154"/>
      <c r="E31" s="154"/>
      <c r="F31" s="154"/>
      <c r="G31" s="154"/>
      <c r="H31" s="154"/>
      <c r="I31" s="154"/>
      <c r="J31" s="154"/>
      <c r="K31" s="129">
        <f t="shared" si="0"/>
        <v>0</v>
      </c>
      <c r="L31" s="129" t="str">
        <f t="shared" si="1"/>
        <v>Débil</v>
      </c>
      <c r="M31" s="129">
        <f t="shared" ref="M31:M51" si="35">ROUNDUP(AVERAGE(K31:K36),1)</f>
        <v>0</v>
      </c>
      <c r="N31" s="129" t="str">
        <f t="shared" ref="N31:N51" si="36">IF(M31=100,"Fuerte",IF(M31&lt;50,"Débil","Moderado"))</f>
        <v>Débil</v>
      </c>
      <c r="O31" s="97" t="str">
        <f t="shared" si="2"/>
        <v>Se debe establecer un plan de acción que permita tener un control o controles bien diseñados.</v>
      </c>
      <c r="P31" s="97"/>
      <c r="Q31" s="97" t="str">
        <f t="shared" si="3"/>
        <v>Requiere plan de acción para fortalecer los controles</v>
      </c>
      <c r="R31" s="155">
        <f t="shared" si="4"/>
        <v>0</v>
      </c>
      <c r="S31" s="155"/>
      <c r="T31" s="155">
        <f t="shared" si="5"/>
        <v>0</v>
      </c>
      <c r="U31" s="162"/>
    </row>
    <row r="32" spans="1:33" ht="30" x14ac:dyDescent="0.25">
      <c r="A32" s="29"/>
      <c r="B32" s="161" t="s">
        <v>452</v>
      </c>
      <c r="C32" s="153"/>
      <c r="D32" s="154"/>
      <c r="E32" s="154"/>
      <c r="F32" s="154"/>
      <c r="G32" s="154"/>
      <c r="H32" s="154"/>
      <c r="I32" s="154"/>
      <c r="J32" s="154"/>
      <c r="K32" s="129">
        <f t="shared" si="0"/>
        <v>0</v>
      </c>
      <c r="L32" s="129" t="str">
        <f t="shared" si="1"/>
        <v>Débil</v>
      </c>
      <c r="M32" s="129">
        <f t="shared" si="35"/>
        <v>0</v>
      </c>
      <c r="N32" s="129" t="str">
        <f t="shared" si="36"/>
        <v>Débil</v>
      </c>
      <c r="O32" s="97" t="str">
        <f t="shared" si="2"/>
        <v>Se debe establecer un plan de acción que permita tener un control o controles bien diseñados.</v>
      </c>
      <c r="P32" s="97"/>
      <c r="Q32" s="97" t="str">
        <f t="shared" si="3"/>
        <v>Requiere plan de acción para fortalecer los controles</v>
      </c>
      <c r="R32" s="155">
        <f t="shared" si="4"/>
        <v>0</v>
      </c>
      <c r="S32" s="155"/>
      <c r="T32" s="155">
        <f t="shared" si="5"/>
        <v>0</v>
      </c>
      <c r="U32" s="162"/>
    </row>
    <row r="33" spans="1:21" ht="30" x14ac:dyDescent="0.25">
      <c r="A33" s="29"/>
      <c r="B33" s="161"/>
      <c r="C33" s="153"/>
      <c r="D33" s="154"/>
      <c r="E33" s="154"/>
      <c r="F33" s="154"/>
      <c r="G33" s="154"/>
      <c r="H33" s="154"/>
      <c r="I33" s="154"/>
      <c r="J33" s="154"/>
      <c r="K33" s="129">
        <f t="shared" si="0"/>
        <v>0</v>
      </c>
      <c r="L33" s="129" t="str">
        <f t="shared" si="1"/>
        <v>Débil</v>
      </c>
      <c r="M33" s="129">
        <f t="shared" si="35"/>
        <v>0</v>
      </c>
      <c r="N33" s="129" t="str">
        <f t="shared" si="36"/>
        <v>Débil</v>
      </c>
      <c r="O33" s="97" t="str">
        <f t="shared" si="2"/>
        <v>Se debe establecer un plan de acción que permita tener un control o controles bien diseñados.</v>
      </c>
      <c r="P33" s="97"/>
      <c r="Q33" s="97" t="str">
        <f t="shared" si="3"/>
        <v>Requiere plan de acción para fortalecer los controles</v>
      </c>
      <c r="R33" s="155">
        <f t="shared" si="4"/>
        <v>0</v>
      </c>
      <c r="S33" s="155"/>
      <c r="T33" s="155">
        <f t="shared" si="5"/>
        <v>0</v>
      </c>
      <c r="U33" s="162"/>
    </row>
    <row r="34" spans="1:21" ht="30" x14ac:dyDescent="0.25">
      <c r="A34" s="29"/>
      <c r="B34" s="161"/>
      <c r="C34" s="153"/>
      <c r="D34" s="154"/>
      <c r="E34" s="154"/>
      <c r="F34" s="154"/>
      <c r="G34" s="154"/>
      <c r="H34" s="154"/>
      <c r="I34" s="154"/>
      <c r="J34" s="154"/>
      <c r="K34" s="129">
        <f t="shared" si="0"/>
        <v>0</v>
      </c>
      <c r="L34" s="129" t="str">
        <f t="shared" si="1"/>
        <v>Débil</v>
      </c>
      <c r="M34" s="129">
        <f t="shared" si="35"/>
        <v>0</v>
      </c>
      <c r="N34" s="129" t="str">
        <f t="shared" si="36"/>
        <v>Débil</v>
      </c>
      <c r="O34" s="97" t="str">
        <f t="shared" si="2"/>
        <v>Se debe establecer un plan de acción que permita tener un control o controles bien diseñados.</v>
      </c>
      <c r="P34" s="97"/>
      <c r="Q34" s="97" t="str">
        <f t="shared" si="3"/>
        <v>Requiere plan de acción para fortalecer los controles</v>
      </c>
      <c r="R34" s="155">
        <f t="shared" si="4"/>
        <v>0</v>
      </c>
      <c r="S34" s="155"/>
      <c r="T34" s="155">
        <f t="shared" si="5"/>
        <v>0</v>
      </c>
      <c r="U34" s="162"/>
    </row>
    <row r="35" spans="1:21" ht="30" x14ac:dyDescent="0.25">
      <c r="A35" s="151" t="str">
        <f>'[1]MAPA DE RIESGOS '!C21</f>
        <v>9: Celebración indebida de contratos</v>
      </c>
      <c r="B35" s="152" t="s">
        <v>450</v>
      </c>
      <c r="C35" s="153"/>
      <c r="D35" s="154"/>
      <c r="E35" s="154"/>
      <c r="F35" s="154"/>
      <c r="G35" s="154"/>
      <c r="H35" s="154"/>
      <c r="I35" s="154"/>
      <c r="J35" s="154"/>
      <c r="K35" s="129">
        <f t="shared" si="0"/>
        <v>0</v>
      </c>
      <c r="L35" s="129" t="str">
        <f t="shared" si="1"/>
        <v>Débil</v>
      </c>
      <c r="M35" s="129">
        <f t="shared" si="35"/>
        <v>0</v>
      </c>
      <c r="N35" s="129" t="str">
        <f t="shared" si="36"/>
        <v>Débil</v>
      </c>
      <c r="O35" s="97" t="str">
        <f t="shared" si="2"/>
        <v>Se debe establecer un plan de acción que permita tener un control o controles bien diseñados.</v>
      </c>
      <c r="P35" s="97"/>
      <c r="Q35" s="97" t="str">
        <f t="shared" si="3"/>
        <v>Requiere plan de acción para fortalecer los controles</v>
      </c>
      <c r="R35" s="155">
        <f t="shared" si="4"/>
        <v>0</v>
      </c>
      <c r="S35" s="155"/>
      <c r="T35" s="155">
        <f t="shared" si="5"/>
        <v>0</v>
      </c>
      <c r="U35" s="162"/>
    </row>
    <row r="36" spans="1:21" ht="30" x14ac:dyDescent="0.25">
      <c r="A36" s="29"/>
      <c r="B36" s="161" t="s">
        <v>451</v>
      </c>
      <c r="C36" s="153"/>
      <c r="D36" s="154"/>
      <c r="E36" s="154"/>
      <c r="F36" s="154"/>
      <c r="G36" s="154"/>
      <c r="H36" s="154"/>
      <c r="I36" s="154"/>
      <c r="J36" s="154"/>
      <c r="K36" s="129">
        <f t="shared" si="0"/>
        <v>0</v>
      </c>
      <c r="L36" s="129" t="str">
        <f t="shared" si="1"/>
        <v>Débil</v>
      </c>
      <c r="M36" s="129">
        <f t="shared" si="35"/>
        <v>0</v>
      </c>
      <c r="N36" s="129" t="str">
        <f t="shared" si="36"/>
        <v>Débil</v>
      </c>
      <c r="O36" s="97" t="str">
        <f t="shared" si="2"/>
        <v>Se debe establecer un plan de acción que permita tener un control o controles bien diseñados.</v>
      </c>
      <c r="P36" s="97"/>
      <c r="Q36" s="97" t="str">
        <f t="shared" si="3"/>
        <v>Requiere plan de acción para fortalecer los controles</v>
      </c>
      <c r="R36" s="155">
        <f t="shared" si="4"/>
        <v>0</v>
      </c>
      <c r="S36" s="155"/>
      <c r="T36" s="155">
        <f t="shared" si="5"/>
        <v>0</v>
      </c>
      <c r="U36" s="162"/>
    </row>
    <row r="37" spans="1:21" ht="30" x14ac:dyDescent="0.25">
      <c r="A37" s="29"/>
      <c r="B37" s="161" t="s">
        <v>452</v>
      </c>
      <c r="C37" s="153"/>
      <c r="D37" s="154"/>
      <c r="E37" s="154"/>
      <c r="F37" s="154"/>
      <c r="G37" s="154"/>
      <c r="H37" s="154"/>
      <c r="I37" s="154"/>
      <c r="J37" s="154"/>
      <c r="K37" s="129">
        <f t="shared" ref="K37:K95" si="37">SUM(D37:J37)</f>
        <v>0</v>
      </c>
      <c r="L37" s="129" t="str">
        <f t="shared" si="1"/>
        <v>Débil</v>
      </c>
      <c r="M37" s="129">
        <f t="shared" si="35"/>
        <v>0</v>
      </c>
      <c r="N37" s="129" t="str">
        <f t="shared" si="36"/>
        <v>Débil</v>
      </c>
      <c r="O37" s="97" t="str">
        <f t="shared" si="2"/>
        <v>Se debe establecer un plan de acción que permita tener un control o controles bien diseñados.</v>
      </c>
      <c r="P37" s="97"/>
      <c r="Q37" s="97" t="str">
        <f t="shared" si="3"/>
        <v>Requiere plan de acción para fortalecer los controles</v>
      </c>
      <c r="R37" s="155">
        <f t="shared" si="4"/>
        <v>0</v>
      </c>
      <c r="S37" s="155"/>
      <c r="T37" s="155">
        <f t="shared" si="5"/>
        <v>0</v>
      </c>
      <c r="U37" s="162"/>
    </row>
    <row r="38" spans="1:21" ht="30" x14ac:dyDescent="0.25">
      <c r="A38" s="29"/>
      <c r="B38" s="161"/>
      <c r="C38" s="153"/>
      <c r="D38" s="154"/>
      <c r="E38" s="154"/>
      <c r="F38" s="154"/>
      <c r="G38" s="154"/>
      <c r="H38" s="154"/>
      <c r="I38" s="154"/>
      <c r="J38" s="154"/>
      <c r="K38" s="129">
        <f t="shared" si="37"/>
        <v>0</v>
      </c>
      <c r="L38" s="129" t="str">
        <f t="shared" si="1"/>
        <v>Débil</v>
      </c>
      <c r="M38" s="129">
        <f t="shared" si="35"/>
        <v>0</v>
      </c>
      <c r="N38" s="129" t="str">
        <f t="shared" si="36"/>
        <v>Débil</v>
      </c>
      <c r="O38" s="97" t="str">
        <f t="shared" si="2"/>
        <v>Se debe establecer un plan de acción que permita tener un control o controles bien diseñados.</v>
      </c>
      <c r="P38" s="97"/>
      <c r="Q38" s="97" t="str">
        <f t="shared" si="3"/>
        <v>Requiere plan de acción para fortalecer los controles</v>
      </c>
      <c r="R38" s="155">
        <f t="shared" si="4"/>
        <v>0</v>
      </c>
      <c r="S38" s="155"/>
      <c r="T38" s="155">
        <f t="shared" si="5"/>
        <v>0</v>
      </c>
      <c r="U38" s="162"/>
    </row>
    <row r="39" spans="1:21" ht="30" x14ac:dyDescent="0.25">
      <c r="A39" s="29"/>
      <c r="B39" s="161"/>
      <c r="C39" s="153"/>
      <c r="D39" s="154"/>
      <c r="E39" s="154"/>
      <c r="F39" s="154"/>
      <c r="G39" s="154"/>
      <c r="H39" s="154"/>
      <c r="I39" s="154"/>
      <c r="J39" s="154"/>
      <c r="K39" s="129">
        <f t="shared" si="37"/>
        <v>0</v>
      </c>
      <c r="L39" s="129" t="str">
        <f t="shared" si="1"/>
        <v>Débil</v>
      </c>
      <c r="M39" s="129">
        <f t="shared" si="35"/>
        <v>0</v>
      </c>
      <c r="N39" s="129" t="str">
        <f t="shared" si="36"/>
        <v>Débil</v>
      </c>
      <c r="O39" s="97" t="str">
        <f t="shared" si="2"/>
        <v>Se debe establecer un plan de acción que permita tener un control o controles bien diseñados.</v>
      </c>
      <c r="P39" s="97"/>
      <c r="Q39" s="97" t="str">
        <f t="shared" si="3"/>
        <v>Requiere plan de acción para fortalecer los controles</v>
      </c>
      <c r="R39" s="155">
        <f t="shared" si="4"/>
        <v>0</v>
      </c>
      <c r="S39" s="155"/>
      <c r="T39" s="155">
        <f t="shared" si="5"/>
        <v>0</v>
      </c>
      <c r="U39" s="162"/>
    </row>
    <row r="40" spans="1:21" ht="30" x14ac:dyDescent="0.25">
      <c r="A40" s="29"/>
      <c r="B40" s="161"/>
      <c r="C40" s="153"/>
      <c r="D40" s="154"/>
      <c r="E40" s="154"/>
      <c r="F40" s="154"/>
      <c r="G40" s="154"/>
      <c r="H40" s="154"/>
      <c r="I40" s="154"/>
      <c r="J40" s="154"/>
      <c r="K40" s="129">
        <f t="shared" si="37"/>
        <v>0</v>
      </c>
      <c r="L40" s="129" t="str">
        <f t="shared" si="1"/>
        <v>Débil</v>
      </c>
      <c r="M40" s="129">
        <f t="shared" si="35"/>
        <v>0</v>
      </c>
      <c r="N40" s="129" t="str">
        <f t="shared" si="36"/>
        <v>Débil</v>
      </c>
      <c r="O40" s="97" t="str">
        <f t="shared" si="2"/>
        <v>Se debe establecer un plan de acción que permita tener un control o controles bien diseñados.</v>
      </c>
      <c r="P40" s="97"/>
      <c r="Q40" s="97" t="str">
        <f t="shared" si="3"/>
        <v>Requiere plan de acción para fortalecer los controles</v>
      </c>
      <c r="R40" s="155">
        <f t="shared" si="4"/>
        <v>0</v>
      </c>
      <c r="S40" s="155"/>
      <c r="T40" s="155">
        <f t="shared" si="5"/>
        <v>0</v>
      </c>
      <c r="U40" s="162"/>
    </row>
    <row r="41" spans="1:21" ht="30" x14ac:dyDescent="0.25">
      <c r="A41" s="151" t="str">
        <f>'[1]MAPA DE RIESGOS '!C22</f>
        <v>10: Cohecho</v>
      </c>
      <c r="B41" s="152" t="s">
        <v>450</v>
      </c>
      <c r="C41" s="153"/>
      <c r="D41" s="154"/>
      <c r="E41" s="154"/>
      <c r="F41" s="154"/>
      <c r="G41" s="154"/>
      <c r="H41" s="154"/>
      <c r="I41" s="154"/>
      <c r="J41" s="154"/>
      <c r="K41" s="129">
        <f t="shared" si="37"/>
        <v>0</v>
      </c>
      <c r="L41" s="129" t="str">
        <f t="shared" si="1"/>
        <v>Débil</v>
      </c>
      <c r="M41" s="129">
        <f t="shared" si="35"/>
        <v>0</v>
      </c>
      <c r="N41" s="129" t="str">
        <f t="shared" si="36"/>
        <v>Débil</v>
      </c>
      <c r="O41" s="97" t="str">
        <f t="shared" si="2"/>
        <v>Se debe establecer un plan de acción que permita tener un control o controles bien diseñados.</v>
      </c>
      <c r="P41" s="97"/>
      <c r="Q41" s="97" t="str">
        <f t="shared" si="3"/>
        <v>Requiere plan de acción para fortalecer los controles</v>
      </c>
      <c r="R41" s="155">
        <f t="shared" si="4"/>
        <v>0</v>
      </c>
      <c r="S41" s="155"/>
      <c r="T41" s="155">
        <f t="shared" si="5"/>
        <v>0</v>
      </c>
      <c r="U41" s="162"/>
    </row>
    <row r="42" spans="1:21" ht="30" x14ac:dyDescent="0.25">
      <c r="A42" s="29"/>
      <c r="B42" s="161" t="s">
        <v>451</v>
      </c>
      <c r="C42" s="153"/>
      <c r="D42" s="154"/>
      <c r="E42" s="154"/>
      <c r="F42" s="154"/>
      <c r="G42" s="154"/>
      <c r="H42" s="154"/>
      <c r="I42" s="154"/>
      <c r="J42" s="154"/>
      <c r="K42" s="129">
        <f t="shared" si="37"/>
        <v>0</v>
      </c>
      <c r="L42" s="129" t="str">
        <f t="shared" si="1"/>
        <v>Débil</v>
      </c>
      <c r="M42" s="129">
        <f t="shared" si="35"/>
        <v>0</v>
      </c>
      <c r="N42" s="129" t="str">
        <f t="shared" si="36"/>
        <v>Débil</v>
      </c>
      <c r="O42" s="97" t="str">
        <f t="shared" si="2"/>
        <v>Se debe establecer un plan de acción que permita tener un control o controles bien diseñados.</v>
      </c>
      <c r="P42" s="97"/>
      <c r="Q42" s="97" t="str">
        <f t="shared" si="3"/>
        <v>Requiere plan de acción para fortalecer los controles</v>
      </c>
      <c r="R42" s="155">
        <f t="shared" si="4"/>
        <v>0</v>
      </c>
      <c r="S42" s="155"/>
      <c r="T42" s="155">
        <f t="shared" si="5"/>
        <v>0</v>
      </c>
      <c r="U42" s="162"/>
    </row>
    <row r="43" spans="1:21" ht="30" x14ac:dyDescent="0.25">
      <c r="A43" s="29"/>
      <c r="B43" s="161" t="s">
        <v>452</v>
      </c>
      <c r="C43" s="153"/>
      <c r="D43" s="154"/>
      <c r="E43" s="154"/>
      <c r="F43" s="154"/>
      <c r="G43" s="154"/>
      <c r="H43" s="154"/>
      <c r="I43" s="154"/>
      <c r="J43" s="154"/>
      <c r="K43" s="129">
        <f t="shared" si="37"/>
        <v>0</v>
      </c>
      <c r="L43" s="129" t="str">
        <f t="shared" si="1"/>
        <v>Débil</v>
      </c>
      <c r="M43" s="129">
        <f t="shared" si="35"/>
        <v>0</v>
      </c>
      <c r="N43" s="129" t="str">
        <f t="shared" si="36"/>
        <v>Débil</v>
      </c>
      <c r="O43" s="97" t="str">
        <f t="shared" si="2"/>
        <v>Se debe establecer un plan de acción que permita tener un control o controles bien diseñados.</v>
      </c>
      <c r="P43" s="97"/>
      <c r="Q43" s="97" t="str">
        <f t="shared" si="3"/>
        <v>Requiere plan de acción para fortalecer los controles</v>
      </c>
      <c r="R43" s="155">
        <f t="shared" si="4"/>
        <v>0</v>
      </c>
      <c r="S43" s="155"/>
      <c r="T43" s="155">
        <f t="shared" si="5"/>
        <v>0</v>
      </c>
      <c r="U43" s="162"/>
    </row>
    <row r="44" spans="1:21" ht="30.75" customHeight="1" x14ac:dyDescent="0.25">
      <c r="A44" s="29"/>
      <c r="B44" s="161"/>
      <c r="C44" s="153"/>
      <c r="D44" s="154"/>
      <c r="E44" s="154"/>
      <c r="F44" s="154"/>
      <c r="G44" s="154"/>
      <c r="H44" s="154"/>
      <c r="I44" s="154"/>
      <c r="J44" s="154"/>
      <c r="K44" s="129">
        <f t="shared" si="37"/>
        <v>0</v>
      </c>
      <c r="L44" s="129" t="str">
        <f t="shared" si="1"/>
        <v>Débil</v>
      </c>
      <c r="M44" s="129">
        <f t="shared" si="35"/>
        <v>0</v>
      </c>
      <c r="N44" s="129" t="str">
        <f t="shared" si="36"/>
        <v>Débil</v>
      </c>
      <c r="O44" s="97" t="str">
        <f t="shared" si="2"/>
        <v>Se debe establecer un plan de acción que permita tener un control o controles bien diseñados.</v>
      </c>
      <c r="P44" s="97"/>
      <c r="Q44" s="97" t="str">
        <f t="shared" si="3"/>
        <v>Requiere plan de acción para fortalecer los controles</v>
      </c>
      <c r="R44" s="155">
        <f t="shared" si="4"/>
        <v>0</v>
      </c>
      <c r="S44" s="155"/>
      <c r="T44" s="155">
        <f t="shared" si="5"/>
        <v>0</v>
      </c>
      <c r="U44" s="162"/>
    </row>
    <row r="45" spans="1:21" ht="30" x14ac:dyDescent="0.25">
      <c r="A45" s="151" t="str">
        <f>'[1]MAPA DE RIESGOS '!C23</f>
        <v>11. Discriminación hacia un ciudadano que requiere atención y respuesta por parte de la SDM.</v>
      </c>
      <c r="B45" s="152" t="s">
        <v>450</v>
      </c>
      <c r="C45" s="153"/>
      <c r="D45" s="154"/>
      <c r="E45" s="154"/>
      <c r="F45" s="154"/>
      <c r="G45" s="154"/>
      <c r="H45" s="154"/>
      <c r="I45" s="154"/>
      <c r="J45" s="154"/>
      <c r="K45" s="129">
        <f t="shared" si="37"/>
        <v>0</v>
      </c>
      <c r="L45" s="129" t="str">
        <f t="shared" si="1"/>
        <v>Débil</v>
      </c>
      <c r="M45" s="129">
        <f t="shared" si="35"/>
        <v>0</v>
      </c>
      <c r="N45" s="129" t="str">
        <f t="shared" si="36"/>
        <v>Débil</v>
      </c>
      <c r="O45" s="97" t="str">
        <f t="shared" si="2"/>
        <v>Se debe establecer un plan de acción que permita tener un control o controles bien diseñados.</v>
      </c>
      <c r="P45" s="97"/>
      <c r="Q45" s="97" t="str">
        <f t="shared" si="3"/>
        <v>Requiere plan de acción para fortalecer los controles</v>
      </c>
      <c r="R45" s="155">
        <f t="shared" si="4"/>
        <v>0</v>
      </c>
      <c r="S45" s="155"/>
      <c r="T45" s="155">
        <f t="shared" si="5"/>
        <v>0</v>
      </c>
      <c r="U45" s="162"/>
    </row>
    <row r="46" spans="1:21" ht="30" x14ac:dyDescent="0.25">
      <c r="A46" s="29"/>
      <c r="B46" s="161" t="s">
        <v>451</v>
      </c>
      <c r="C46" s="153"/>
      <c r="D46" s="154"/>
      <c r="E46" s="154"/>
      <c r="F46" s="154"/>
      <c r="G46" s="154"/>
      <c r="H46" s="154"/>
      <c r="I46" s="154"/>
      <c r="J46" s="154"/>
      <c r="K46" s="129">
        <f t="shared" si="37"/>
        <v>0</v>
      </c>
      <c r="L46" s="129" t="str">
        <f t="shared" si="1"/>
        <v>Débil</v>
      </c>
      <c r="M46" s="129">
        <f t="shared" si="35"/>
        <v>0</v>
      </c>
      <c r="N46" s="129" t="str">
        <f t="shared" si="36"/>
        <v>Débil</v>
      </c>
      <c r="O46" s="97" t="str">
        <f t="shared" si="2"/>
        <v>Se debe establecer un plan de acción que permita tener un control o controles bien diseñados.</v>
      </c>
      <c r="P46" s="97"/>
      <c r="Q46" s="97" t="str">
        <f t="shared" si="3"/>
        <v>Requiere plan de acción para fortalecer los controles</v>
      </c>
      <c r="R46" s="155">
        <f t="shared" si="4"/>
        <v>0</v>
      </c>
      <c r="S46" s="155"/>
      <c r="T46" s="155">
        <f t="shared" si="5"/>
        <v>0</v>
      </c>
      <c r="U46" s="162"/>
    </row>
    <row r="47" spans="1:21" ht="30" x14ac:dyDescent="0.25">
      <c r="A47" s="29"/>
      <c r="B47" s="161" t="s">
        <v>452</v>
      </c>
      <c r="C47" s="153"/>
      <c r="D47" s="154"/>
      <c r="E47" s="154"/>
      <c r="F47" s="154"/>
      <c r="G47" s="154"/>
      <c r="H47" s="154"/>
      <c r="I47" s="154"/>
      <c r="J47" s="154"/>
      <c r="K47" s="129">
        <f t="shared" si="37"/>
        <v>0</v>
      </c>
      <c r="L47" s="129" t="str">
        <f t="shared" si="1"/>
        <v>Débil</v>
      </c>
      <c r="M47" s="129">
        <f t="shared" si="35"/>
        <v>0</v>
      </c>
      <c r="N47" s="129" t="str">
        <f t="shared" si="36"/>
        <v>Débil</v>
      </c>
      <c r="O47" s="97" t="str">
        <f t="shared" si="2"/>
        <v>Se debe establecer un plan de acción que permita tener un control o controles bien diseñados.</v>
      </c>
      <c r="P47" s="97"/>
      <c r="Q47" s="97" t="str">
        <f t="shared" si="3"/>
        <v>Requiere plan de acción para fortalecer los controles</v>
      </c>
      <c r="R47" s="155">
        <f t="shared" si="4"/>
        <v>0</v>
      </c>
      <c r="S47" s="155"/>
      <c r="T47" s="155">
        <f t="shared" si="5"/>
        <v>0</v>
      </c>
      <c r="U47" s="162"/>
    </row>
    <row r="48" spans="1:21" ht="30" x14ac:dyDescent="0.25">
      <c r="A48" s="29"/>
      <c r="B48" s="161"/>
      <c r="C48" s="153"/>
      <c r="D48" s="154"/>
      <c r="E48" s="154"/>
      <c r="F48" s="154"/>
      <c r="G48" s="154"/>
      <c r="H48" s="154"/>
      <c r="I48" s="154"/>
      <c r="J48" s="154"/>
      <c r="K48" s="129">
        <f t="shared" si="37"/>
        <v>0</v>
      </c>
      <c r="L48" s="129" t="str">
        <f t="shared" si="1"/>
        <v>Débil</v>
      </c>
      <c r="M48" s="129">
        <f t="shared" si="35"/>
        <v>0</v>
      </c>
      <c r="N48" s="129" t="str">
        <f t="shared" si="36"/>
        <v>Débil</v>
      </c>
      <c r="O48" s="97" t="str">
        <f t="shared" si="2"/>
        <v>Se debe establecer un plan de acción que permita tener un control o controles bien diseñados.</v>
      </c>
      <c r="P48" s="97"/>
      <c r="Q48" s="97" t="str">
        <f t="shared" si="3"/>
        <v>Requiere plan de acción para fortalecer los controles</v>
      </c>
      <c r="R48" s="155">
        <f t="shared" si="4"/>
        <v>0</v>
      </c>
      <c r="S48" s="155"/>
      <c r="T48" s="155">
        <f t="shared" si="5"/>
        <v>0</v>
      </c>
      <c r="U48" s="162"/>
    </row>
    <row r="49" spans="1:21" ht="30" x14ac:dyDescent="0.25">
      <c r="A49" s="151" t="str">
        <f>'[1]MAPA DE RIESGOS '!C24</f>
        <v>12. Actuación de la SDM que impida la participación ciudadana y el control social.</v>
      </c>
      <c r="B49" s="152" t="s">
        <v>450</v>
      </c>
      <c r="C49" s="153"/>
      <c r="D49" s="154"/>
      <c r="E49" s="154"/>
      <c r="F49" s="154"/>
      <c r="G49" s="154"/>
      <c r="H49" s="154"/>
      <c r="I49" s="154"/>
      <c r="J49" s="154"/>
      <c r="K49" s="129">
        <f t="shared" si="37"/>
        <v>0</v>
      </c>
      <c r="L49" s="129" t="str">
        <f t="shared" si="1"/>
        <v>Débil</v>
      </c>
      <c r="M49" s="129">
        <f t="shared" si="35"/>
        <v>0</v>
      </c>
      <c r="N49" s="129" t="str">
        <f t="shared" si="36"/>
        <v>Débil</v>
      </c>
      <c r="O49" s="97" t="str">
        <f t="shared" si="2"/>
        <v>Se debe establecer un plan de acción que permita tener un control o controles bien diseñados.</v>
      </c>
      <c r="P49" s="97"/>
      <c r="Q49" s="97" t="str">
        <f t="shared" si="3"/>
        <v>Requiere plan de acción para fortalecer los controles</v>
      </c>
      <c r="R49" s="155">
        <f t="shared" si="4"/>
        <v>0</v>
      </c>
      <c r="S49" s="155"/>
      <c r="T49" s="155">
        <f t="shared" si="5"/>
        <v>0</v>
      </c>
      <c r="U49" s="162"/>
    </row>
    <row r="50" spans="1:21" ht="30" x14ac:dyDescent="0.25">
      <c r="A50" s="29"/>
      <c r="B50" s="161" t="s">
        <v>451</v>
      </c>
      <c r="C50" s="153"/>
      <c r="D50" s="154"/>
      <c r="E50" s="154"/>
      <c r="F50" s="154"/>
      <c r="G50" s="154"/>
      <c r="H50" s="154"/>
      <c r="I50" s="154"/>
      <c r="J50" s="154"/>
      <c r="K50" s="129">
        <f t="shared" si="37"/>
        <v>0</v>
      </c>
      <c r="L50" s="129" t="str">
        <f t="shared" si="1"/>
        <v>Débil</v>
      </c>
      <c r="M50" s="129">
        <f t="shared" si="35"/>
        <v>0</v>
      </c>
      <c r="N50" s="129" t="str">
        <f t="shared" si="36"/>
        <v>Débil</v>
      </c>
      <c r="O50" s="97" t="str">
        <f t="shared" si="2"/>
        <v>Se debe establecer un plan de acción que permita tener un control o controles bien diseñados.</v>
      </c>
      <c r="P50" s="97"/>
      <c r="Q50" s="97" t="str">
        <f t="shared" si="3"/>
        <v>Requiere plan de acción para fortalecer los controles</v>
      </c>
      <c r="R50" s="155">
        <f t="shared" si="4"/>
        <v>0</v>
      </c>
      <c r="S50" s="155"/>
      <c r="T50" s="155">
        <f t="shared" si="5"/>
        <v>0</v>
      </c>
      <c r="U50" s="162"/>
    </row>
    <row r="51" spans="1:21" ht="30" x14ac:dyDescent="0.25">
      <c r="A51" s="29"/>
      <c r="B51" s="161" t="s">
        <v>452</v>
      </c>
      <c r="C51" s="153"/>
      <c r="D51" s="154"/>
      <c r="E51" s="154"/>
      <c r="F51" s="154"/>
      <c r="G51" s="154"/>
      <c r="H51" s="154"/>
      <c r="I51" s="154"/>
      <c r="J51" s="154"/>
      <c r="K51" s="129">
        <f t="shared" si="37"/>
        <v>0</v>
      </c>
      <c r="L51" s="129" t="str">
        <f t="shared" si="1"/>
        <v>Débil</v>
      </c>
      <c r="M51" s="129">
        <f t="shared" si="35"/>
        <v>0</v>
      </c>
      <c r="N51" s="129" t="str">
        <f t="shared" si="36"/>
        <v>Débil</v>
      </c>
      <c r="O51" s="97" t="str">
        <f t="shared" si="2"/>
        <v>Se debe establecer un plan de acción que permita tener un control o controles bien diseñados.</v>
      </c>
      <c r="P51" s="97"/>
      <c r="Q51" s="97" t="str">
        <f t="shared" si="3"/>
        <v>Requiere plan de acción para fortalecer los controles</v>
      </c>
      <c r="R51" s="155">
        <f t="shared" si="4"/>
        <v>0</v>
      </c>
      <c r="S51" s="155"/>
      <c r="T51" s="155">
        <f t="shared" si="5"/>
        <v>0</v>
      </c>
      <c r="U51" s="162"/>
    </row>
    <row r="52" spans="1:21" ht="30" x14ac:dyDescent="0.25">
      <c r="A52" s="29"/>
      <c r="B52" s="161"/>
      <c r="C52" s="153"/>
      <c r="D52" s="154"/>
      <c r="E52" s="154"/>
      <c r="F52" s="154"/>
      <c r="G52" s="154"/>
      <c r="H52" s="154"/>
      <c r="I52" s="154"/>
      <c r="J52" s="154"/>
      <c r="K52" s="129">
        <f t="shared" si="37"/>
        <v>0</v>
      </c>
      <c r="L52" s="129" t="str">
        <f t="shared" ref="L52:L95" si="38">IF(K52&gt;=96,"Fuerte",(IF(K52&lt;=85,"Débil","Moderado")))</f>
        <v>Débil</v>
      </c>
      <c r="M52" s="129">
        <f t="shared" ref="M52:M90" si="39">ROUNDUP(AVERAGE(K52:K57),1)</f>
        <v>0</v>
      </c>
      <c r="N52" s="129" t="str">
        <f t="shared" ref="N52:N95" si="40">IF(M52=100,"Fuerte",IF(M52&lt;50,"Débil","Moderado"))</f>
        <v>Débil</v>
      </c>
      <c r="O52" s="97" t="str">
        <f t="shared" ref="O52:O95" si="41">IF(M52&lt;96,"Se debe establecer un plan de acción que permita tener un control o controles bien diseñados.")</f>
        <v>Se debe establecer un plan de acción que permita tener un control o controles bien diseñados.</v>
      </c>
      <c r="P52" s="97"/>
      <c r="Q52" s="97" t="str">
        <f t="shared" ref="Q52:Q95" si="42">IF(AND(N52="Fuerte",P52="Fuerte"),"Fuerte y no requiere acciones adicionales","Requiere plan de acción para fortalecer los controles")</f>
        <v>Requiere plan de acción para fortalecer los controles</v>
      </c>
      <c r="R52" s="155">
        <f t="shared" ref="R52:R95" si="43">IF(C52="Preventivo",IF(N52="Fuerte",2,IF(N52="Moderado",1,0)),0)</f>
        <v>0</v>
      </c>
      <c r="S52" s="155"/>
      <c r="T52" s="155">
        <f t="shared" ref="T52:T95" si="44">IF(C52="Detectivo",IF(N52="Fuerte",2,IF(N52="Moderado",1,0)),0)</f>
        <v>0</v>
      </c>
      <c r="U52" s="162"/>
    </row>
    <row r="53" spans="1:21" ht="30" x14ac:dyDescent="0.25">
      <c r="A53" s="29"/>
      <c r="B53" s="161"/>
      <c r="C53" s="153"/>
      <c r="D53" s="154"/>
      <c r="E53" s="154"/>
      <c r="F53" s="154"/>
      <c r="G53" s="154"/>
      <c r="H53" s="154"/>
      <c r="I53" s="154"/>
      <c r="J53" s="154"/>
      <c r="K53" s="129">
        <f t="shared" si="37"/>
        <v>0</v>
      </c>
      <c r="L53" s="129" t="str">
        <f t="shared" si="38"/>
        <v>Débil</v>
      </c>
      <c r="M53" s="129">
        <f t="shared" si="39"/>
        <v>0</v>
      </c>
      <c r="N53" s="129" t="str">
        <f t="shared" si="40"/>
        <v>Débil</v>
      </c>
      <c r="O53" s="97" t="str">
        <f t="shared" si="41"/>
        <v>Se debe establecer un plan de acción que permita tener un control o controles bien diseñados.</v>
      </c>
      <c r="P53" s="97"/>
      <c r="Q53" s="97" t="str">
        <f t="shared" si="42"/>
        <v>Requiere plan de acción para fortalecer los controles</v>
      </c>
      <c r="R53" s="155">
        <f t="shared" si="43"/>
        <v>0</v>
      </c>
      <c r="S53" s="155"/>
      <c r="T53" s="155">
        <f t="shared" si="44"/>
        <v>0</v>
      </c>
      <c r="U53" s="162"/>
    </row>
    <row r="54" spans="1:21" ht="30" x14ac:dyDescent="0.25">
      <c r="A54" s="29"/>
      <c r="B54" s="161"/>
      <c r="C54" s="153"/>
      <c r="D54" s="154"/>
      <c r="E54" s="154"/>
      <c r="F54" s="154"/>
      <c r="G54" s="154"/>
      <c r="H54" s="154"/>
      <c r="I54" s="154"/>
      <c r="J54" s="154"/>
      <c r="K54" s="129">
        <f t="shared" si="37"/>
        <v>0</v>
      </c>
      <c r="L54" s="129" t="str">
        <f t="shared" si="38"/>
        <v>Débil</v>
      </c>
      <c r="M54" s="129">
        <f t="shared" si="39"/>
        <v>0</v>
      </c>
      <c r="N54" s="129" t="str">
        <f t="shared" si="40"/>
        <v>Débil</v>
      </c>
      <c r="O54" s="97" t="str">
        <f t="shared" si="41"/>
        <v>Se debe establecer un plan de acción que permita tener un control o controles bien diseñados.</v>
      </c>
      <c r="P54" s="97"/>
      <c r="Q54" s="97" t="str">
        <f t="shared" si="42"/>
        <v>Requiere plan de acción para fortalecer los controles</v>
      </c>
      <c r="R54" s="155">
        <f t="shared" si="43"/>
        <v>0</v>
      </c>
      <c r="S54" s="155"/>
      <c r="T54" s="155">
        <f t="shared" si="44"/>
        <v>0</v>
      </c>
      <c r="U54" s="162"/>
    </row>
    <row r="55" spans="1:21" ht="45" x14ac:dyDescent="0.25">
      <c r="A55" s="166" t="str">
        <f>'[1]MAPA DE RIESGOS '!C25</f>
        <v xml:space="preserve">13. Adopción de tecnologías obsoletas, inadecuadas o incompatibles para las necesidades de la movilidad de la ciudad. </v>
      </c>
      <c r="B55" s="152" t="s">
        <v>450</v>
      </c>
      <c r="C55" s="153"/>
      <c r="D55" s="154"/>
      <c r="E55" s="154"/>
      <c r="F55" s="154"/>
      <c r="G55" s="154"/>
      <c r="H55" s="154"/>
      <c r="I55" s="154"/>
      <c r="J55" s="154"/>
      <c r="K55" s="129">
        <f t="shared" si="37"/>
        <v>0</v>
      </c>
      <c r="L55" s="129" t="str">
        <f t="shared" si="38"/>
        <v>Débil</v>
      </c>
      <c r="M55" s="129">
        <f t="shared" si="39"/>
        <v>0</v>
      </c>
      <c r="N55" s="129" t="str">
        <f t="shared" si="40"/>
        <v>Débil</v>
      </c>
      <c r="O55" s="97" t="str">
        <f t="shared" si="41"/>
        <v>Se debe establecer un plan de acción que permita tener un control o controles bien diseñados.</v>
      </c>
      <c r="P55" s="97"/>
      <c r="Q55" s="97" t="str">
        <f t="shared" si="42"/>
        <v>Requiere plan de acción para fortalecer los controles</v>
      </c>
      <c r="R55" s="155">
        <f t="shared" si="43"/>
        <v>0</v>
      </c>
      <c r="S55" s="155"/>
      <c r="T55" s="155">
        <f t="shared" si="44"/>
        <v>0</v>
      </c>
      <c r="U55" s="162"/>
    </row>
    <row r="56" spans="1:21" ht="30" x14ac:dyDescent="0.25">
      <c r="A56" s="167"/>
      <c r="B56" s="161" t="s">
        <v>451</v>
      </c>
      <c r="C56" s="153"/>
      <c r="D56" s="154"/>
      <c r="E56" s="154"/>
      <c r="F56" s="154"/>
      <c r="G56" s="154"/>
      <c r="H56" s="154"/>
      <c r="I56" s="154"/>
      <c r="J56" s="154"/>
      <c r="K56" s="129">
        <f t="shared" si="37"/>
        <v>0</v>
      </c>
      <c r="L56" s="129" t="str">
        <f t="shared" si="38"/>
        <v>Débil</v>
      </c>
      <c r="M56" s="129">
        <f t="shared" si="39"/>
        <v>0</v>
      </c>
      <c r="N56" s="129" t="str">
        <f t="shared" si="40"/>
        <v>Débil</v>
      </c>
      <c r="O56" s="97" t="str">
        <f t="shared" si="41"/>
        <v>Se debe establecer un plan de acción que permita tener un control o controles bien diseñados.</v>
      </c>
      <c r="P56" s="97"/>
      <c r="Q56" s="97" t="str">
        <f t="shared" si="42"/>
        <v>Requiere plan de acción para fortalecer los controles</v>
      </c>
      <c r="R56" s="155">
        <f t="shared" si="43"/>
        <v>0</v>
      </c>
      <c r="S56" s="155"/>
      <c r="T56" s="155">
        <f t="shared" si="44"/>
        <v>0</v>
      </c>
      <c r="U56" s="162"/>
    </row>
    <row r="57" spans="1:21" ht="30" x14ac:dyDescent="0.25">
      <c r="A57" s="167"/>
      <c r="B57" s="161" t="s">
        <v>452</v>
      </c>
      <c r="C57" s="153"/>
      <c r="D57" s="154"/>
      <c r="E57" s="154"/>
      <c r="F57" s="154"/>
      <c r="G57" s="154"/>
      <c r="H57" s="154"/>
      <c r="I57" s="154"/>
      <c r="J57" s="154"/>
      <c r="K57" s="129">
        <f t="shared" si="37"/>
        <v>0</v>
      </c>
      <c r="L57" s="129" t="str">
        <f t="shared" si="38"/>
        <v>Débil</v>
      </c>
      <c r="M57" s="129">
        <f t="shared" si="39"/>
        <v>0</v>
      </c>
      <c r="N57" s="129" t="str">
        <f t="shared" si="40"/>
        <v>Débil</v>
      </c>
      <c r="O57" s="97" t="str">
        <f t="shared" si="41"/>
        <v>Se debe establecer un plan de acción que permita tener un control o controles bien diseñados.</v>
      </c>
      <c r="P57" s="97"/>
      <c r="Q57" s="97" t="str">
        <f t="shared" si="42"/>
        <v>Requiere plan de acción para fortalecer los controles</v>
      </c>
      <c r="R57" s="155">
        <f t="shared" si="43"/>
        <v>0</v>
      </c>
      <c r="S57" s="155"/>
      <c r="T57" s="155">
        <f t="shared" si="44"/>
        <v>0</v>
      </c>
      <c r="U57" s="162"/>
    </row>
    <row r="58" spans="1:21" ht="30" x14ac:dyDescent="0.25">
      <c r="A58" s="167"/>
      <c r="B58" s="161"/>
      <c r="C58" s="153"/>
      <c r="D58" s="154"/>
      <c r="E58" s="154"/>
      <c r="F58" s="154"/>
      <c r="G58" s="154"/>
      <c r="H58" s="154"/>
      <c r="I58" s="154"/>
      <c r="J58" s="154"/>
      <c r="K58" s="129">
        <f t="shared" si="37"/>
        <v>0</v>
      </c>
      <c r="L58" s="129" t="str">
        <f t="shared" si="38"/>
        <v>Débil</v>
      </c>
      <c r="M58" s="129">
        <f t="shared" si="39"/>
        <v>0</v>
      </c>
      <c r="N58" s="129" t="str">
        <f t="shared" si="40"/>
        <v>Débil</v>
      </c>
      <c r="O58" s="97" t="str">
        <f t="shared" si="41"/>
        <v>Se debe establecer un plan de acción que permita tener un control o controles bien diseñados.</v>
      </c>
      <c r="P58" s="97"/>
      <c r="Q58" s="97" t="str">
        <f t="shared" si="42"/>
        <v>Requiere plan de acción para fortalecer los controles</v>
      </c>
      <c r="R58" s="155">
        <f t="shared" si="43"/>
        <v>0</v>
      </c>
      <c r="S58" s="155"/>
      <c r="T58" s="155">
        <f t="shared" si="44"/>
        <v>0</v>
      </c>
      <c r="U58" s="162"/>
    </row>
    <row r="59" spans="1:21" ht="30" x14ac:dyDescent="0.25">
      <c r="A59" s="167"/>
      <c r="B59" s="161"/>
      <c r="C59" s="153"/>
      <c r="D59" s="154"/>
      <c r="E59" s="154"/>
      <c r="F59" s="154"/>
      <c r="G59" s="154"/>
      <c r="H59" s="154"/>
      <c r="I59" s="154"/>
      <c r="J59" s="154"/>
      <c r="K59" s="129">
        <f t="shared" si="37"/>
        <v>0</v>
      </c>
      <c r="L59" s="129" t="str">
        <f t="shared" si="38"/>
        <v>Débil</v>
      </c>
      <c r="M59" s="129">
        <f t="shared" si="39"/>
        <v>0</v>
      </c>
      <c r="N59" s="129" t="str">
        <f t="shared" si="40"/>
        <v>Débil</v>
      </c>
      <c r="O59" s="97" t="str">
        <f t="shared" si="41"/>
        <v>Se debe establecer un plan de acción que permita tener un control o controles bien diseñados.</v>
      </c>
      <c r="P59" s="97"/>
      <c r="Q59" s="97" t="str">
        <f t="shared" si="42"/>
        <v>Requiere plan de acción para fortalecer los controles</v>
      </c>
      <c r="R59" s="155">
        <f t="shared" si="43"/>
        <v>0</v>
      </c>
      <c r="S59" s="155"/>
      <c r="T59" s="155">
        <f t="shared" si="44"/>
        <v>0</v>
      </c>
      <c r="U59" s="162"/>
    </row>
    <row r="60" spans="1:21" ht="30" x14ac:dyDescent="0.25">
      <c r="A60" s="167"/>
      <c r="B60" s="161"/>
      <c r="C60" s="153"/>
      <c r="D60" s="154"/>
      <c r="E60" s="154"/>
      <c r="F60" s="154"/>
      <c r="G60" s="154"/>
      <c r="H60" s="154"/>
      <c r="I60" s="154"/>
      <c r="J60" s="154"/>
      <c r="K60" s="129">
        <f t="shared" si="37"/>
        <v>0</v>
      </c>
      <c r="L60" s="129" t="str">
        <f t="shared" si="38"/>
        <v>Débil</v>
      </c>
      <c r="M60" s="129">
        <f t="shared" si="39"/>
        <v>0</v>
      </c>
      <c r="N60" s="129" t="str">
        <f t="shared" si="40"/>
        <v>Débil</v>
      </c>
      <c r="O60" s="97" t="str">
        <f t="shared" si="41"/>
        <v>Se debe establecer un plan de acción que permita tener un control o controles bien diseñados.</v>
      </c>
      <c r="P60" s="97"/>
      <c r="Q60" s="97" t="str">
        <f t="shared" si="42"/>
        <v>Requiere plan de acción para fortalecer los controles</v>
      </c>
      <c r="R60" s="155">
        <f t="shared" si="43"/>
        <v>0</v>
      </c>
      <c r="S60" s="155"/>
      <c r="T60" s="155">
        <f t="shared" si="44"/>
        <v>0</v>
      </c>
      <c r="U60" s="162"/>
    </row>
    <row r="61" spans="1:21" ht="30" x14ac:dyDescent="0.25">
      <c r="A61" s="151" t="str">
        <f>'[1]MAPA DE RIESGOS '!C26</f>
        <v xml:space="preserve">14. Servicio no conforme </v>
      </c>
      <c r="B61" s="152" t="s">
        <v>450</v>
      </c>
      <c r="C61" s="153"/>
      <c r="D61" s="154"/>
      <c r="E61" s="154"/>
      <c r="F61" s="154"/>
      <c r="G61" s="154"/>
      <c r="H61" s="154"/>
      <c r="I61" s="154"/>
      <c r="J61" s="154"/>
      <c r="K61" s="129">
        <f t="shared" si="37"/>
        <v>0</v>
      </c>
      <c r="L61" s="129" t="str">
        <f t="shared" si="38"/>
        <v>Débil</v>
      </c>
      <c r="M61" s="129">
        <f t="shared" si="39"/>
        <v>0</v>
      </c>
      <c r="N61" s="129" t="str">
        <f t="shared" si="40"/>
        <v>Débil</v>
      </c>
      <c r="O61" s="97" t="str">
        <f t="shared" si="41"/>
        <v>Se debe establecer un plan de acción que permita tener un control o controles bien diseñados.</v>
      </c>
      <c r="P61" s="97"/>
      <c r="Q61" s="97" t="str">
        <f t="shared" si="42"/>
        <v>Requiere plan de acción para fortalecer los controles</v>
      </c>
      <c r="R61" s="155">
        <f t="shared" si="43"/>
        <v>0</v>
      </c>
      <c r="S61" s="155"/>
      <c r="T61" s="155">
        <f t="shared" si="44"/>
        <v>0</v>
      </c>
      <c r="U61" s="162"/>
    </row>
    <row r="62" spans="1:21" ht="30" x14ac:dyDescent="0.25">
      <c r="A62" s="29"/>
      <c r="B62" s="161" t="s">
        <v>451</v>
      </c>
      <c r="C62" s="153"/>
      <c r="D62" s="154"/>
      <c r="E62" s="154"/>
      <c r="F62" s="154"/>
      <c r="G62" s="154"/>
      <c r="H62" s="154"/>
      <c r="I62" s="154"/>
      <c r="J62" s="154"/>
      <c r="K62" s="129">
        <f t="shared" si="37"/>
        <v>0</v>
      </c>
      <c r="L62" s="129" t="str">
        <f t="shared" si="38"/>
        <v>Débil</v>
      </c>
      <c r="M62" s="129">
        <f t="shared" si="39"/>
        <v>0</v>
      </c>
      <c r="N62" s="129" t="str">
        <f t="shared" si="40"/>
        <v>Débil</v>
      </c>
      <c r="O62" s="97" t="str">
        <f t="shared" si="41"/>
        <v>Se debe establecer un plan de acción que permita tener un control o controles bien diseñados.</v>
      </c>
      <c r="P62" s="97"/>
      <c r="Q62" s="97" t="str">
        <f t="shared" si="42"/>
        <v>Requiere plan de acción para fortalecer los controles</v>
      </c>
      <c r="R62" s="155">
        <f t="shared" si="43"/>
        <v>0</v>
      </c>
      <c r="S62" s="155"/>
      <c r="T62" s="155">
        <f t="shared" si="44"/>
        <v>0</v>
      </c>
      <c r="U62" s="162"/>
    </row>
    <row r="63" spans="1:21" ht="30" x14ac:dyDescent="0.25">
      <c r="A63" s="29"/>
      <c r="B63" s="161" t="s">
        <v>452</v>
      </c>
      <c r="C63" s="153"/>
      <c r="D63" s="154"/>
      <c r="E63" s="154"/>
      <c r="F63" s="154"/>
      <c r="G63" s="154"/>
      <c r="H63" s="154"/>
      <c r="I63" s="154"/>
      <c r="J63" s="154"/>
      <c r="K63" s="129">
        <f t="shared" si="37"/>
        <v>0</v>
      </c>
      <c r="L63" s="129" t="str">
        <f t="shared" si="38"/>
        <v>Débil</v>
      </c>
      <c r="M63" s="129">
        <f t="shared" si="39"/>
        <v>0</v>
      </c>
      <c r="N63" s="129" t="str">
        <f t="shared" si="40"/>
        <v>Débil</v>
      </c>
      <c r="O63" s="97" t="str">
        <f t="shared" si="41"/>
        <v>Se debe establecer un plan de acción que permita tener un control o controles bien diseñados.</v>
      </c>
      <c r="P63" s="97"/>
      <c r="Q63" s="97" t="str">
        <f t="shared" si="42"/>
        <v>Requiere plan de acción para fortalecer los controles</v>
      </c>
      <c r="R63" s="155">
        <f t="shared" si="43"/>
        <v>0</v>
      </c>
      <c r="S63" s="155"/>
      <c r="T63" s="155">
        <f t="shared" si="44"/>
        <v>0</v>
      </c>
      <c r="U63" s="162"/>
    </row>
    <row r="64" spans="1:21" ht="30" x14ac:dyDescent="0.25">
      <c r="A64" s="29"/>
      <c r="B64" s="161"/>
      <c r="C64" s="153"/>
      <c r="D64" s="154"/>
      <c r="E64" s="154"/>
      <c r="F64" s="154"/>
      <c r="G64" s="154"/>
      <c r="H64" s="154"/>
      <c r="I64" s="154"/>
      <c r="J64" s="154"/>
      <c r="K64" s="129">
        <f t="shared" si="37"/>
        <v>0</v>
      </c>
      <c r="L64" s="129" t="str">
        <f t="shared" si="38"/>
        <v>Débil</v>
      </c>
      <c r="M64" s="129">
        <f t="shared" si="39"/>
        <v>0</v>
      </c>
      <c r="N64" s="129" t="str">
        <f t="shared" si="40"/>
        <v>Débil</v>
      </c>
      <c r="O64" s="97" t="str">
        <f t="shared" si="41"/>
        <v>Se debe establecer un plan de acción que permita tener un control o controles bien diseñados.</v>
      </c>
      <c r="P64" s="97"/>
      <c r="Q64" s="97" t="str">
        <f t="shared" si="42"/>
        <v>Requiere plan de acción para fortalecer los controles</v>
      </c>
      <c r="R64" s="155">
        <f t="shared" si="43"/>
        <v>0</v>
      </c>
      <c r="S64" s="155"/>
      <c r="T64" s="155">
        <f t="shared" si="44"/>
        <v>0</v>
      </c>
      <c r="U64" s="162"/>
    </row>
    <row r="65" spans="1:21" ht="30" x14ac:dyDescent="0.25">
      <c r="A65" s="29"/>
      <c r="B65" s="161"/>
      <c r="C65" s="153"/>
      <c r="D65" s="154"/>
      <c r="E65" s="154"/>
      <c r="F65" s="154"/>
      <c r="G65" s="154"/>
      <c r="H65" s="154"/>
      <c r="I65" s="154"/>
      <c r="J65" s="154"/>
      <c r="K65" s="129">
        <f t="shared" si="37"/>
        <v>0</v>
      </c>
      <c r="L65" s="129" t="str">
        <f t="shared" si="38"/>
        <v>Débil</v>
      </c>
      <c r="M65" s="129">
        <f t="shared" si="39"/>
        <v>0</v>
      </c>
      <c r="N65" s="129" t="str">
        <f t="shared" si="40"/>
        <v>Débil</v>
      </c>
      <c r="O65" s="97" t="str">
        <f t="shared" si="41"/>
        <v>Se debe establecer un plan de acción que permita tener un control o controles bien diseñados.</v>
      </c>
      <c r="P65" s="97"/>
      <c r="Q65" s="97" t="str">
        <f t="shared" si="42"/>
        <v>Requiere plan de acción para fortalecer los controles</v>
      </c>
      <c r="R65" s="155">
        <f t="shared" si="43"/>
        <v>0</v>
      </c>
      <c r="S65" s="155"/>
      <c r="T65" s="155">
        <f t="shared" si="44"/>
        <v>0</v>
      </c>
      <c r="U65" s="162"/>
    </row>
    <row r="66" spans="1:21" ht="30" x14ac:dyDescent="0.25">
      <c r="A66" s="29"/>
      <c r="B66" s="161"/>
      <c r="C66" s="153"/>
      <c r="D66" s="154"/>
      <c r="E66" s="154"/>
      <c r="F66" s="154"/>
      <c r="G66" s="154"/>
      <c r="H66" s="154"/>
      <c r="I66" s="154"/>
      <c r="J66" s="154"/>
      <c r="K66" s="129">
        <f t="shared" si="37"/>
        <v>0</v>
      </c>
      <c r="L66" s="129" t="str">
        <f t="shared" si="38"/>
        <v>Débil</v>
      </c>
      <c r="M66" s="129">
        <f t="shared" si="39"/>
        <v>0</v>
      </c>
      <c r="N66" s="129" t="str">
        <f t="shared" si="40"/>
        <v>Débil</v>
      </c>
      <c r="O66" s="97" t="str">
        <f t="shared" si="41"/>
        <v>Se debe establecer un plan de acción que permita tener un control o controles bien diseñados.</v>
      </c>
      <c r="P66" s="97"/>
      <c r="Q66" s="97" t="str">
        <f t="shared" si="42"/>
        <v>Requiere plan de acción para fortalecer los controles</v>
      </c>
      <c r="R66" s="155">
        <f t="shared" si="43"/>
        <v>0</v>
      </c>
      <c r="S66" s="155"/>
      <c r="T66" s="155">
        <f t="shared" si="44"/>
        <v>0</v>
      </c>
      <c r="U66" s="162"/>
    </row>
    <row r="67" spans="1:21" ht="45" x14ac:dyDescent="0.25">
      <c r="A67" s="151" t="str">
        <f>'[1]MAPA DE RIESGOS '!C27</f>
        <v>15. Trámite o servicio a la ciudadanía, incumpliendo los requisitos, con el propósito de obtener un beneficio propio o para un tercero.</v>
      </c>
      <c r="B67" s="152" t="s">
        <v>450</v>
      </c>
      <c r="C67" s="153"/>
      <c r="D67" s="154"/>
      <c r="E67" s="154"/>
      <c r="F67" s="154"/>
      <c r="G67" s="154"/>
      <c r="H67" s="154"/>
      <c r="I67" s="154"/>
      <c r="J67" s="154"/>
      <c r="K67" s="129">
        <f t="shared" si="37"/>
        <v>0</v>
      </c>
      <c r="L67" s="129" t="str">
        <f t="shared" si="38"/>
        <v>Débil</v>
      </c>
      <c r="M67" s="129">
        <f t="shared" si="39"/>
        <v>0</v>
      </c>
      <c r="N67" s="129" t="str">
        <f t="shared" si="40"/>
        <v>Débil</v>
      </c>
      <c r="O67" s="97" t="str">
        <f t="shared" si="41"/>
        <v>Se debe establecer un plan de acción que permita tener un control o controles bien diseñados.</v>
      </c>
      <c r="P67" s="97"/>
      <c r="Q67" s="97" t="str">
        <f t="shared" si="42"/>
        <v>Requiere plan de acción para fortalecer los controles</v>
      </c>
      <c r="R67" s="155">
        <f t="shared" si="43"/>
        <v>0</v>
      </c>
      <c r="S67" s="155"/>
      <c r="T67" s="155">
        <f t="shared" si="44"/>
        <v>0</v>
      </c>
      <c r="U67" s="162"/>
    </row>
    <row r="68" spans="1:21" ht="30" x14ac:dyDescent="0.25">
      <c r="A68" s="29"/>
      <c r="B68" s="161" t="s">
        <v>451</v>
      </c>
      <c r="C68" s="153"/>
      <c r="D68" s="154"/>
      <c r="E68" s="154"/>
      <c r="F68" s="154"/>
      <c r="G68" s="154"/>
      <c r="H68" s="154"/>
      <c r="I68" s="154"/>
      <c r="J68" s="154"/>
      <c r="K68" s="129">
        <f t="shared" si="37"/>
        <v>0</v>
      </c>
      <c r="L68" s="129" t="str">
        <f t="shared" si="38"/>
        <v>Débil</v>
      </c>
      <c r="M68" s="129">
        <f t="shared" si="39"/>
        <v>0</v>
      </c>
      <c r="N68" s="129" t="str">
        <f t="shared" si="40"/>
        <v>Débil</v>
      </c>
      <c r="O68" s="97" t="str">
        <f t="shared" si="41"/>
        <v>Se debe establecer un plan de acción que permita tener un control o controles bien diseñados.</v>
      </c>
      <c r="P68" s="97"/>
      <c r="Q68" s="97" t="str">
        <f t="shared" si="42"/>
        <v>Requiere plan de acción para fortalecer los controles</v>
      </c>
      <c r="R68" s="155">
        <f t="shared" si="43"/>
        <v>0</v>
      </c>
      <c r="S68" s="155"/>
      <c r="T68" s="155">
        <f t="shared" si="44"/>
        <v>0</v>
      </c>
      <c r="U68" s="162"/>
    </row>
    <row r="69" spans="1:21" ht="30" x14ac:dyDescent="0.25">
      <c r="A69" s="29"/>
      <c r="B69" s="161" t="s">
        <v>452</v>
      </c>
      <c r="C69" s="153"/>
      <c r="D69" s="154"/>
      <c r="E69" s="154"/>
      <c r="F69" s="154"/>
      <c r="G69" s="154"/>
      <c r="H69" s="154"/>
      <c r="I69" s="154"/>
      <c r="J69" s="154"/>
      <c r="K69" s="129">
        <f t="shared" si="37"/>
        <v>0</v>
      </c>
      <c r="L69" s="129" t="str">
        <f t="shared" si="38"/>
        <v>Débil</v>
      </c>
      <c r="M69" s="129">
        <f t="shared" si="39"/>
        <v>0</v>
      </c>
      <c r="N69" s="129" t="str">
        <f t="shared" si="40"/>
        <v>Débil</v>
      </c>
      <c r="O69" s="97" t="str">
        <f t="shared" si="41"/>
        <v>Se debe establecer un plan de acción que permita tener un control o controles bien diseñados.</v>
      </c>
      <c r="P69" s="97"/>
      <c r="Q69" s="97" t="str">
        <f t="shared" si="42"/>
        <v>Requiere plan de acción para fortalecer los controles</v>
      </c>
      <c r="R69" s="155">
        <f t="shared" si="43"/>
        <v>0</v>
      </c>
      <c r="S69" s="155"/>
      <c r="T69" s="155">
        <f t="shared" si="44"/>
        <v>0</v>
      </c>
      <c r="U69" s="162"/>
    </row>
    <row r="70" spans="1:21" ht="30" x14ac:dyDescent="0.25">
      <c r="A70" s="29"/>
      <c r="B70" s="161"/>
      <c r="C70" s="153"/>
      <c r="D70" s="154"/>
      <c r="E70" s="154"/>
      <c r="F70" s="154"/>
      <c r="G70" s="154"/>
      <c r="H70" s="154"/>
      <c r="I70" s="154"/>
      <c r="J70" s="154"/>
      <c r="K70" s="129">
        <f t="shared" si="37"/>
        <v>0</v>
      </c>
      <c r="L70" s="129" t="str">
        <f t="shared" si="38"/>
        <v>Débil</v>
      </c>
      <c r="M70" s="129">
        <f t="shared" si="39"/>
        <v>0</v>
      </c>
      <c r="N70" s="129" t="str">
        <f t="shared" si="40"/>
        <v>Débil</v>
      </c>
      <c r="O70" s="97" t="str">
        <f t="shared" si="41"/>
        <v>Se debe establecer un plan de acción que permita tener un control o controles bien diseñados.</v>
      </c>
      <c r="P70" s="97"/>
      <c r="Q70" s="97" t="str">
        <f t="shared" si="42"/>
        <v>Requiere plan de acción para fortalecer los controles</v>
      </c>
      <c r="R70" s="155">
        <f t="shared" si="43"/>
        <v>0</v>
      </c>
      <c r="S70" s="155"/>
      <c r="T70" s="155">
        <f t="shared" si="44"/>
        <v>0</v>
      </c>
      <c r="U70" s="162"/>
    </row>
    <row r="71" spans="1:21" ht="45" x14ac:dyDescent="0.25">
      <c r="A71" s="151" t="str">
        <f>'[1]MAPA DE RIESGOS '!C28</f>
        <v>16. Designación de servidores públicos o contratistas no competentes para el desarrollo de las actividades asignadas.</v>
      </c>
      <c r="B71" s="152" t="s">
        <v>450</v>
      </c>
      <c r="C71" s="153"/>
      <c r="D71" s="154"/>
      <c r="E71" s="154"/>
      <c r="F71" s="154"/>
      <c r="G71" s="154"/>
      <c r="H71" s="154"/>
      <c r="I71" s="154"/>
      <c r="J71" s="154"/>
      <c r="K71" s="129">
        <f t="shared" si="37"/>
        <v>0</v>
      </c>
      <c r="L71" s="129" t="str">
        <f t="shared" si="38"/>
        <v>Débil</v>
      </c>
      <c r="M71" s="129">
        <f t="shared" si="39"/>
        <v>0</v>
      </c>
      <c r="N71" s="129" t="str">
        <f t="shared" si="40"/>
        <v>Débil</v>
      </c>
      <c r="O71" s="97" t="str">
        <f t="shared" si="41"/>
        <v>Se debe establecer un plan de acción que permita tener un control o controles bien diseñados.</v>
      </c>
      <c r="P71" s="97"/>
      <c r="Q71" s="97" t="str">
        <f t="shared" si="42"/>
        <v>Requiere plan de acción para fortalecer los controles</v>
      </c>
      <c r="R71" s="155">
        <f t="shared" si="43"/>
        <v>0</v>
      </c>
      <c r="S71" s="155"/>
      <c r="T71" s="155">
        <f t="shared" si="44"/>
        <v>0</v>
      </c>
      <c r="U71" s="162"/>
    </row>
    <row r="72" spans="1:21" ht="30" x14ac:dyDescent="0.25">
      <c r="A72" s="29"/>
      <c r="B72" s="161" t="s">
        <v>451</v>
      </c>
      <c r="C72" s="153"/>
      <c r="D72" s="154"/>
      <c r="E72" s="154"/>
      <c r="F72" s="154"/>
      <c r="G72" s="154"/>
      <c r="H72" s="154"/>
      <c r="I72" s="154"/>
      <c r="J72" s="154"/>
      <c r="K72" s="129">
        <f t="shared" si="37"/>
        <v>0</v>
      </c>
      <c r="L72" s="129" t="str">
        <f t="shared" si="38"/>
        <v>Débil</v>
      </c>
      <c r="M72" s="129">
        <f t="shared" si="39"/>
        <v>0</v>
      </c>
      <c r="N72" s="129" t="str">
        <f t="shared" si="40"/>
        <v>Débil</v>
      </c>
      <c r="O72" s="97" t="str">
        <f t="shared" si="41"/>
        <v>Se debe establecer un plan de acción que permita tener un control o controles bien diseñados.</v>
      </c>
      <c r="P72" s="97"/>
      <c r="Q72" s="97" t="str">
        <f t="shared" si="42"/>
        <v>Requiere plan de acción para fortalecer los controles</v>
      </c>
      <c r="R72" s="155">
        <f t="shared" si="43"/>
        <v>0</v>
      </c>
      <c r="S72" s="155"/>
      <c r="T72" s="155">
        <f t="shared" si="44"/>
        <v>0</v>
      </c>
      <c r="U72" s="162"/>
    </row>
    <row r="73" spans="1:21" ht="30" x14ac:dyDescent="0.25">
      <c r="A73" s="29"/>
      <c r="B73" s="161" t="s">
        <v>452</v>
      </c>
      <c r="C73" s="153"/>
      <c r="D73" s="154"/>
      <c r="E73" s="154"/>
      <c r="F73" s="154"/>
      <c r="G73" s="154"/>
      <c r="H73" s="154"/>
      <c r="I73" s="154"/>
      <c r="J73" s="154"/>
      <c r="K73" s="129">
        <f t="shared" si="37"/>
        <v>0</v>
      </c>
      <c r="L73" s="129" t="str">
        <f t="shared" si="38"/>
        <v>Débil</v>
      </c>
      <c r="M73" s="129">
        <f t="shared" si="39"/>
        <v>0</v>
      </c>
      <c r="N73" s="129" t="str">
        <f t="shared" si="40"/>
        <v>Débil</v>
      </c>
      <c r="O73" s="97" t="str">
        <f t="shared" si="41"/>
        <v>Se debe establecer un plan de acción que permita tener un control o controles bien diseñados.</v>
      </c>
      <c r="P73" s="97"/>
      <c r="Q73" s="97" t="str">
        <f t="shared" si="42"/>
        <v>Requiere plan de acción para fortalecer los controles</v>
      </c>
      <c r="R73" s="155">
        <f t="shared" si="43"/>
        <v>0</v>
      </c>
      <c r="S73" s="155"/>
      <c r="T73" s="155">
        <f t="shared" si="44"/>
        <v>0</v>
      </c>
      <c r="U73" s="162"/>
    </row>
    <row r="74" spans="1:21" ht="30" x14ac:dyDescent="0.25">
      <c r="A74" s="29"/>
      <c r="B74" s="161"/>
      <c r="C74" s="153"/>
      <c r="D74" s="154"/>
      <c r="E74" s="154"/>
      <c r="F74" s="154"/>
      <c r="G74" s="154"/>
      <c r="H74" s="154"/>
      <c r="I74" s="154"/>
      <c r="J74" s="154"/>
      <c r="K74" s="129">
        <f t="shared" si="37"/>
        <v>0</v>
      </c>
      <c r="L74" s="129" t="str">
        <f t="shared" si="38"/>
        <v>Débil</v>
      </c>
      <c r="M74" s="129">
        <f t="shared" si="39"/>
        <v>0</v>
      </c>
      <c r="N74" s="129" t="str">
        <f t="shared" si="40"/>
        <v>Débil</v>
      </c>
      <c r="O74" s="97" t="str">
        <f t="shared" si="41"/>
        <v>Se debe establecer un plan de acción que permita tener un control o controles bien diseñados.</v>
      </c>
      <c r="P74" s="97"/>
      <c r="Q74" s="97" t="str">
        <f t="shared" si="42"/>
        <v>Requiere plan de acción para fortalecer los controles</v>
      </c>
      <c r="R74" s="155">
        <f t="shared" si="43"/>
        <v>0</v>
      </c>
      <c r="S74" s="155"/>
      <c r="T74" s="155">
        <f t="shared" si="44"/>
        <v>0</v>
      </c>
      <c r="U74" s="162"/>
    </row>
    <row r="75" spans="1:21" ht="30" x14ac:dyDescent="0.25">
      <c r="A75" s="166" t="str">
        <f>'[1]MAPA DE RIESGOS '!C29</f>
        <v>17. Ambiente laboral en las dependencias que impida el desarrollo profesional del equipo humano.</v>
      </c>
      <c r="B75" s="152" t="s">
        <v>450</v>
      </c>
      <c r="C75" s="153"/>
      <c r="D75" s="154"/>
      <c r="E75" s="154"/>
      <c r="F75" s="154"/>
      <c r="G75" s="154"/>
      <c r="H75" s="154"/>
      <c r="I75" s="154"/>
      <c r="J75" s="154"/>
      <c r="K75" s="129">
        <f t="shared" si="37"/>
        <v>0</v>
      </c>
      <c r="L75" s="129" t="str">
        <f t="shared" si="38"/>
        <v>Débil</v>
      </c>
      <c r="M75" s="129">
        <f t="shared" si="39"/>
        <v>0</v>
      </c>
      <c r="N75" s="129" t="str">
        <f t="shared" si="40"/>
        <v>Débil</v>
      </c>
      <c r="O75" s="97" t="str">
        <f t="shared" si="41"/>
        <v>Se debe establecer un plan de acción que permita tener un control o controles bien diseñados.</v>
      </c>
      <c r="P75" s="97"/>
      <c r="Q75" s="97" t="str">
        <f t="shared" si="42"/>
        <v>Requiere plan de acción para fortalecer los controles</v>
      </c>
      <c r="R75" s="155">
        <f t="shared" si="43"/>
        <v>0</v>
      </c>
      <c r="S75" s="155"/>
      <c r="T75" s="155">
        <f t="shared" si="44"/>
        <v>0</v>
      </c>
      <c r="U75" s="162"/>
    </row>
    <row r="76" spans="1:21" ht="30" x14ac:dyDescent="0.25">
      <c r="A76" s="167"/>
      <c r="B76" s="161" t="s">
        <v>451</v>
      </c>
      <c r="C76" s="153"/>
      <c r="D76" s="154"/>
      <c r="E76" s="154"/>
      <c r="F76" s="154"/>
      <c r="G76" s="154"/>
      <c r="H76" s="154"/>
      <c r="I76" s="154"/>
      <c r="J76" s="154"/>
      <c r="K76" s="129">
        <f t="shared" si="37"/>
        <v>0</v>
      </c>
      <c r="L76" s="129" t="str">
        <f t="shared" si="38"/>
        <v>Débil</v>
      </c>
      <c r="M76" s="129">
        <f t="shared" si="39"/>
        <v>0</v>
      </c>
      <c r="N76" s="129" t="str">
        <f t="shared" si="40"/>
        <v>Débil</v>
      </c>
      <c r="O76" s="97" t="str">
        <f t="shared" si="41"/>
        <v>Se debe establecer un plan de acción que permita tener un control o controles bien diseñados.</v>
      </c>
      <c r="P76" s="97"/>
      <c r="Q76" s="97" t="str">
        <f t="shared" si="42"/>
        <v>Requiere plan de acción para fortalecer los controles</v>
      </c>
      <c r="R76" s="155">
        <f t="shared" si="43"/>
        <v>0</v>
      </c>
      <c r="S76" s="155"/>
      <c r="T76" s="155">
        <f t="shared" si="44"/>
        <v>0</v>
      </c>
      <c r="U76" s="162"/>
    </row>
    <row r="77" spans="1:21" ht="30" x14ac:dyDescent="0.25">
      <c r="A77" s="167"/>
      <c r="B77" s="161" t="s">
        <v>452</v>
      </c>
      <c r="C77" s="153"/>
      <c r="D77" s="154"/>
      <c r="E77" s="154"/>
      <c r="F77" s="154"/>
      <c r="G77" s="154"/>
      <c r="H77" s="154"/>
      <c r="I77" s="154"/>
      <c r="J77" s="154"/>
      <c r="K77" s="129">
        <f t="shared" si="37"/>
        <v>0</v>
      </c>
      <c r="L77" s="129" t="str">
        <f t="shared" si="38"/>
        <v>Débil</v>
      </c>
      <c r="M77" s="129">
        <f t="shared" si="39"/>
        <v>0</v>
      </c>
      <c r="N77" s="129" t="str">
        <f t="shared" si="40"/>
        <v>Débil</v>
      </c>
      <c r="O77" s="97" t="str">
        <f t="shared" si="41"/>
        <v>Se debe establecer un plan de acción que permita tener un control o controles bien diseñados.</v>
      </c>
      <c r="P77" s="97"/>
      <c r="Q77" s="97" t="str">
        <f t="shared" si="42"/>
        <v>Requiere plan de acción para fortalecer los controles</v>
      </c>
      <c r="R77" s="155">
        <f t="shared" si="43"/>
        <v>0</v>
      </c>
      <c r="S77" s="155"/>
      <c r="T77" s="155">
        <f t="shared" si="44"/>
        <v>0</v>
      </c>
      <c r="U77" s="162"/>
    </row>
    <row r="78" spans="1:21" ht="30" x14ac:dyDescent="0.25">
      <c r="A78" s="167"/>
      <c r="B78" s="161"/>
      <c r="C78" s="153"/>
      <c r="D78" s="154"/>
      <c r="E78" s="154"/>
      <c r="F78" s="154"/>
      <c r="G78" s="154"/>
      <c r="H78" s="154"/>
      <c r="I78" s="154"/>
      <c r="J78" s="154"/>
      <c r="K78" s="129">
        <f t="shared" si="37"/>
        <v>0</v>
      </c>
      <c r="L78" s="129" t="str">
        <f t="shared" si="38"/>
        <v>Débil</v>
      </c>
      <c r="M78" s="129">
        <f t="shared" si="39"/>
        <v>0</v>
      </c>
      <c r="N78" s="129" t="str">
        <f t="shared" si="40"/>
        <v>Débil</v>
      </c>
      <c r="O78" s="97" t="str">
        <f t="shared" si="41"/>
        <v>Se debe establecer un plan de acción que permita tener un control o controles bien diseñados.</v>
      </c>
      <c r="P78" s="97"/>
      <c r="Q78" s="97" t="str">
        <f t="shared" si="42"/>
        <v>Requiere plan de acción para fortalecer los controles</v>
      </c>
      <c r="R78" s="155">
        <f t="shared" si="43"/>
        <v>0</v>
      </c>
      <c r="S78" s="155"/>
      <c r="T78" s="155">
        <f t="shared" si="44"/>
        <v>0</v>
      </c>
      <c r="U78" s="162"/>
    </row>
    <row r="79" spans="1:21" ht="45" x14ac:dyDescent="0.25">
      <c r="A79" s="166" t="str">
        <f>'[1]MAPA DE RIESGOS '!C30</f>
        <v xml:space="preserve">18. Contar con un Programa de Seguridad y Salud en el Trabajo inadecuado para las caracteristicas y condiciones del entorno laboral institucional. </v>
      </c>
      <c r="B79" s="152" t="s">
        <v>450</v>
      </c>
      <c r="C79" s="153"/>
      <c r="D79" s="154"/>
      <c r="E79" s="154"/>
      <c r="F79" s="154"/>
      <c r="G79" s="154"/>
      <c r="H79" s="154"/>
      <c r="I79" s="154"/>
      <c r="J79" s="154"/>
      <c r="K79" s="129">
        <f t="shared" si="37"/>
        <v>0</v>
      </c>
      <c r="L79" s="129" t="str">
        <f t="shared" si="38"/>
        <v>Débil</v>
      </c>
      <c r="M79" s="129">
        <f t="shared" si="39"/>
        <v>0</v>
      </c>
      <c r="N79" s="129" t="str">
        <f t="shared" si="40"/>
        <v>Débil</v>
      </c>
      <c r="O79" s="97" t="str">
        <f t="shared" si="41"/>
        <v>Se debe establecer un plan de acción que permita tener un control o controles bien diseñados.</v>
      </c>
      <c r="P79" s="97"/>
      <c r="Q79" s="97" t="str">
        <f t="shared" si="42"/>
        <v>Requiere plan de acción para fortalecer los controles</v>
      </c>
      <c r="R79" s="155">
        <f t="shared" si="43"/>
        <v>0</v>
      </c>
      <c r="S79" s="155"/>
      <c r="T79" s="155">
        <f t="shared" si="44"/>
        <v>0</v>
      </c>
      <c r="U79" s="162"/>
    </row>
    <row r="80" spans="1:21" ht="30" x14ac:dyDescent="0.25">
      <c r="A80" s="167"/>
      <c r="B80" s="161" t="s">
        <v>451</v>
      </c>
      <c r="C80" s="153"/>
      <c r="D80" s="154"/>
      <c r="E80" s="154"/>
      <c r="F80" s="154"/>
      <c r="G80" s="154"/>
      <c r="H80" s="154"/>
      <c r="I80" s="154"/>
      <c r="J80" s="154"/>
      <c r="K80" s="129">
        <f t="shared" si="37"/>
        <v>0</v>
      </c>
      <c r="L80" s="129" t="str">
        <f t="shared" si="38"/>
        <v>Débil</v>
      </c>
      <c r="M80" s="129">
        <f t="shared" si="39"/>
        <v>0</v>
      </c>
      <c r="N80" s="129" t="str">
        <f t="shared" si="40"/>
        <v>Débil</v>
      </c>
      <c r="O80" s="97" t="str">
        <f t="shared" si="41"/>
        <v>Se debe establecer un plan de acción que permita tener un control o controles bien diseñados.</v>
      </c>
      <c r="P80" s="97"/>
      <c r="Q80" s="97" t="str">
        <f t="shared" si="42"/>
        <v>Requiere plan de acción para fortalecer los controles</v>
      </c>
      <c r="R80" s="155">
        <f t="shared" si="43"/>
        <v>0</v>
      </c>
      <c r="S80" s="155"/>
      <c r="T80" s="155">
        <f t="shared" si="44"/>
        <v>0</v>
      </c>
      <c r="U80" s="162"/>
    </row>
    <row r="81" spans="1:21" ht="30" x14ac:dyDescent="0.25">
      <c r="A81" s="167"/>
      <c r="B81" s="161" t="s">
        <v>452</v>
      </c>
      <c r="C81" s="153"/>
      <c r="D81" s="154"/>
      <c r="E81" s="154"/>
      <c r="F81" s="154"/>
      <c r="G81" s="154"/>
      <c r="H81" s="154"/>
      <c r="I81" s="154"/>
      <c r="J81" s="154"/>
      <c r="K81" s="129">
        <f t="shared" si="37"/>
        <v>0</v>
      </c>
      <c r="L81" s="129" t="str">
        <f t="shared" si="38"/>
        <v>Débil</v>
      </c>
      <c r="M81" s="129">
        <f t="shared" si="39"/>
        <v>0</v>
      </c>
      <c r="N81" s="129" t="str">
        <f t="shared" si="40"/>
        <v>Débil</v>
      </c>
      <c r="O81" s="97" t="str">
        <f t="shared" si="41"/>
        <v>Se debe establecer un plan de acción que permita tener un control o controles bien diseñados.</v>
      </c>
      <c r="P81" s="97"/>
      <c r="Q81" s="97" t="str">
        <f t="shared" si="42"/>
        <v>Requiere plan de acción para fortalecer los controles</v>
      </c>
      <c r="R81" s="155">
        <f t="shared" si="43"/>
        <v>0</v>
      </c>
      <c r="S81" s="155"/>
      <c r="T81" s="155">
        <f t="shared" si="44"/>
        <v>0</v>
      </c>
      <c r="U81" s="162"/>
    </row>
    <row r="82" spans="1:21" ht="30" x14ac:dyDescent="0.25">
      <c r="A82" s="167"/>
      <c r="B82" s="161"/>
      <c r="C82" s="153"/>
      <c r="D82" s="154"/>
      <c r="E82" s="154"/>
      <c r="F82" s="154"/>
      <c r="G82" s="154"/>
      <c r="H82" s="154"/>
      <c r="I82" s="154"/>
      <c r="J82" s="154"/>
      <c r="K82" s="129">
        <f t="shared" si="37"/>
        <v>0</v>
      </c>
      <c r="L82" s="129" t="str">
        <f t="shared" si="38"/>
        <v>Débil</v>
      </c>
      <c r="M82" s="129">
        <f t="shared" si="39"/>
        <v>0</v>
      </c>
      <c r="N82" s="129" t="str">
        <f t="shared" si="40"/>
        <v>Débil</v>
      </c>
      <c r="O82" s="97" t="str">
        <f t="shared" si="41"/>
        <v>Se debe establecer un plan de acción que permita tener un control o controles bien diseñados.</v>
      </c>
      <c r="P82" s="97"/>
      <c r="Q82" s="97" t="str">
        <f t="shared" si="42"/>
        <v>Requiere plan de acción para fortalecer los controles</v>
      </c>
      <c r="R82" s="155">
        <f t="shared" si="43"/>
        <v>0</v>
      </c>
      <c r="S82" s="155"/>
      <c r="T82" s="155">
        <f t="shared" si="44"/>
        <v>0</v>
      </c>
      <c r="U82" s="162"/>
    </row>
    <row r="83" spans="1:21" ht="45" x14ac:dyDescent="0.25">
      <c r="A83" s="151" t="str">
        <f>'[1]MAPA DE RIESGOS '!C31</f>
        <v>19. Acciones que no contribuyan a la interiorización de la cultura del control de todos los servidores de la Entidad.</v>
      </c>
      <c r="B83" s="152" t="s">
        <v>450</v>
      </c>
      <c r="C83" s="153"/>
      <c r="D83" s="154"/>
      <c r="E83" s="154"/>
      <c r="F83" s="154"/>
      <c r="G83" s="154"/>
      <c r="H83" s="154"/>
      <c r="I83" s="154"/>
      <c r="J83" s="154"/>
      <c r="K83" s="129">
        <f t="shared" si="37"/>
        <v>0</v>
      </c>
      <c r="L83" s="129" t="str">
        <f t="shared" si="38"/>
        <v>Débil</v>
      </c>
      <c r="M83" s="129">
        <f t="shared" si="39"/>
        <v>0</v>
      </c>
      <c r="N83" s="129" t="str">
        <f t="shared" si="40"/>
        <v>Débil</v>
      </c>
      <c r="O83" s="97" t="str">
        <f t="shared" si="41"/>
        <v>Se debe establecer un plan de acción que permita tener un control o controles bien diseñados.</v>
      </c>
      <c r="P83" s="97"/>
      <c r="Q83" s="97" t="str">
        <f t="shared" si="42"/>
        <v>Requiere plan de acción para fortalecer los controles</v>
      </c>
      <c r="R83" s="155">
        <f t="shared" si="43"/>
        <v>0</v>
      </c>
      <c r="S83" s="155"/>
      <c r="T83" s="155">
        <f t="shared" si="44"/>
        <v>0</v>
      </c>
      <c r="U83" s="162"/>
    </row>
    <row r="84" spans="1:21" ht="30" x14ac:dyDescent="0.25">
      <c r="A84" s="29"/>
      <c r="B84" s="161" t="s">
        <v>451</v>
      </c>
      <c r="C84" s="153"/>
      <c r="D84" s="154"/>
      <c r="E84" s="154"/>
      <c r="F84" s="154"/>
      <c r="G84" s="154"/>
      <c r="H84" s="154"/>
      <c r="I84" s="154"/>
      <c r="J84" s="154"/>
      <c r="K84" s="129">
        <f t="shared" si="37"/>
        <v>0</v>
      </c>
      <c r="L84" s="129" t="str">
        <f t="shared" si="38"/>
        <v>Débil</v>
      </c>
      <c r="M84" s="129">
        <f t="shared" si="39"/>
        <v>0</v>
      </c>
      <c r="N84" s="129" t="str">
        <f t="shared" si="40"/>
        <v>Débil</v>
      </c>
      <c r="O84" s="97" t="str">
        <f t="shared" si="41"/>
        <v>Se debe establecer un plan de acción que permita tener un control o controles bien diseñados.</v>
      </c>
      <c r="P84" s="97"/>
      <c r="Q84" s="97" t="str">
        <f t="shared" si="42"/>
        <v>Requiere plan de acción para fortalecer los controles</v>
      </c>
      <c r="R84" s="155">
        <f t="shared" si="43"/>
        <v>0</v>
      </c>
      <c r="S84" s="155"/>
      <c r="T84" s="155">
        <f t="shared" si="44"/>
        <v>0</v>
      </c>
      <c r="U84" s="162"/>
    </row>
    <row r="85" spans="1:21" ht="30" x14ac:dyDescent="0.25">
      <c r="A85" s="29"/>
      <c r="B85" s="161" t="s">
        <v>452</v>
      </c>
      <c r="C85" s="153"/>
      <c r="D85" s="154"/>
      <c r="E85" s="154"/>
      <c r="F85" s="154"/>
      <c r="G85" s="154"/>
      <c r="H85" s="154"/>
      <c r="I85" s="154"/>
      <c r="J85" s="154"/>
      <c r="K85" s="129">
        <f t="shared" si="37"/>
        <v>0</v>
      </c>
      <c r="L85" s="129" t="str">
        <f t="shared" si="38"/>
        <v>Débil</v>
      </c>
      <c r="M85" s="129">
        <f t="shared" si="39"/>
        <v>0</v>
      </c>
      <c r="N85" s="129" t="str">
        <f t="shared" si="40"/>
        <v>Débil</v>
      </c>
      <c r="O85" s="97" t="str">
        <f t="shared" si="41"/>
        <v>Se debe establecer un plan de acción que permita tener un control o controles bien diseñados.</v>
      </c>
      <c r="P85" s="97"/>
      <c r="Q85" s="97" t="str">
        <f t="shared" si="42"/>
        <v>Requiere plan de acción para fortalecer los controles</v>
      </c>
      <c r="R85" s="155">
        <f t="shared" si="43"/>
        <v>0</v>
      </c>
      <c r="S85" s="155"/>
      <c r="T85" s="155">
        <f t="shared" si="44"/>
        <v>0</v>
      </c>
      <c r="U85" s="162"/>
    </row>
    <row r="86" spans="1:21" ht="45" x14ac:dyDescent="0.25">
      <c r="A86" s="166" t="str">
        <f>'[1]MAPA DE RIESGOS '!C32</f>
        <v>20. Comportamiento de un servidor público o contratista que no demuestre responsabilidad ambiental.</v>
      </c>
      <c r="B86" s="152" t="s">
        <v>450</v>
      </c>
      <c r="C86" s="153"/>
      <c r="D86" s="154"/>
      <c r="E86" s="154"/>
      <c r="F86" s="154"/>
      <c r="G86" s="154"/>
      <c r="H86" s="154"/>
      <c r="I86" s="154"/>
      <c r="J86" s="154"/>
      <c r="K86" s="129">
        <f t="shared" si="37"/>
        <v>0</v>
      </c>
      <c r="L86" s="129" t="str">
        <f t="shared" si="38"/>
        <v>Débil</v>
      </c>
      <c r="M86" s="129">
        <f t="shared" si="39"/>
        <v>0</v>
      </c>
      <c r="N86" s="129" t="str">
        <f t="shared" si="40"/>
        <v>Débil</v>
      </c>
      <c r="O86" s="97" t="str">
        <f t="shared" si="41"/>
        <v>Se debe establecer un plan de acción que permita tener un control o controles bien diseñados.</v>
      </c>
      <c r="P86" s="97"/>
      <c r="Q86" s="97" t="str">
        <f t="shared" si="42"/>
        <v>Requiere plan de acción para fortalecer los controles</v>
      </c>
      <c r="R86" s="155">
        <f t="shared" si="43"/>
        <v>0</v>
      </c>
      <c r="S86" s="155"/>
      <c r="T86" s="155">
        <f t="shared" si="44"/>
        <v>0</v>
      </c>
      <c r="U86" s="162"/>
    </row>
    <row r="87" spans="1:21" ht="30" x14ac:dyDescent="0.25">
      <c r="A87" s="167"/>
      <c r="B87" s="161" t="s">
        <v>451</v>
      </c>
      <c r="C87" s="153"/>
      <c r="D87" s="154"/>
      <c r="E87" s="154"/>
      <c r="F87" s="154"/>
      <c r="G87" s="154"/>
      <c r="H87" s="154"/>
      <c r="I87" s="154"/>
      <c r="J87" s="154"/>
      <c r="K87" s="129">
        <f t="shared" si="37"/>
        <v>0</v>
      </c>
      <c r="L87" s="129" t="str">
        <f t="shared" si="38"/>
        <v>Débil</v>
      </c>
      <c r="M87" s="129">
        <f t="shared" si="39"/>
        <v>0</v>
      </c>
      <c r="N87" s="129" t="str">
        <f t="shared" si="40"/>
        <v>Débil</v>
      </c>
      <c r="O87" s="97" t="str">
        <f t="shared" si="41"/>
        <v>Se debe establecer un plan de acción que permita tener un control o controles bien diseñados.</v>
      </c>
      <c r="P87" s="97"/>
      <c r="Q87" s="97" t="str">
        <f t="shared" si="42"/>
        <v>Requiere plan de acción para fortalecer los controles</v>
      </c>
      <c r="R87" s="155">
        <f t="shared" si="43"/>
        <v>0</v>
      </c>
      <c r="S87" s="155"/>
      <c r="T87" s="155">
        <f t="shared" si="44"/>
        <v>0</v>
      </c>
      <c r="U87" s="162"/>
    </row>
    <row r="88" spans="1:21" ht="30" x14ac:dyDescent="0.25">
      <c r="A88" s="167"/>
      <c r="B88" s="161" t="s">
        <v>452</v>
      </c>
      <c r="C88" s="153"/>
      <c r="D88" s="154"/>
      <c r="E88" s="154"/>
      <c r="F88" s="154"/>
      <c r="G88" s="154"/>
      <c r="H88" s="154"/>
      <c r="I88" s="154"/>
      <c r="J88" s="154"/>
      <c r="K88" s="129">
        <f t="shared" si="37"/>
        <v>0</v>
      </c>
      <c r="L88" s="129" t="str">
        <f t="shared" si="38"/>
        <v>Débil</v>
      </c>
      <c r="M88" s="129">
        <f t="shared" si="39"/>
        <v>0</v>
      </c>
      <c r="N88" s="129" t="str">
        <f t="shared" si="40"/>
        <v>Débil</v>
      </c>
      <c r="O88" s="97" t="str">
        <f t="shared" si="41"/>
        <v>Se debe establecer un plan de acción que permita tener un control o controles bien diseñados.</v>
      </c>
      <c r="P88" s="97"/>
      <c r="Q88" s="97" t="str">
        <f t="shared" si="42"/>
        <v>Requiere plan de acción para fortalecer los controles</v>
      </c>
      <c r="R88" s="155">
        <f t="shared" si="43"/>
        <v>0</v>
      </c>
      <c r="S88" s="155"/>
      <c r="T88" s="155">
        <f t="shared" si="44"/>
        <v>0</v>
      </c>
      <c r="U88" s="162"/>
    </row>
    <row r="89" spans="1:21" ht="45" x14ac:dyDescent="0.25">
      <c r="A89" s="151" t="str">
        <f>'[1]MAPA DE RIESGOS '!C33</f>
        <v>21. Políticas de seguridad de la información deficientes e ineficaces para las caracteristicas y condiciones de la Entidad.</v>
      </c>
      <c r="B89" s="152" t="s">
        <v>450</v>
      </c>
      <c r="C89" s="153"/>
      <c r="D89" s="154"/>
      <c r="E89" s="154"/>
      <c r="F89" s="154"/>
      <c r="G89" s="154"/>
      <c r="H89" s="154"/>
      <c r="I89" s="154"/>
      <c r="J89" s="154"/>
      <c r="K89" s="129">
        <f t="shared" si="37"/>
        <v>0</v>
      </c>
      <c r="L89" s="129" t="str">
        <f t="shared" si="38"/>
        <v>Débil</v>
      </c>
      <c r="M89" s="129">
        <f t="shared" si="39"/>
        <v>0</v>
      </c>
      <c r="N89" s="129" t="str">
        <f t="shared" si="40"/>
        <v>Débil</v>
      </c>
      <c r="O89" s="97" t="str">
        <f t="shared" si="41"/>
        <v>Se debe establecer un plan de acción que permita tener un control o controles bien diseñados.</v>
      </c>
      <c r="P89" s="97"/>
      <c r="Q89" s="97" t="str">
        <f t="shared" si="42"/>
        <v>Requiere plan de acción para fortalecer los controles</v>
      </c>
      <c r="R89" s="155">
        <f t="shared" si="43"/>
        <v>0</v>
      </c>
      <c r="S89" s="155"/>
      <c r="T89" s="155">
        <f t="shared" si="44"/>
        <v>0</v>
      </c>
      <c r="U89" s="162"/>
    </row>
    <row r="90" spans="1:21" ht="30" x14ac:dyDescent="0.25">
      <c r="A90" s="29"/>
      <c r="B90" s="161" t="s">
        <v>451</v>
      </c>
      <c r="C90" s="153"/>
      <c r="D90" s="154"/>
      <c r="E90" s="154"/>
      <c r="F90" s="154"/>
      <c r="G90" s="154"/>
      <c r="H90" s="154"/>
      <c r="I90" s="154"/>
      <c r="J90" s="154"/>
      <c r="K90" s="129">
        <f t="shared" si="37"/>
        <v>0</v>
      </c>
      <c r="L90" s="129" t="str">
        <f t="shared" si="38"/>
        <v>Débil</v>
      </c>
      <c r="M90" s="129">
        <f t="shared" si="39"/>
        <v>0</v>
      </c>
      <c r="N90" s="129" t="str">
        <f t="shared" si="40"/>
        <v>Débil</v>
      </c>
      <c r="O90" s="97" t="str">
        <f t="shared" si="41"/>
        <v>Se debe establecer un plan de acción que permita tener un control o controles bien diseñados.</v>
      </c>
      <c r="P90" s="97"/>
      <c r="Q90" s="97" t="str">
        <f t="shared" si="42"/>
        <v>Requiere plan de acción para fortalecer los controles</v>
      </c>
      <c r="R90" s="155">
        <f t="shared" si="43"/>
        <v>0</v>
      </c>
      <c r="S90" s="155"/>
      <c r="T90" s="155">
        <f t="shared" si="44"/>
        <v>0</v>
      </c>
      <c r="U90" s="162"/>
    </row>
    <row r="91" spans="1:21" ht="30" x14ac:dyDescent="0.25">
      <c r="A91" s="29"/>
      <c r="B91" s="161" t="s">
        <v>452</v>
      </c>
      <c r="C91" s="153"/>
      <c r="D91" s="154"/>
      <c r="E91" s="154"/>
      <c r="F91" s="154"/>
      <c r="G91" s="154"/>
      <c r="H91" s="154"/>
      <c r="I91" s="154"/>
      <c r="J91" s="154"/>
      <c r="K91" s="129">
        <f t="shared" si="37"/>
        <v>0</v>
      </c>
      <c r="L91" s="129" t="str">
        <f t="shared" si="38"/>
        <v>Débil</v>
      </c>
      <c r="M91" s="129">
        <f>ROUNDUP(AVERAGE(K91:K95),1)</f>
        <v>0</v>
      </c>
      <c r="N91" s="129" t="str">
        <f t="shared" si="40"/>
        <v>Débil</v>
      </c>
      <c r="O91" s="97" t="str">
        <f t="shared" si="41"/>
        <v>Se debe establecer un plan de acción que permita tener un control o controles bien diseñados.</v>
      </c>
      <c r="P91" s="97"/>
      <c r="Q91" s="97" t="str">
        <f t="shared" si="42"/>
        <v>Requiere plan de acción para fortalecer los controles</v>
      </c>
      <c r="R91" s="155">
        <f t="shared" si="43"/>
        <v>0</v>
      </c>
      <c r="S91" s="155"/>
      <c r="T91" s="155">
        <f t="shared" si="44"/>
        <v>0</v>
      </c>
      <c r="U91" s="162"/>
    </row>
    <row r="92" spans="1:21" ht="30" x14ac:dyDescent="0.25">
      <c r="A92" s="166" t="str">
        <f>'[1]MAPA DE RIESGOS '!C34</f>
        <v xml:space="preserve">22. Planes de gestión documental deficientes e ineficaces. </v>
      </c>
      <c r="B92" s="152" t="s">
        <v>450</v>
      </c>
      <c r="C92" s="153"/>
      <c r="D92" s="154"/>
      <c r="E92" s="154"/>
      <c r="F92" s="154"/>
      <c r="G92" s="154"/>
      <c r="H92" s="154"/>
      <c r="I92" s="154"/>
      <c r="J92" s="154"/>
      <c r="K92" s="129">
        <f t="shared" si="37"/>
        <v>0</v>
      </c>
      <c r="L92" s="129" t="str">
        <f t="shared" si="38"/>
        <v>Débil</v>
      </c>
      <c r="M92" s="129">
        <f>ROUNDUP(AVERAGE(K92:K95),1)</f>
        <v>0</v>
      </c>
      <c r="N92" s="129" t="str">
        <f t="shared" si="40"/>
        <v>Débil</v>
      </c>
      <c r="O92" s="97" t="str">
        <f t="shared" si="41"/>
        <v>Se debe establecer un plan de acción que permita tener un control o controles bien diseñados.</v>
      </c>
      <c r="P92" s="97"/>
      <c r="Q92" s="97" t="str">
        <f t="shared" si="42"/>
        <v>Requiere plan de acción para fortalecer los controles</v>
      </c>
      <c r="R92" s="155">
        <f t="shared" si="43"/>
        <v>0</v>
      </c>
      <c r="S92" s="155"/>
      <c r="T92" s="155">
        <f t="shared" si="44"/>
        <v>0</v>
      </c>
      <c r="U92" s="162"/>
    </row>
    <row r="93" spans="1:21" ht="30" x14ac:dyDescent="0.25">
      <c r="A93" s="167"/>
      <c r="B93" s="161" t="s">
        <v>451</v>
      </c>
      <c r="C93" s="153"/>
      <c r="D93" s="154"/>
      <c r="E93" s="154"/>
      <c r="F93" s="154"/>
      <c r="G93" s="154"/>
      <c r="H93" s="154"/>
      <c r="I93" s="154"/>
      <c r="J93" s="154"/>
      <c r="K93" s="129">
        <f t="shared" si="37"/>
        <v>0</v>
      </c>
      <c r="L93" s="129" t="str">
        <f t="shared" si="38"/>
        <v>Débil</v>
      </c>
      <c r="M93" s="129">
        <f>ROUNDUP(AVERAGE(K93:K95),1)</f>
        <v>0</v>
      </c>
      <c r="N93" s="129" t="str">
        <f t="shared" si="40"/>
        <v>Débil</v>
      </c>
      <c r="O93" s="97" t="str">
        <f t="shared" si="41"/>
        <v>Se debe establecer un plan de acción que permita tener un control o controles bien diseñados.</v>
      </c>
      <c r="P93" s="97"/>
      <c r="Q93" s="97" t="str">
        <f t="shared" si="42"/>
        <v>Requiere plan de acción para fortalecer los controles</v>
      </c>
      <c r="R93" s="155">
        <f t="shared" si="43"/>
        <v>0</v>
      </c>
      <c r="S93" s="155"/>
      <c r="T93" s="155">
        <f t="shared" si="44"/>
        <v>0</v>
      </c>
      <c r="U93" s="162"/>
    </row>
    <row r="94" spans="1:21" ht="30" x14ac:dyDescent="0.25">
      <c r="A94" s="167"/>
      <c r="B94" s="161" t="s">
        <v>452</v>
      </c>
      <c r="C94" s="153"/>
      <c r="D94" s="154"/>
      <c r="E94" s="154"/>
      <c r="F94" s="154"/>
      <c r="G94" s="154"/>
      <c r="H94" s="154"/>
      <c r="I94" s="154"/>
      <c r="J94" s="154"/>
      <c r="K94" s="129">
        <f t="shared" si="37"/>
        <v>0</v>
      </c>
      <c r="L94" s="129" t="str">
        <f t="shared" si="38"/>
        <v>Débil</v>
      </c>
      <c r="M94" s="129">
        <f>ROUNDUP(AVERAGE(K94:K95),1)</f>
        <v>0</v>
      </c>
      <c r="N94" s="129" t="str">
        <f t="shared" si="40"/>
        <v>Débil</v>
      </c>
      <c r="O94" s="97" t="str">
        <f t="shared" si="41"/>
        <v>Se debe establecer un plan de acción que permita tener un control o controles bien diseñados.</v>
      </c>
      <c r="P94" s="97"/>
      <c r="Q94" s="97" t="str">
        <f t="shared" si="42"/>
        <v>Requiere plan de acción para fortalecer los controles</v>
      </c>
      <c r="R94" s="155">
        <f t="shared" si="43"/>
        <v>0</v>
      </c>
      <c r="S94" s="155"/>
      <c r="T94" s="155">
        <f t="shared" si="44"/>
        <v>0</v>
      </c>
      <c r="U94" s="162"/>
    </row>
    <row r="95" spans="1:21" ht="30" x14ac:dyDescent="0.25">
      <c r="A95" s="168"/>
      <c r="B95" s="161"/>
      <c r="C95" s="153"/>
      <c r="D95" s="154"/>
      <c r="E95" s="154"/>
      <c r="F95" s="154"/>
      <c r="G95" s="154"/>
      <c r="H95" s="154"/>
      <c r="I95" s="154"/>
      <c r="J95" s="154"/>
      <c r="K95" s="129">
        <f t="shared" si="37"/>
        <v>0</v>
      </c>
      <c r="L95" s="129" t="str">
        <f t="shared" si="38"/>
        <v>Débil</v>
      </c>
      <c r="M95" s="129">
        <f>ROUNDUP(AVERAGE(K95:K96),1)</f>
        <v>0</v>
      </c>
      <c r="N95" s="129" t="str">
        <f t="shared" si="40"/>
        <v>Débil</v>
      </c>
      <c r="O95" s="97" t="str">
        <f t="shared" si="41"/>
        <v>Se debe establecer un plan de acción que permita tener un control o controles bien diseñados.</v>
      </c>
      <c r="P95" s="97"/>
      <c r="Q95" s="97" t="str">
        <f t="shared" si="42"/>
        <v>Requiere plan de acción para fortalecer los controles</v>
      </c>
      <c r="R95" s="155">
        <f t="shared" si="43"/>
        <v>0</v>
      </c>
      <c r="S95" s="155"/>
      <c r="T95" s="155">
        <f t="shared" si="44"/>
        <v>0</v>
      </c>
      <c r="U95" s="162"/>
    </row>
  </sheetData>
  <sheetProtection algorithmName="SHA-512" hashValue="YtuwcRWseXNfeJXpClcFGI6FOmHwQWZUxJ95GYaUwdyLRT2Ma6X6YOxaREVPaz94CKyAqN/NrGjUfCAbeh5n8A==" saltValue="oCRjLAR8LYzus7c7ZYDr4A==" spinCount="100000" sheet="1" objects="1" scenarios="1"/>
  <mergeCells count="7">
    <mergeCell ref="R2:T2"/>
    <mergeCell ref="A3:A4"/>
    <mergeCell ref="B3:B4"/>
    <mergeCell ref="C3:C4"/>
    <mergeCell ref="D3:E3"/>
    <mergeCell ref="R3:S3"/>
    <mergeCell ref="T3:U3"/>
  </mergeCells>
  <conditionalFormatting sqref="B5">
    <cfRule type="containsText" dxfId="71" priority="101" stopIfTrue="1" operator="containsText" text="BAJA">
      <formula>NOT(ISERROR(SEARCH("BAJA",B5)))</formula>
    </cfRule>
    <cfRule type="containsText" dxfId="70" priority="102" stopIfTrue="1" operator="containsText" text="MODERADA">
      <formula>NOT(ISERROR(SEARCH("MODERADA",B5)))</formula>
    </cfRule>
    <cfRule type="containsText" dxfId="69" priority="103" stopIfTrue="1" operator="containsText" text="ALTA">
      <formula>NOT(ISERROR(SEARCH("ALTA",B5)))</formula>
    </cfRule>
    <cfRule type="containsText" dxfId="68" priority="104" stopIfTrue="1" operator="containsText" text="EXTREMA">
      <formula>NOT(ISERROR(SEARCH("EXTREMA",B5)))</formula>
    </cfRule>
  </conditionalFormatting>
  <conditionalFormatting sqref="B35">
    <cfRule type="containsText" dxfId="67" priority="69" stopIfTrue="1" operator="containsText" text="BAJA">
      <formula>NOT(ISERROR(SEARCH("BAJA",B35)))</formula>
    </cfRule>
    <cfRule type="containsText" dxfId="66" priority="70" stopIfTrue="1" operator="containsText" text="MODERADA">
      <formula>NOT(ISERROR(SEARCH("MODERADA",B35)))</formula>
    </cfRule>
    <cfRule type="containsText" dxfId="65" priority="71" stopIfTrue="1" operator="containsText" text="ALTA">
      <formula>NOT(ISERROR(SEARCH("ALTA",B35)))</formula>
    </cfRule>
    <cfRule type="containsText" dxfId="64" priority="72" stopIfTrue="1" operator="containsText" text="EXTREMA">
      <formula>NOT(ISERROR(SEARCH("EXTREMA",B35)))</formula>
    </cfRule>
  </conditionalFormatting>
  <conditionalFormatting sqref="B41">
    <cfRule type="containsText" dxfId="63" priority="65" stopIfTrue="1" operator="containsText" text="BAJA">
      <formula>NOT(ISERROR(SEARCH("BAJA",B41)))</formula>
    </cfRule>
    <cfRule type="containsText" dxfId="62" priority="66" stopIfTrue="1" operator="containsText" text="MODERADA">
      <formula>NOT(ISERROR(SEARCH("MODERADA",B41)))</formula>
    </cfRule>
    <cfRule type="containsText" dxfId="61" priority="67" stopIfTrue="1" operator="containsText" text="ALTA">
      <formula>NOT(ISERROR(SEARCH("ALTA",B41)))</formula>
    </cfRule>
    <cfRule type="containsText" dxfId="60" priority="68" stopIfTrue="1" operator="containsText" text="EXTREMA">
      <formula>NOT(ISERROR(SEARCH("EXTREMA",B41)))</formula>
    </cfRule>
  </conditionalFormatting>
  <conditionalFormatting sqref="B45">
    <cfRule type="containsText" dxfId="59" priority="61" stopIfTrue="1" operator="containsText" text="BAJA">
      <formula>NOT(ISERROR(SEARCH("BAJA",B45)))</formula>
    </cfRule>
    <cfRule type="containsText" dxfId="58" priority="62" stopIfTrue="1" operator="containsText" text="MODERADA">
      <formula>NOT(ISERROR(SEARCH("MODERADA",B45)))</formula>
    </cfRule>
    <cfRule type="containsText" dxfId="57" priority="63" stopIfTrue="1" operator="containsText" text="ALTA">
      <formula>NOT(ISERROR(SEARCH("ALTA",B45)))</formula>
    </cfRule>
    <cfRule type="containsText" dxfId="56" priority="64" stopIfTrue="1" operator="containsText" text="EXTREMA">
      <formula>NOT(ISERROR(SEARCH("EXTREMA",B45)))</formula>
    </cfRule>
  </conditionalFormatting>
  <conditionalFormatting sqref="B49">
    <cfRule type="containsText" dxfId="55" priority="57" stopIfTrue="1" operator="containsText" text="BAJA">
      <formula>NOT(ISERROR(SEARCH("BAJA",B49)))</formula>
    </cfRule>
    <cfRule type="containsText" dxfId="54" priority="58" stopIfTrue="1" operator="containsText" text="MODERADA">
      <formula>NOT(ISERROR(SEARCH("MODERADA",B49)))</formula>
    </cfRule>
    <cfRule type="containsText" dxfId="53" priority="59" stopIfTrue="1" operator="containsText" text="ALTA">
      <formula>NOT(ISERROR(SEARCH("ALTA",B49)))</formula>
    </cfRule>
    <cfRule type="containsText" dxfId="52" priority="60" stopIfTrue="1" operator="containsText" text="EXTREMA">
      <formula>NOT(ISERROR(SEARCH("EXTREMA",B49)))</formula>
    </cfRule>
  </conditionalFormatting>
  <conditionalFormatting sqref="B55">
    <cfRule type="containsText" dxfId="51" priority="53" stopIfTrue="1" operator="containsText" text="BAJA">
      <formula>NOT(ISERROR(SEARCH("BAJA",B55)))</formula>
    </cfRule>
    <cfRule type="containsText" dxfId="50" priority="54" stopIfTrue="1" operator="containsText" text="MODERADA">
      <formula>NOT(ISERROR(SEARCH("MODERADA",B55)))</formula>
    </cfRule>
    <cfRule type="containsText" dxfId="49" priority="55" stopIfTrue="1" operator="containsText" text="ALTA">
      <formula>NOT(ISERROR(SEARCH("ALTA",B55)))</formula>
    </cfRule>
    <cfRule type="containsText" dxfId="48" priority="56" stopIfTrue="1" operator="containsText" text="EXTREMA">
      <formula>NOT(ISERROR(SEARCH("EXTREMA",B55)))</formula>
    </cfRule>
  </conditionalFormatting>
  <conditionalFormatting sqref="B61">
    <cfRule type="containsText" dxfId="47" priority="49" stopIfTrue="1" operator="containsText" text="BAJA">
      <formula>NOT(ISERROR(SEARCH("BAJA",B61)))</formula>
    </cfRule>
    <cfRule type="containsText" dxfId="46" priority="50" stopIfTrue="1" operator="containsText" text="MODERADA">
      <formula>NOT(ISERROR(SEARCH("MODERADA",B61)))</formula>
    </cfRule>
    <cfRule type="containsText" dxfId="45" priority="51" stopIfTrue="1" operator="containsText" text="ALTA">
      <formula>NOT(ISERROR(SEARCH("ALTA",B61)))</formula>
    </cfRule>
    <cfRule type="containsText" dxfId="44" priority="52" stopIfTrue="1" operator="containsText" text="EXTREMA">
      <formula>NOT(ISERROR(SEARCH("EXTREMA",B61)))</formula>
    </cfRule>
  </conditionalFormatting>
  <conditionalFormatting sqref="B67">
    <cfRule type="containsText" dxfId="43" priority="45" stopIfTrue="1" operator="containsText" text="BAJA">
      <formula>NOT(ISERROR(SEARCH("BAJA",B67)))</formula>
    </cfRule>
    <cfRule type="containsText" dxfId="42" priority="46" stopIfTrue="1" operator="containsText" text="MODERADA">
      <formula>NOT(ISERROR(SEARCH("MODERADA",B67)))</formula>
    </cfRule>
    <cfRule type="containsText" dxfId="41" priority="47" stopIfTrue="1" operator="containsText" text="ALTA">
      <formula>NOT(ISERROR(SEARCH("ALTA",B67)))</formula>
    </cfRule>
    <cfRule type="containsText" dxfId="40" priority="48" stopIfTrue="1" operator="containsText" text="EXTREMA">
      <formula>NOT(ISERROR(SEARCH("EXTREMA",B67)))</formula>
    </cfRule>
  </conditionalFormatting>
  <conditionalFormatting sqref="B71">
    <cfRule type="containsText" dxfId="39" priority="41" stopIfTrue="1" operator="containsText" text="BAJA">
      <formula>NOT(ISERROR(SEARCH("BAJA",B71)))</formula>
    </cfRule>
    <cfRule type="containsText" dxfId="38" priority="42" stopIfTrue="1" operator="containsText" text="MODERADA">
      <formula>NOT(ISERROR(SEARCH("MODERADA",B71)))</formula>
    </cfRule>
    <cfRule type="containsText" dxfId="37" priority="43" stopIfTrue="1" operator="containsText" text="ALTA">
      <formula>NOT(ISERROR(SEARCH("ALTA",B71)))</formula>
    </cfRule>
    <cfRule type="containsText" dxfId="36" priority="44" stopIfTrue="1" operator="containsText" text="EXTREMA">
      <formula>NOT(ISERROR(SEARCH("EXTREMA",B71)))</formula>
    </cfRule>
  </conditionalFormatting>
  <conditionalFormatting sqref="B75">
    <cfRule type="containsText" dxfId="35" priority="37" stopIfTrue="1" operator="containsText" text="BAJA">
      <formula>NOT(ISERROR(SEARCH("BAJA",B75)))</formula>
    </cfRule>
    <cfRule type="containsText" dxfId="34" priority="38" stopIfTrue="1" operator="containsText" text="MODERADA">
      <formula>NOT(ISERROR(SEARCH("MODERADA",B75)))</formula>
    </cfRule>
    <cfRule type="containsText" dxfId="33" priority="39" stopIfTrue="1" operator="containsText" text="ALTA">
      <formula>NOT(ISERROR(SEARCH("ALTA",B75)))</formula>
    </cfRule>
    <cfRule type="containsText" dxfId="32" priority="40" stopIfTrue="1" operator="containsText" text="EXTREMA">
      <formula>NOT(ISERROR(SEARCH("EXTREMA",B75)))</formula>
    </cfRule>
  </conditionalFormatting>
  <conditionalFormatting sqref="B79">
    <cfRule type="containsText" dxfId="31" priority="33" stopIfTrue="1" operator="containsText" text="BAJA">
      <formula>NOT(ISERROR(SEARCH("BAJA",B79)))</formula>
    </cfRule>
    <cfRule type="containsText" dxfId="30" priority="34" stopIfTrue="1" operator="containsText" text="MODERADA">
      <formula>NOT(ISERROR(SEARCH("MODERADA",B79)))</formula>
    </cfRule>
    <cfRule type="containsText" dxfId="29" priority="35" stopIfTrue="1" operator="containsText" text="ALTA">
      <formula>NOT(ISERROR(SEARCH("ALTA",B79)))</formula>
    </cfRule>
    <cfRule type="containsText" dxfId="28" priority="36" stopIfTrue="1" operator="containsText" text="EXTREMA">
      <formula>NOT(ISERROR(SEARCH("EXTREMA",B79)))</formula>
    </cfRule>
  </conditionalFormatting>
  <conditionalFormatting sqref="B83">
    <cfRule type="containsText" dxfId="27" priority="29" stopIfTrue="1" operator="containsText" text="BAJA">
      <formula>NOT(ISERROR(SEARCH("BAJA",B83)))</formula>
    </cfRule>
    <cfRule type="containsText" dxfId="26" priority="30" stopIfTrue="1" operator="containsText" text="MODERADA">
      <formula>NOT(ISERROR(SEARCH("MODERADA",B83)))</formula>
    </cfRule>
    <cfRule type="containsText" dxfId="25" priority="31" stopIfTrue="1" operator="containsText" text="ALTA">
      <formula>NOT(ISERROR(SEARCH("ALTA",B83)))</formula>
    </cfRule>
    <cfRule type="containsText" dxfId="24" priority="32" stopIfTrue="1" operator="containsText" text="EXTREMA">
      <formula>NOT(ISERROR(SEARCH("EXTREMA",B83)))</formula>
    </cfRule>
  </conditionalFormatting>
  <conditionalFormatting sqref="B86">
    <cfRule type="containsText" dxfId="23" priority="25" stopIfTrue="1" operator="containsText" text="BAJA">
      <formula>NOT(ISERROR(SEARCH("BAJA",B86)))</formula>
    </cfRule>
    <cfRule type="containsText" dxfId="22" priority="26" stopIfTrue="1" operator="containsText" text="MODERADA">
      <formula>NOT(ISERROR(SEARCH("MODERADA",B86)))</formula>
    </cfRule>
    <cfRule type="containsText" dxfId="21" priority="27" stopIfTrue="1" operator="containsText" text="ALTA">
      <formula>NOT(ISERROR(SEARCH("ALTA",B86)))</formula>
    </cfRule>
    <cfRule type="containsText" dxfId="20" priority="28" stopIfTrue="1" operator="containsText" text="EXTREMA">
      <formula>NOT(ISERROR(SEARCH("EXTREMA",B86)))</formula>
    </cfRule>
  </conditionalFormatting>
  <conditionalFormatting sqref="B89">
    <cfRule type="containsText" dxfId="19" priority="21" stopIfTrue="1" operator="containsText" text="BAJA">
      <formula>NOT(ISERROR(SEARCH("BAJA",B89)))</formula>
    </cfRule>
    <cfRule type="containsText" dxfId="18" priority="22" stopIfTrue="1" operator="containsText" text="MODERADA">
      <formula>NOT(ISERROR(SEARCH("MODERADA",B89)))</formula>
    </cfRule>
    <cfRule type="containsText" dxfId="17" priority="23" stopIfTrue="1" operator="containsText" text="ALTA">
      <formula>NOT(ISERROR(SEARCH("ALTA",B89)))</formula>
    </cfRule>
    <cfRule type="containsText" dxfId="16" priority="24" stopIfTrue="1" operator="containsText" text="EXTREMA">
      <formula>NOT(ISERROR(SEARCH("EXTREMA",B89)))</formula>
    </cfRule>
  </conditionalFormatting>
  <conditionalFormatting sqref="B92">
    <cfRule type="containsText" dxfId="15" priority="17" stopIfTrue="1" operator="containsText" text="BAJA">
      <formula>NOT(ISERROR(SEARCH("BAJA",B92)))</formula>
    </cfRule>
    <cfRule type="containsText" dxfId="14" priority="18" stopIfTrue="1" operator="containsText" text="MODERADA">
      <formula>NOT(ISERROR(SEARCH("MODERADA",B92)))</formula>
    </cfRule>
    <cfRule type="containsText" dxfId="13" priority="19" stopIfTrue="1" operator="containsText" text="ALTA">
      <formula>NOT(ISERROR(SEARCH("ALTA",B92)))</formula>
    </cfRule>
    <cfRule type="containsText" dxfId="12" priority="20" stopIfTrue="1" operator="containsText" text="EXTREMA">
      <formula>NOT(ISERROR(SEARCH("EXTREMA",B92)))</formula>
    </cfRule>
  </conditionalFormatting>
  <conditionalFormatting sqref="AB5:AB17 AG5:AG17">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B8">
    <cfRule type="containsText" dxfId="7" priority="1" stopIfTrue="1" operator="containsText" text="BAJA">
      <formula>NOT(ISERROR(SEARCH("BAJA",B8)))</formula>
    </cfRule>
    <cfRule type="containsText" dxfId="6" priority="2" stopIfTrue="1" operator="containsText" text="MODERADA">
      <formula>NOT(ISERROR(SEARCH("MODERADA",B8)))</formula>
    </cfRule>
    <cfRule type="containsText" dxfId="5" priority="3" stopIfTrue="1" operator="containsText" text="ALTA">
      <formula>NOT(ISERROR(SEARCH("ALTA",B8)))</formula>
    </cfRule>
    <cfRule type="containsText" dxfId="4" priority="4" stopIfTrue="1" operator="containsText" text="EXTREMA">
      <formula>NOT(ISERROR(SEARCH("EXTREMA",B8)))</formula>
    </cfRule>
  </conditionalFormatting>
  <dataValidations count="9">
    <dataValidation type="list" allowBlank="1" showInputMessage="1" showErrorMessage="1" sqref="J11:J15 J5:J8 J22:J95" xr:uid="{00000000-0002-0000-0500-000000000000}">
      <formula1>$AT$1:$AT$3</formula1>
    </dataValidation>
    <dataValidation type="list" allowBlank="1" showInputMessage="1" showErrorMessage="1" sqref="G11:G15 G5:G8 G22:G95" xr:uid="{00000000-0002-0000-0500-000001000000}">
      <formula1>$AS$1:$AS$3</formula1>
    </dataValidation>
    <dataValidation type="list" allowBlank="1" showInputMessage="1" showErrorMessage="1" sqref="D5:F8 H5:I8 H11:I15 D11:F15 H22:I95 D22:F95" xr:uid="{00000000-0002-0000-0500-000002000000}">
      <formula1>$AR$1:$AR$2</formula1>
    </dataValidation>
    <dataValidation type="list" allowBlank="1" showInputMessage="1" showErrorMessage="1" sqref="C11:C15 C5:C8 C22:C95" xr:uid="{00000000-0002-0000-0500-000003000000}">
      <formula1>$AQ$1:$AQ$2</formula1>
    </dataValidation>
    <dataValidation type="list" allowBlank="1" showErrorMessage="1" sqref="J16:J21 J9:J10" xr:uid="{00000000-0002-0000-0500-000004000000}">
      <formula1>$AT$1:$AT$3</formula1>
    </dataValidation>
    <dataValidation type="list" allowBlank="1" showErrorMessage="1" sqref="I16:I21 D16:F21 I9:I10 D9:F10" xr:uid="{00000000-0002-0000-0500-000005000000}">
      <formula1>$AR$1:$AR$2</formula1>
    </dataValidation>
    <dataValidation type="list" allowBlank="1" showErrorMessage="1" sqref="G16:H21 G9:H10" xr:uid="{00000000-0002-0000-0500-000006000000}">
      <formula1>$AS$1:$AS$3</formula1>
    </dataValidation>
    <dataValidation type="list" allowBlank="1" showErrorMessage="1" sqref="C16:C21 C9:C10" xr:uid="{00000000-0002-0000-0500-000007000000}">
      <formula1>$AQ$1:$AQ$2</formula1>
    </dataValidation>
    <dataValidation type="list" allowBlank="1" showInputMessage="1" showErrorMessage="1" sqref="P5:P95" xr:uid="{00000000-0002-0000-0500-000008000000}">
      <formula1>$AV$1:$AV$3</formula1>
    </dataValidation>
  </dataValidations>
  <pageMargins left="0.7" right="0.7" top="0.75" bottom="0.75" header="0.3" footer="0.3"/>
  <pageSetup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10"/>
  <sheetViews>
    <sheetView tabSelected="1" topLeftCell="M6" zoomScale="60" zoomScaleNormal="60" workbookViewId="0">
      <pane ySplit="3" topLeftCell="A25" activePane="bottomLeft" state="frozen"/>
      <selection activeCell="E6" sqref="E6"/>
      <selection pane="bottomLeft" activeCell="M27" sqref="M27"/>
    </sheetView>
  </sheetViews>
  <sheetFormatPr baseColWidth="10" defaultColWidth="11.42578125" defaultRowHeight="15" x14ac:dyDescent="0.25"/>
  <cols>
    <col min="1" max="1" width="16" style="53" hidden="1" customWidth="1"/>
    <col min="2" max="2" width="0.85546875" style="53" hidden="1" customWidth="1"/>
    <col min="3" max="3" width="14.7109375" style="53" hidden="1" customWidth="1"/>
    <col min="4" max="4" width="3.7109375" style="53" hidden="1" customWidth="1"/>
    <col min="5" max="5" width="21.7109375" style="53" customWidth="1"/>
    <col min="6" max="6" width="18.42578125" style="53" customWidth="1"/>
    <col min="7" max="7" width="18.28515625" style="53" customWidth="1"/>
    <col min="8" max="8" width="23.42578125" style="53" customWidth="1"/>
    <col min="9" max="9" width="48.85546875" style="53" customWidth="1"/>
    <col min="10" max="10" width="51.28515625" style="53" customWidth="1"/>
    <col min="11" max="11" width="16" style="53" customWidth="1"/>
    <col min="12" max="12" width="48.140625" style="53" customWidth="1"/>
    <col min="13" max="13" width="22.5703125" style="53" customWidth="1"/>
    <col min="14" max="14" width="79.28515625" style="53" customWidth="1"/>
    <col min="15" max="15" width="16.5703125" style="53" customWidth="1"/>
    <col min="16" max="16" width="38" style="53" customWidth="1"/>
    <col min="17" max="17" width="1.42578125" style="53" customWidth="1"/>
    <col min="18" max="23" width="25.7109375" style="53" customWidth="1"/>
    <col min="24" max="16384" width="11.42578125" style="53"/>
  </cols>
  <sheetData>
    <row r="1" spans="1:30" s="25" customFormat="1" ht="21.75" customHeight="1" x14ac:dyDescent="0.25">
      <c r="A1" s="82"/>
      <c r="B1" s="440" t="s">
        <v>57</v>
      </c>
      <c r="C1" s="441"/>
      <c r="D1" s="441"/>
      <c r="E1" s="441"/>
      <c r="F1" s="441"/>
      <c r="G1" s="441"/>
      <c r="H1" s="441"/>
      <c r="I1" s="441"/>
      <c r="J1" s="441"/>
      <c r="K1" s="441"/>
      <c r="L1" s="441"/>
      <c r="M1" s="441"/>
      <c r="N1" s="441"/>
      <c r="O1" s="441"/>
      <c r="P1" s="442"/>
      <c r="Q1" s="31"/>
      <c r="R1" s="31"/>
      <c r="AD1" s="190" t="s">
        <v>475</v>
      </c>
    </row>
    <row r="2" spans="1:30" s="25" customFormat="1" ht="17.25" customHeight="1" x14ac:dyDescent="0.25">
      <c r="A2" s="16"/>
      <c r="B2" s="443" t="s">
        <v>58</v>
      </c>
      <c r="C2" s="444"/>
      <c r="D2" s="444"/>
      <c r="E2" s="444"/>
      <c r="F2" s="444"/>
      <c r="G2" s="444"/>
      <c r="H2" s="444"/>
      <c r="I2" s="444"/>
      <c r="J2" s="444"/>
      <c r="K2" s="444"/>
      <c r="L2" s="444"/>
      <c r="M2" s="444"/>
      <c r="N2" s="444"/>
      <c r="O2" s="444"/>
      <c r="P2" s="445"/>
      <c r="Q2" s="31"/>
      <c r="R2" s="31"/>
      <c r="AD2" s="190" t="s">
        <v>365</v>
      </c>
    </row>
    <row r="3" spans="1:30" s="25" customFormat="1" ht="20.25" customHeight="1" x14ac:dyDescent="0.25">
      <c r="A3" s="16"/>
      <c r="B3" s="446" t="s">
        <v>232</v>
      </c>
      <c r="C3" s="447"/>
      <c r="D3" s="447"/>
      <c r="E3" s="447"/>
      <c r="F3" s="447"/>
      <c r="G3" s="447"/>
      <c r="H3" s="447"/>
      <c r="I3" s="447"/>
      <c r="J3" s="447"/>
      <c r="K3" s="447"/>
      <c r="L3" s="447"/>
      <c r="M3" s="447"/>
      <c r="N3" s="447"/>
      <c r="O3" s="447"/>
      <c r="P3" s="448"/>
      <c r="Q3" s="31"/>
      <c r="R3" s="31"/>
    </row>
    <row r="4" spans="1:30" s="25" customFormat="1" ht="17.25" customHeight="1" thickBot="1" x14ac:dyDescent="0.3">
      <c r="A4" s="83"/>
      <c r="B4" s="449" t="s">
        <v>63</v>
      </c>
      <c r="C4" s="450"/>
      <c r="D4" s="450"/>
      <c r="E4" s="450"/>
      <c r="F4" s="450"/>
      <c r="G4" s="450"/>
      <c r="H4" s="450"/>
      <c r="I4" s="450"/>
      <c r="J4" s="450"/>
      <c r="K4" s="450"/>
      <c r="L4" s="450"/>
      <c r="M4" s="450"/>
      <c r="N4" s="450"/>
      <c r="O4" s="450"/>
      <c r="P4" s="451"/>
      <c r="Q4" s="31"/>
      <c r="R4" s="31"/>
    </row>
    <row r="5" spans="1:30" ht="68.25" customHeight="1" thickBot="1" x14ac:dyDescent="0.3">
      <c r="A5" s="306"/>
      <c r="B5" s="307"/>
      <c r="C5" s="307"/>
      <c r="D5" s="307"/>
      <c r="E5" s="307"/>
      <c r="F5" s="307"/>
      <c r="G5" s="307"/>
      <c r="H5" s="307"/>
      <c r="I5" s="307"/>
      <c r="J5" s="307"/>
      <c r="K5" s="307"/>
      <c r="L5" s="329"/>
      <c r="M5" s="329"/>
      <c r="N5" s="329"/>
      <c r="O5" s="329"/>
      <c r="P5" s="330"/>
    </row>
    <row r="6" spans="1:30" ht="44.25" customHeight="1" thickBot="1" x14ac:dyDescent="0.3">
      <c r="A6" s="438" t="s">
        <v>81</v>
      </c>
      <c r="B6" s="439"/>
      <c r="C6" s="439"/>
      <c r="D6" s="332"/>
      <c r="E6" s="460" t="s">
        <v>82</v>
      </c>
      <c r="F6" s="455" t="s">
        <v>570</v>
      </c>
      <c r="G6" s="455"/>
      <c r="H6" s="455"/>
      <c r="I6" s="455"/>
      <c r="J6" s="455"/>
      <c r="K6" s="455"/>
      <c r="L6" s="456"/>
      <c r="M6" s="452" t="s">
        <v>688</v>
      </c>
      <c r="N6" s="453"/>
      <c r="O6" s="453"/>
      <c r="P6" s="454"/>
      <c r="R6" s="422" t="s">
        <v>733</v>
      </c>
      <c r="S6" s="423"/>
      <c r="T6" s="423"/>
      <c r="U6" s="423"/>
      <c r="V6" s="423"/>
      <c r="W6" s="424"/>
    </row>
    <row r="7" spans="1:30" ht="30.75" customHeight="1" thickBot="1" x14ac:dyDescent="0.3">
      <c r="A7" s="438"/>
      <c r="B7" s="439"/>
      <c r="C7" s="439"/>
      <c r="D7" s="332"/>
      <c r="E7" s="438"/>
      <c r="F7" s="457"/>
      <c r="G7" s="457"/>
      <c r="H7" s="457"/>
      <c r="I7" s="457"/>
      <c r="J7" s="457"/>
      <c r="K7" s="457"/>
      <c r="L7" s="458"/>
      <c r="M7" s="433" t="s">
        <v>685</v>
      </c>
      <c r="N7" s="434"/>
      <c r="O7" s="434"/>
      <c r="P7" s="435"/>
      <c r="R7" s="425" t="s">
        <v>732</v>
      </c>
      <c r="S7" s="426"/>
      <c r="T7" s="426"/>
      <c r="U7" s="426"/>
      <c r="V7" s="426"/>
      <c r="W7" s="427"/>
    </row>
    <row r="8" spans="1:30" ht="96" customHeight="1" thickBot="1" x14ac:dyDescent="0.3">
      <c r="A8" s="308" t="s">
        <v>82</v>
      </c>
      <c r="B8" s="75" t="s">
        <v>2</v>
      </c>
      <c r="C8" s="76" t="s">
        <v>148</v>
      </c>
      <c r="D8" s="333"/>
      <c r="E8" s="438"/>
      <c r="F8" s="336" t="s">
        <v>155</v>
      </c>
      <c r="G8" s="77" t="s">
        <v>153</v>
      </c>
      <c r="H8" s="76" t="s">
        <v>569</v>
      </c>
      <c r="I8" s="76" t="s">
        <v>157</v>
      </c>
      <c r="J8" s="78" t="s">
        <v>158</v>
      </c>
      <c r="K8" s="79" t="s">
        <v>571</v>
      </c>
      <c r="L8" s="76" t="s">
        <v>572</v>
      </c>
      <c r="M8" s="321" t="s">
        <v>684</v>
      </c>
      <c r="N8" s="321" t="s">
        <v>686</v>
      </c>
      <c r="O8" s="431" t="s">
        <v>687</v>
      </c>
      <c r="P8" s="432"/>
      <c r="R8" s="428" t="s">
        <v>752</v>
      </c>
      <c r="S8" s="429"/>
      <c r="T8" s="429"/>
      <c r="U8" s="429"/>
      <c r="V8" s="429"/>
      <c r="W8" s="430"/>
    </row>
    <row r="9" spans="1:30" ht="76.5" customHeight="1" x14ac:dyDescent="0.25">
      <c r="A9" s="309" t="s">
        <v>83</v>
      </c>
      <c r="B9" s="65" t="e">
        <f>RIESGOS!#REF!</f>
        <v>#REF!</v>
      </c>
      <c r="C9" s="55" t="str">
        <f>RIESGOS!P9</f>
        <v>MODERADO</v>
      </c>
      <c r="D9" s="334"/>
      <c r="E9" s="459" t="s">
        <v>726</v>
      </c>
      <c r="F9" s="337" t="s">
        <v>3</v>
      </c>
      <c r="G9" s="271" t="s">
        <v>150</v>
      </c>
      <c r="H9" s="272" t="s">
        <v>141</v>
      </c>
      <c r="I9" s="273" t="str">
        <f>IF(H9="Aceptar el riesgo","No se adopta ninguna medida que afecte probabilidad o impacto del riesgo, se mantienen los controles y se les hará seguimiento periódico. Por tratarse de riesgos de corrupción, estos no son aceptados.",IF(H9="Evitar el riesgo","Se abandonaran las actividades que dan lugar al riesgo y no se iniciaran o continuaran las actividades que lo causan",IF(H9="Compartir o transferir el riesgo","Se reduce probabilidad o impacto del riesgo y se transfiere o comparte una parte de este. Ej.: seguros y tercerización",IF(H9="Reducir el riesgo","Se adoptaran medidas para reducir probabilidad o impacto o ambos, se implementaran controles adicionales."))))</f>
        <v>Se adoptaran medidas para reducir probabilidad o impacto o ambos, se implementaran controles adicionales.</v>
      </c>
      <c r="J9" s="271" t="s">
        <v>619</v>
      </c>
      <c r="K9" s="254">
        <v>43951</v>
      </c>
      <c r="L9" s="298" t="s">
        <v>620</v>
      </c>
      <c r="M9" s="324" t="s">
        <v>723</v>
      </c>
      <c r="N9" s="322" t="s">
        <v>724</v>
      </c>
      <c r="O9" s="436" t="s">
        <v>692</v>
      </c>
      <c r="P9" s="437"/>
      <c r="R9" s="419" t="s">
        <v>753</v>
      </c>
      <c r="S9" s="419"/>
      <c r="T9" s="419"/>
      <c r="U9" s="419"/>
      <c r="V9" s="419"/>
      <c r="W9" s="419"/>
    </row>
    <row r="10" spans="1:30" ht="75" x14ac:dyDescent="0.25">
      <c r="A10" s="309" t="s">
        <v>84</v>
      </c>
      <c r="B10" s="65" t="e">
        <f>RIESGOS!#REF!</f>
        <v>#REF!</v>
      </c>
      <c r="C10" s="55" t="str">
        <f>RIESGOS!P10</f>
        <v>MODERADO</v>
      </c>
      <c r="D10" s="334"/>
      <c r="E10" s="459"/>
      <c r="F10" s="337" t="s">
        <v>4</v>
      </c>
      <c r="G10" s="271" t="s">
        <v>150</v>
      </c>
      <c r="H10" s="272" t="s">
        <v>141</v>
      </c>
      <c r="I10" s="273" t="str">
        <f t="shared" ref="I10" si="0">IF(H10="Aceptar el riesgo","No se adopta ninguna medida que afecte probabilidad o impacto del riesgo, se mantienen los controles y se les hará seguimiento periódico. Por tratarse de riesgos de corrupción, estos no son aceptados.",IF(H10="Evitar el riesgo","Se abandonaran las actividades que dan lugar al riesgo y no se iniciaran o continuaran las actividades que lo causan",IF(H10="Compartir o transferir el riesgo","Se reduce probabilidad o impacto del riesgo y se transfiere o comparte una parte de este. Ej.: seguros y tercerización",IF(H10="Reducir el riesgo","Se adoptaran medidas para reducir probabilidad o impacto o ambos, se implementaran controles adicionales."))))</f>
        <v>Se adoptaran medidas para reducir probabilidad o impacto o ambos, se implementaran controles adicionales.</v>
      </c>
      <c r="J10" s="271" t="s">
        <v>619</v>
      </c>
      <c r="K10" s="254">
        <v>43951</v>
      </c>
      <c r="L10" s="298" t="s">
        <v>620</v>
      </c>
      <c r="M10" s="324" t="s">
        <v>723</v>
      </c>
      <c r="N10" s="322" t="s">
        <v>724</v>
      </c>
      <c r="O10" s="436" t="s">
        <v>692</v>
      </c>
      <c r="P10" s="437"/>
      <c r="R10" s="419" t="s">
        <v>755</v>
      </c>
      <c r="S10" s="419"/>
      <c r="T10" s="419"/>
      <c r="U10" s="419"/>
      <c r="V10" s="419"/>
      <c r="W10" s="419"/>
    </row>
    <row r="11" spans="1:30" ht="135" x14ac:dyDescent="0.25">
      <c r="A11" s="309" t="s">
        <v>143</v>
      </c>
      <c r="B11" s="71"/>
      <c r="C11" s="55" t="str">
        <f>RIESGOS!P11</f>
        <v>MODERADO</v>
      </c>
      <c r="D11" s="334"/>
      <c r="E11" s="459"/>
      <c r="F11" s="337" t="s">
        <v>532</v>
      </c>
      <c r="G11" s="271" t="s">
        <v>150</v>
      </c>
      <c r="H11" s="272" t="s">
        <v>141</v>
      </c>
      <c r="I11" s="273" t="str">
        <f t="shared" ref="I11:I18" si="1">IF(H11="Aceptar el riesgo","No se adopta ninguna medida que afecte probabilidad o impacto del riesgo, se mantienen los controles y se les hará seguimiento periódico. Por tratarse de riesgos de corrupción, estos no son aceptados.",IF(H11="Evitar el riesgo","Se abandonaran las actividades que dan lugar al riesgo y no se iniciaran o continuaran las actividades que lo causan",IF(H11="Compartir o transferir el riesgo","Se reduce probabilidad o impacto del riesgo y se transfiere o comparte una parte de este. Ej.: seguros y tercerización",IF(H11="Reducir el riesgo","Se adoptaran medidas para reducir probabilidad o impacto o ambos, se implementaran controles adicionales."))))</f>
        <v>Se adoptaran medidas para reducir probabilidad o impacto o ambos, se implementaran controles adicionales.</v>
      </c>
      <c r="J11" s="271" t="s">
        <v>610</v>
      </c>
      <c r="K11" s="254">
        <v>44177</v>
      </c>
      <c r="L11" s="298" t="s">
        <v>611</v>
      </c>
      <c r="M11" s="324" t="s">
        <v>717</v>
      </c>
      <c r="N11" s="322" t="s">
        <v>718</v>
      </c>
      <c r="O11" s="436" t="s">
        <v>719</v>
      </c>
      <c r="P11" s="437"/>
      <c r="R11" s="419" t="s">
        <v>754</v>
      </c>
      <c r="S11" s="419"/>
      <c r="T11" s="419"/>
      <c r="U11" s="419"/>
      <c r="V11" s="419"/>
      <c r="W11" s="419"/>
    </row>
    <row r="12" spans="1:30" ht="135" x14ac:dyDescent="0.25">
      <c r="A12" s="309" t="s">
        <v>144</v>
      </c>
      <c r="B12" s="71"/>
      <c r="C12" s="55" t="str">
        <f>RIESGOS!P12</f>
        <v>MODERADO</v>
      </c>
      <c r="D12" s="334"/>
      <c r="E12" s="459"/>
      <c r="F12" s="337" t="s">
        <v>664</v>
      </c>
      <c r="G12" s="271" t="s">
        <v>150</v>
      </c>
      <c r="H12" s="272" t="s">
        <v>141</v>
      </c>
      <c r="I12" s="273" t="str">
        <f t="shared" si="1"/>
        <v>Se adoptaran medidas para reducir probabilidad o impacto o ambos, se implementaran controles adicionales.</v>
      </c>
      <c r="J12" s="271" t="s">
        <v>668</v>
      </c>
      <c r="K12" s="254">
        <v>44165</v>
      </c>
      <c r="L12" s="298" t="s">
        <v>669</v>
      </c>
      <c r="M12" s="322" t="s">
        <v>694</v>
      </c>
      <c r="N12" s="322" t="s">
        <v>693</v>
      </c>
      <c r="O12" s="436" t="s">
        <v>692</v>
      </c>
      <c r="P12" s="437"/>
      <c r="R12" s="419" t="s">
        <v>756</v>
      </c>
      <c r="S12" s="419"/>
      <c r="T12" s="419"/>
      <c r="U12" s="419"/>
      <c r="V12" s="419"/>
      <c r="W12" s="419"/>
    </row>
    <row r="13" spans="1:30" ht="75" customHeight="1" x14ac:dyDescent="0.25">
      <c r="A13" s="309" t="s">
        <v>145</v>
      </c>
      <c r="B13" s="71"/>
      <c r="C13" s="55" t="str">
        <f>RIESGOS!P13</f>
        <v>BAJO</v>
      </c>
      <c r="D13" s="334"/>
      <c r="E13" s="461" t="s">
        <v>727</v>
      </c>
      <c r="F13" s="338" t="s">
        <v>5</v>
      </c>
      <c r="G13" s="258" t="s">
        <v>150</v>
      </c>
      <c r="H13" s="259" t="s">
        <v>141</v>
      </c>
      <c r="I13" s="260" t="str">
        <f t="shared" si="1"/>
        <v>Se adoptaran medidas para reducir probabilidad o impacto o ambos, se implementaran controles adicionales.</v>
      </c>
      <c r="J13" s="289" t="s">
        <v>623</v>
      </c>
      <c r="K13" s="261">
        <v>43922</v>
      </c>
      <c r="L13" s="299" t="s">
        <v>624</v>
      </c>
      <c r="M13" s="326" t="s">
        <v>706</v>
      </c>
      <c r="N13" s="327" t="s">
        <v>707</v>
      </c>
      <c r="O13" s="436" t="s">
        <v>692</v>
      </c>
      <c r="P13" s="437"/>
      <c r="R13" s="419" t="s">
        <v>734</v>
      </c>
      <c r="S13" s="419"/>
      <c r="T13" s="419"/>
      <c r="U13" s="419"/>
      <c r="V13" s="419"/>
      <c r="W13" s="419"/>
    </row>
    <row r="14" spans="1:30" ht="45" customHeight="1" x14ac:dyDescent="0.25">
      <c r="A14" s="309" t="s">
        <v>146</v>
      </c>
      <c r="B14" s="71"/>
      <c r="C14" s="55" t="str">
        <f>RIESGOS!P14</f>
        <v>MODERADO</v>
      </c>
      <c r="D14" s="334"/>
      <c r="E14" s="461"/>
      <c r="F14" s="338" t="s">
        <v>527</v>
      </c>
      <c r="G14" s="263" t="s">
        <v>150</v>
      </c>
      <c r="H14" s="264" t="s">
        <v>141</v>
      </c>
      <c r="I14" s="265" t="str">
        <f t="shared" si="1"/>
        <v>Se adoptaran medidas para reducir probabilidad o impacto o ambos, se implementaran controles adicionales.</v>
      </c>
      <c r="J14" s="290" t="s">
        <v>623</v>
      </c>
      <c r="K14" s="261">
        <v>43922</v>
      </c>
      <c r="L14" s="300" t="s">
        <v>625</v>
      </c>
      <c r="M14" s="326" t="s">
        <v>706</v>
      </c>
      <c r="N14" s="326" t="s">
        <v>708</v>
      </c>
      <c r="O14" s="436" t="s">
        <v>692</v>
      </c>
      <c r="P14" s="437"/>
      <c r="R14" s="419" t="s">
        <v>735</v>
      </c>
      <c r="S14" s="419"/>
      <c r="T14" s="419"/>
      <c r="U14" s="419"/>
      <c r="V14" s="419"/>
      <c r="W14" s="419"/>
    </row>
    <row r="15" spans="1:30" ht="94.5" customHeight="1" x14ac:dyDescent="0.25">
      <c r="A15" s="309"/>
      <c r="B15" s="71"/>
      <c r="C15" s="58"/>
      <c r="D15" s="335"/>
      <c r="E15" s="461"/>
      <c r="F15" s="339" t="s">
        <v>538</v>
      </c>
      <c r="G15" s="271" t="s">
        <v>150</v>
      </c>
      <c r="H15" s="272" t="s">
        <v>141</v>
      </c>
      <c r="I15" s="273" t="str">
        <f t="shared" si="1"/>
        <v>Se adoptaran medidas para reducir probabilidad o impacto o ambos, se implementaran controles adicionales.</v>
      </c>
      <c r="J15" s="291" t="s">
        <v>612</v>
      </c>
      <c r="K15" s="271" t="s">
        <v>613</v>
      </c>
      <c r="L15" s="301" t="s">
        <v>614</v>
      </c>
      <c r="M15" s="324" t="s">
        <v>720</v>
      </c>
      <c r="N15" s="322" t="s">
        <v>721</v>
      </c>
      <c r="O15" s="436" t="s">
        <v>722</v>
      </c>
      <c r="P15" s="437"/>
      <c r="R15" s="418" t="s">
        <v>736</v>
      </c>
      <c r="S15" s="419"/>
      <c r="T15" s="419"/>
      <c r="U15" s="419"/>
      <c r="V15" s="419"/>
      <c r="W15" s="419"/>
    </row>
    <row r="16" spans="1:30" ht="45" customHeight="1" x14ac:dyDescent="0.25">
      <c r="A16" s="309"/>
      <c r="B16" s="71"/>
      <c r="C16" s="58"/>
      <c r="D16" s="335"/>
      <c r="E16" s="461"/>
      <c r="F16" s="337" t="s">
        <v>541</v>
      </c>
      <c r="G16" s="271" t="s">
        <v>150</v>
      </c>
      <c r="H16" s="272" t="s">
        <v>141</v>
      </c>
      <c r="I16" s="273" t="str">
        <f t="shared" si="1"/>
        <v>Se adoptaran medidas para reducir probabilidad o impacto o ambos, se implementaran controles adicionales.</v>
      </c>
      <c r="J16" s="291" t="s">
        <v>594</v>
      </c>
      <c r="K16" s="271" t="s">
        <v>595</v>
      </c>
      <c r="L16" s="298" t="s">
        <v>495</v>
      </c>
      <c r="M16" s="322" t="s">
        <v>700</v>
      </c>
      <c r="N16" s="325" t="s">
        <v>701</v>
      </c>
      <c r="O16" s="436" t="s">
        <v>692</v>
      </c>
      <c r="P16" s="437"/>
      <c r="R16" s="418" t="s">
        <v>737</v>
      </c>
      <c r="S16" s="419"/>
      <c r="T16" s="419"/>
      <c r="U16" s="419"/>
      <c r="V16" s="419"/>
      <c r="W16" s="419"/>
    </row>
    <row r="17" spans="1:23" ht="97.5" customHeight="1" x14ac:dyDescent="0.25">
      <c r="A17" s="309"/>
      <c r="B17" s="71"/>
      <c r="C17" s="58"/>
      <c r="D17" s="335"/>
      <c r="E17" s="461"/>
      <c r="F17" s="337" t="s">
        <v>542</v>
      </c>
      <c r="G17" s="271" t="s">
        <v>150</v>
      </c>
      <c r="H17" s="272" t="s">
        <v>141</v>
      </c>
      <c r="I17" s="273" t="str">
        <f t="shared" si="1"/>
        <v>Se adoptaran medidas para reducir probabilidad o impacto o ambos, se implementaran controles adicionales.</v>
      </c>
      <c r="J17" s="291" t="s">
        <v>596</v>
      </c>
      <c r="K17" s="271" t="s">
        <v>597</v>
      </c>
      <c r="L17" s="298" t="s">
        <v>497</v>
      </c>
      <c r="M17" s="322" t="s">
        <v>700</v>
      </c>
      <c r="N17" s="325" t="s">
        <v>702</v>
      </c>
      <c r="O17" s="436" t="s">
        <v>692</v>
      </c>
      <c r="P17" s="437"/>
      <c r="R17" s="418" t="s">
        <v>738</v>
      </c>
      <c r="S17" s="419"/>
      <c r="T17" s="419"/>
      <c r="U17" s="419"/>
      <c r="V17" s="419"/>
      <c r="W17" s="419"/>
    </row>
    <row r="18" spans="1:23" ht="181.5" customHeight="1" x14ac:dyDescent="0.25">
      <c r="A18" s="309"/>
      <c r="B18" s="71"/>
      <c r="C18" s="58"/>
      <c r="D18" s="335"/>
      <c r="E18" s="461"/>
      <c r="F18" s="339" t="s">
        <v>493</v>
      </c>
      <c r="G18" s="271" t="s">
        <v>150</v>
      </c>
      <c r="H18" s="272" t="s">
        <v>141</v>
      </c>
      <c r="I18" s="273" t="str">
        <f t="shared" si="1"/>
        <v>Se adoptaran medidas para reducir probabilidad o impacto o ambos, se implementaran controles adicionales.</v>
      </c>
      <c r="J18" s="291" t="s">
        <v>586</v>
      </c>
      <c r="K18" s="254">
        <v>44001</v>
      </c>
      <c r="L18" s="302" t="s">
        <v>587</v>
      </c>
      <c r="M18" s="323" t="s">
        <v>696</v>
      </c>
      <c r="N18" s="322" t="s">
        <v>697</v>
      </c>
      <c r="O18" s="436" t="s">
        <v>692</v>
      </c>
      <c r="P18" s="437"/>
      <c r="R18" s="418" t="s">
        <v>739</v>
      </c>
      <c r="S18" s="419"/>
      <c r="T18" s="419"/>
      <c r="U18" s="419"/>
      <c r="V18" s="419"/>
      <c r="W18" s="419"/>
    </row>
    <row r="19" spans="1:23" ht="121.5" customHeight="1" x14ac:dyDescent="0.25">
      <c r="A19" s="309"/>
      <c r="B19" s="71"/>
      <c r="C19" s="58"/>
      <c r="D19" s="335"/>
      <c r="E19" s="461"/>
      <c r="F19" s="339" t="s">
        <v>665</v>
      </c>
      <c r="G19" s="271" t="s">
        <v>150</v>
      </c>
      <c r="H19" s="272" t="s">
        <v>141</v>
      </c>
      <c r="I19" s="273" t="str">
        <f t="shared" ref="I19" si="2">IF(H19="Aceptar el riesgo","No se adopta ninguna medida que afecte probabilidad o impacto del riesgo, se mantienen los controles y se les hará seguimiento periódico. Por tratarse de riesgos de corrupción, estos no son aceptados.",IF(H19="Evitar el riesgo","Se abandonaran las actividades que dan lugar al riesgo y no se iniciaran o continuaran las actividades que lo causan",IF(H19="Compartir o transferir el riesgo","Se reduce probabilidad o impacto del riesgo y se transfiere o comparte una parte de este. Ej.: seguros y tercerización",IF(H19="Reducir el riesgo","Se adoptaran medidas para reducir probabilidad o impacto o ambos, se implementaran controles adicionales."))))</f>
        <v>Se adoptaran medidas para reducir probabilidad o impacto o ambos, se implementaran controles adicionales.</v>
      </c>
      <c r="J19" s="271" t="s">
        <v>670</v>
      </c>
      <c r="K19" s="254">
        <v>44165</v>
      </c>
      <c r="L19" s="298" t="s">
        <v>669</v>
      </c>
      <c r="M19" s="322" t="s">
        <v>694</v>
      </c>
      <c r="N19" s="322" t="s">
        <v>693</v>
      </c>
      <c r="O19" s="436" t="s">
        <v>692</v>
      </c>
      <c r="P19" s="437"/>
      <c r="R19" s="418" t="s">
        <v>740</v>
      </c>
      <c r="S19" s="419"/>
      <c r="T19" s="419"/>
      <c r="U19" s="419"/>
      <c r="V19" s="419"/>
      <c r="W19" s="419"/>
    </row>
    <row r="20" spans="1:23" ht="90" customHeight="1" x14ac:dyDescent="0.25">
      <c r="A20" s="309"/>
      <c r="B20" s="71"/>
      <c r="C20" s="58"/>
      <c r="D20" s="335"/>
      <c r="E20" s="461" t="s">
        <v>728</v>
      </c>
      <c r="F20" s="338" t="s">
        <v>515</v>
      </c>
      <c r="G20" s="263" t="s">
        <v>150</v>
      </c>
      <c r="H20" s="264" t="s">
        <v>141</v>
      </c>
      <c r="I20" s="265" t="str">
        <f t="shared" ref="I20:I23" si="3">IF(H20="Aceptar el riesgo","No se adopta ninguna medida que afecte probabilidad o impacto del riesgo, se mantienen los controles y se les hará seguimiento periódico. Por tratarse de riesgos de corrupción, estos no son aceptados.",IF(H20="Evitar el riesgo","Se abandonaran las actividades que dan lugar al riesgo y no se iniciaran o continuaran las actividades que lo causan",IF(H20="Compartir o transferir el riesgo","Se reduce probabilidad o impacto del riesgo y se transfiere o comparte una parte de este. Ej.: seguros y tercerización",IF(H20="Reducir el riesgo","Se adoptaran medidas para reducir probabilidad o impacto o ambos, se implementaran controles adicionales."))))</f>
        <v>Se adoptaran medidas para reducir probabilidad o impacto o ambos, se implementaran controles adicionales.</v>
      </c>
      <c r="J20" s="290" t="s">
        <v>623</v>
      </c>
      <c r="K20" s="261">
        <v>43922</v>
      </c>
      <c r="L20" s="303" t="s">
        <v>626</v>
      </c>
      <c r="M20" s="326" t="s">
        <v>706</v>
      </c>
      <c r="N20" s="327" t="s">
        <v>709</v>
      </c>
      <c r="O20" s="436" t="s">
        <v>692</v>
      </c>
      <c r="P20" s="437"/>
      <c r="R20" s="420" t="s">
        <v>741</v>
      </c>
      <c r="S20" s="421"/>
      <c r="T20" s="421"/>
      <c r="U20" s="421"/>
      <c r="V20" s="421"/>
      <c r="W20" s="421"/>
    </row>
    <row r="21" spans="1:23" ht="45" customHeight="1" x14ac:dyDescent="0.25">
      <c r="A21" s="309"/>
      <c r="B21" s="71"/>
      <c r="C21" s="58"/>
      <c r="D21" s="335"/>
      <c r="E21" s="461"/>
      <c r="F21" s="338" t="s">
        <v>519</v>
      </c>
      <c r="G21" s="263" t="s">
        <v>150</v>
      </c>
      <c r="H21" s="264" t="s">
        <v>141</v>
      </c>
      <c r="I21" s="265" t="str">
        <f t="shared" si="3"/>
        <v>Se adoptaran medidas para reducir probabilidad o impacto o ambos, se implementaran controles adicionales.</v>
      </c>
      <c r="J21" s="290" t="s">
        <v>623</v>
      </c>
      <c r="K21" s="261">
        <v>43922</v>
      </c>
      <c r="L21" s="303" t="s">
        <v>626</v>
      </c>
      <c r="M21" s="326" t="s">
        <v>706</v>
      </c>
      <c r="N21" s="327" t="s">
        <v>710</v>
      </c>
      <c r="O21" s="436" t="s">
        <v>692</v>
      </c>
      <c r="P21" s="437"/>
      <c r="R21" s="420" t="s">
        <v>742</v>
      </c>
      <c r="S21" s="421"/>
      <c r="T21" s="421"/>
      <c r="U21" s="421"/>
      <c r="V21" s="421"/>
      <c r="W21" s="421"/>
    </row>
    <row r="22" spans="1:23" ht="45" customHeight="1" x14ac:dyDescent="0.25">
      <c r="A22" s="310"/>
      <c r="B22" s="311"/>
      <c r="C22" s="307"/>
      <c r="D22" s="307"/>
      <c r="E22" s="461"/>
      <c r="F22" s="338" t="s">
        <v>521</v>
      </c>
      <c r="G22" s="263" t="s">
        <v>150</v>
      </c>
      <c r="H22" s="264" t="s">
        <v>141</v>
      </c>
      <c r="I22" s="265" t="str">
        <f t="shared" si="3"/>
        <v>Se adoptaran medidas para reducir probabilidad o impacto o ambos, se implementaran controles adicionales.</v>
      </c>
      <c r="J22" s="290" t="s">
        <v>623</v>
      </c>
      <c r="K22" s="261">
        <v>43922</v>
      </c>
      <c r="L22" s="303" t="s">
        <v>626</v>
      </c>
      <c r="M22" s="326" t="s">
        <v>706</v>
      </c>
      <c r="N22" s="327" t="s">
        <v>711</v>
      </c>
      <c r="O22" s="436" t="s">
        <v>692</v>
      </c>
      <c r="P22" s="437"/>
      <c r="R22" s="420" t="s">
        <v>743</v>
      </c>
      <c r="S22" s="421"/>
      <c r="T22" s="421"/>
      <c r="U22" s="421"/>
      <c r="V22" s="421"/>
      <c r="W22" s="421"/>
    </row>
    <row r="23" spans="1:23" ht="45" customHeight="1" x14ac:dyDescent="0.25">
      <c r="A23" s="312"/>
      <c r="B23" s="311"/>
      <c r="C23" s="307"/>
      <c r="D23" s="307"/>
      <c r="E23" s="461"/>
      <c r="F23" s="338" t="s">
        <v>522</v>
      </c>
      <c r="G23" s="263" t="s">
        <v>150</v>
      </c>
      <c r="H23" s="264" t="s">
        <v>141</v>
      </c>
      <c r="I23" s="265" t="str">
        <f t="shared" si="3"/>
        <v>Se adoptaran medidas para reducir probabilidad o impacto o ambos, se implementaran controles adicionales.</v>
      </c>
      <c r="J23" s="290" t="s">
        <v>623</v>
      </c>
      <c r="K23" s="261">
        <v>43922</v>
      </c>
      <c r="L23" s="303" t="s">
        <v>626</v>
      </c>
      <c r="M23" s="326" t="s">
        <v>706</v>
      </c>
      <c r="N23" s="327" t="s">
        <v>712</v>
      </c>
      <c r="O23" s="436" t="s">
        <v>692</v>
      </c>
      <c r="P23" s="437"/>
      <c r="R23" s="420" t="s">
        <v>744</v>
      </c>
      <c r="S23" s="421"/>
      <c r="T23" s="421"/>
      <c r="U23" s="421"/>
      <c r="V23" s="421"/>
      <c r="W23" s="421"/>
    </row>
    <row r="24" spans="1:23" ht="66.75" customHeight="1" x14ac:dyDescent="0.25">
      <c r="A24" s="312"/>
      <c r="B24" s="311"/>
      <c r="C24" s="307"/>
      <c r="D24" s="307"/>
      <c r="E24" s="461"/>
      <c r="F24" s="340" t="s">
        <v>552</v>
      </c>
      <c r="G24" s="271" t="s">
        <v>150</v>
      </c>
      <c r="H24" s="272" t="s">
        <v>141</v>
      </c>
      <c r="I24" s="273" t="s">
        <v>638</v>
      </c>
      <c r="J24" s="271" t="s">
        <v>639</v>
      </c>
      <c r="K24" s="274">
        <v>44044</v>
      </c>
      <c r="L24" s="304" t="s">
        <v>640</v>
      </c>
      <c r="M24" s="324" t="s">
        <v>716</v>
      </c>
      <c r="N24" s="322" t="s">
        <v>715</v>
      </c>
      <c r="O24" s="436" t="s">
        <v>692</v>
      </c>
      <c r="P24" s="437"/>
      <c r="R24" s="418" t="s">
        <v>745</v>
      </c>
      <c r="S24" s="419"/>
      <c r="T24" s="419"/>
      <c r="U24" s="419"/>
      <c r="V24" s="419"/>
      <c r="W24" s="419"/>
    </row>
    <row r="25" spans="1:23" ht="90" customHeight="1" x14ac:dyDescent="0.25">
      <c r="A25" s="312"/>
      <c r="B25" s="311"/>
      <c r="C25" s="307"/>
      <c r="D25" s="307"/>
      <c r="E25" s="461"/>
      <c r="F25" s="340" t="s">
        <v>553</v>
      </c>
      <c r="G25" s="271" t="s">
        <v>150</v>
      </c>
      <c r="H25" s="272" t="s">
        <v>142</v>
      </c>
      <c r="I25" s="273" t="s">
        <v>641</v>
      </c>
      <c r="J25" s="271" t="s">
        <v>642</v>
      </c>
      <c r="K25" s="274">
        <v>44044</v>
      </c>
      <c r="L25" s="304" t="s">
        <v>643</v>
      </c>
      <c r="M25" s="328" t="s">
        <v>714</v>
      </c>
      <c r="N25" s="322" t="s">
        <v>713</v>
      </c>
      <c r="O25" s="436" t="s">
        <v>692</v>
      </c>
      <c r="P25" s="437"/>
      <c r="R25" s="418" t="s">
        <v>746</v>
      </c>
      <c r="S25" s="419"/>
      <c r="T25" s="419"/>
      <c r="U25" s="419"/>
      <c r="V25" s="419"/>
      <c r="W25" s="419"/>
    </row>
    <row r="26" spans="1:23" ht="156" customHeight="1" x14ac:dyDescent="0.25">
      <c r="A26" s="312"/>
      <c r="B26" s="311"/>
      <c r="C26" s="307"/>
      <c r="D26" s="307"/>
      <c r="E26" s="461"/>
      <c r="F26" s="339" t="s">
        <v>565</v>
      </c>
      <c r="G26" s="271" t="s">
        <v>150</v>
      </c>
      <c r="H26" s="272" t="s">
        <v>141</v>
      </c>
      <c r="I26" s="273" t="str">
        <f t="shared" ref="I26:I29" si="4">IF(H26="Aceptar el riesgo","No se adopta ninguna medida que afecte probabilidad o impacto del riesgo, se mantienen los controles y se les hará seguimiento periódico. Por tratarse de riesgos de corrupción, estos no son aceptados.",IF(H26="Evitar el riesgo","Se abandonaran las actividades que dan lugar al riesgo y no se iniciaran o continuaran las actividades que lo causan",IF(H26="Compartir o transferir el riesgo","Se reduce probabilidad o impacto del riesgo y se transfiere o comparte una parte de este. Ej.: seguros y tercerización",IF(H26="Reducir el riesgo","Se adoptaran medidas para reducir probabilidad o impacto o ambos, se implementaran controles adicionales."))))</f>
        <v>Se adoptaran medidas para reducir probabilidad o impacto o ambos, se implementaran controles adicionales.</v>
      </c>
      <c r="J26" s="271" t="s">
        <v>588</v>
      </c>
      <c r="K26" s="254">
        <v>44196</v>
      </c>
      <c r="L26" s="305" t="s">
        <v>564</v>
      </c>
      <c r="M26" s="322" t="s">
        <v>689</v>
      </c>
      <c r="N26" s="327" t="s">
        <v>725</v>
      </c>
      <c r="O26" s="436" t="s">
        <v>692</v>
      </c>
      <c r="P26" s="437"/>
      <c r="R26" s="418" t="s">
        <v>747</v>
      </c>
      <c r="S26" s="419"/>
      <c r="T26" s="419"/>
      <c r="U26" s="419"/>
      <c r="V26" s="419"/>
      <c r="W26" s="419"/>
    </row>
    <row r="27" spans="1:23" ht="92.25" customHeight="1" x14ac:dyDescent="0.25">
      <c r="A27" s="312"/>
      <c r="B27" s="311"/>
      <c r="C27" s="307"/>
      <c r="D27" s="307"/>
      <c r="E27" s="343" t="s">
        <v>729</v>
      </c>
      <c r="F27" s="337" t="s">
        <v>540</v>
      </c>
      <c r="G27" s="271" t="s">
        <v>150</v>
      </c>
      <c r="H27" s="272" t="s">
        <v>141</v>
      </c>
      <c r="I27" s="273" t="str">
        <f t="shared" si="4"/>
        <v>Se adoptaran medidas para reducir probabilidad o impacto o ambos, se implementaran controles adicionales.</v>
      </c>
      <c r="J27" s="271" t="s">
        <v>574</v>
      </c>
      <c r="K27" s="254">
        <v>44165</v>
      </c>
      <c r="L27" s="298" t="s">
        <v>573</v>
      </c>
      <c r="M27" s="322" t="s">
        <v>17</v>
      </c>
      <c r="N27" s="322" t="s">
        <v>695</v>
      </c>
      <c r="O27" s="436" t="s">
        <v>692</v>
      </c>
      <c r="P27" s="437"/>
      <c r="R27" s="418" t="s">
        <v>757</v>
      </c>
      <c r="S27" s="419"/>
      <c r="T27" s="419"/>
      <c r="U27" s="419"/>
      <c r="V27" s="419"/>
      <c r="W27" s="419"/>
    </row>
    <row r="28" spans="1:23" ht="137.25" customHeight="1" x14ac:dyDescent="0.25">
      <c r="A28" s="312"/>
      <c r="B28" s="311"/>
      <c r="C28" s="307"/>
      <c r="D28" s="307"/>
      <c r="E28" s="461" t="s">
        <v>730</v>
      </c>
      <c r="F28" s="341" t="s">
        <v>543</v>
      </c>
      <c r="G28" s="271" t="s">
        <v>150</v>
      </c>
      <c r="H28" s="272" t="s">
        <v>142</v>
      </c>
      <c r="I28" s="273" t="str">
        <f t="shared" si="4"/>
        <v>Se abandonaran las actividades que dan lugar al riesgo y no se iniciaran o continuaran las actividades que lo causan</v>
      </c>
      <c r="J28" s="271" t="s">
        <v>677</v>
      </c>
      <c r="K28" s="254">
        <v>44196</v>
      </c>
      <c r="L28" s="305" t="s">
        <v>678</v>
      </c>
      <c r="M28" s="322" t="s">
        <v>689</v>
      </c>
      <c r="N28" s="322" t="s">
        <v>691</v>
      </c>
      <c r="O28" s="436" t="s">
        <v>690</v>
      </c>
      <c r="P28" s="437"/>
      <c r="R28" s="418" t="s">
        <v>758</v>
      </c>
      <c r="S28" s="419"/>
      <c r="T28" s="419"/>
      <c r="U28" s="419"/>
      <c r="V28" s="419"/>
      <c r="W28" s="419"/>
    </row>
    <row r="29" spans="1:23" ht="135" x14ac:dyDescent="0.25">
      <c r="A29" s="312"/>
      <c r="B29" s="311"/>
      <c r="C29" s="307"/>
      <c r="D29" s="307"/>
      <c r="E29" s="461"/>
      <c r="F29" s="339" t="s">
        <v>666</v>
      </c>
      <c r="G29" s="271" t="s">
        <v>150</v>
      </c>
      <c r="H29" s="272" t="s">
        <v>141</v>
      </c>
      <c r="I29" s="273" t="str">
        <f t="shared" si="4"/>
        <v>Se adoptaran medidas para reducir probabilidad o impacto o ambos, se implementaran controles adicionales.</v>
      </c>
      <c r="J29" s="271" t="s">
        <v>668</v>
      </c>
      <c r="K29" s="254">
        <v>44165</v>
      </c>
      <c r="L29" s="298" t="s">
        <v>669</v>
      </c>
      <c r="M29" s="322" t="s">
        <v>694</v>
      </c>
      <c r="N29" s="322" t="s">
        <v>693</v>
      </c>
      <c r="O29" s="436" t="s">
        <v>692</v>
      </c>
      <c r="P29" s="437"/>
      <c r="R29" s="418" t="s">
        <v>756</v>
      </c>
      <c r="S29" s="419"/>
      <c r="T29" s="419"/>
      <c r="U29" s="419"/>
      <c r="V29" s="419"/>
      <c r="W29" s="419"/>
    </row>
    <row r="30" spans="1:23" ht="87" customHeight="1" x14ac:dyDescent="0.25">
      <c r="A30" s="312"/>
      <c r="B30" s="311"/>
      <c r="C30" s="307"/>
      <c r="D30" s="307"/>
      <c r="E30" s="461" t="s">
        <v>731</v>
      </c>
      <c r="F30" s="337" t="s">
        <v>498</v>
      </c>
      <c r="G30" s="271" t="s">
        <v>150</v>
      </c>
      <c r="H30" s="272" t="s">
        <v>142</v>
      </c>
      <c r="I30" s="273" t="str">
        <f>IF(H30="Aceptar el riesgo","No se adopta ninguna medida que afecte probabilidad o impacto del riesgo, se mantienen los controles y se les hará seguimiento periódico. Por tratarse de riesgos de corrupción, estos no son aceptados.",IF(H30="Evitar el riesgo","Se abandonaran las actividades que dan lugar al riesgo y no se iniciaran o continuaran las actividades que lo causan",IF(H30="Compartir o transferir el riesgo","Se reduce probabilidad o impacto del riesgo y se transfiere o comparte una parte de este. Ej.: seguros y tercerización",IF(H30="Reducir el riesgo","Se adoptaran medidas para reducir probabilidad o impacto o ambos, se implementaran controles adicionales."))))</f>
        <v>Se abandonaran las actividades que dan lugar al riesgo y no se iniciaran o continuaran las actividades que lo causan</v>
      </c>
      <c r="J30" s="271" t="s">
        <v>598</v>
      </c>
      <c r="K30" s="271" t="s">
        <v>597</v>
      </c>
      <c r="L30" s="298" t="s">
        <v>501</v>
      </c>
      <c r="M30" s="322" t="s">
        <v>703</v>
      </c>
      <c r="N30" s="322" t="s">
        <v>704</v>
      </c>
      <c r="O30" s="436" t="s">
        <v>692</v>
      </c>
      <c r="P30" s="437"/>
      <c r="R30" s="418" t="s">
        <v>748</v>
      </c>
      <c r="S30" s="419"/>
      <c r="T30" s="419"/>
      <c r="U30" s="419"/>
      <c r="V30" s="419"/>
      <c r="W30" s="419"/>
    </row>
    <row r="31" spans="1:23" ht="108.75" customHeight="1" x14ac:dyDescent="0.25">
      <c r="A31" s="312"/>
      <c r="B31" s="311"/>
      <c r="C31" s="307"/>
      <c r="D31" s="307"/>
      <c r="E31" s="461"/>
      <c r="F31" s="337" t="s">
        <v>502</v>
      </c>
      <c r="G31" s="271" t="s">
        <v>150</v>
      </c>
      <c r="H31" s="272" t="s">
        <v>142</v>
      </c>
      <c r="I31" s="273" t="str">
        <f>IF(H31="Aceptar el riesgo","No se adopta ninguna medida que afecte probabilidad o impacto del riesgo, se mantienen los controles y se les hará seguimiento periódico. Por tratarse de riesgos de corrupción, estos no son aceptados.",IF(H31="Evitar el riesgo","Se abandonaran las actividades que dan lugar al riesgo y no se iniciaran o continuaran las actividades que lo causan",IF(H31="Compartir o transferir el riesgo","Se reduce probabilidad o impacto del riesgo y se transfiere o comparte una parte de este. Ej.: seguros y tercerización",IF(H31="Reducir el riesgo","Se adoptaran medidas para reducir probabilidad o impacto o ambos, se implementaran controles adicionales."))))</f>
        <v>Se abandonaran las actividades que dan lugar al riesgo y no se iniciaran o continuaran las actividades que lo causan</v>
      </c>
      <c r="J31" s="271" t="s">
        <v>599</v>
      </c>
      <c r="K31" s="271" t="s">
        <v>597</v>
      </c>
      <c r="L31" s="298" t="s">
        <v>505</v>
      </c>
      <c r="M31" s="322" t="s">
        <v>703</v>
      </c>
      <c r="N31" s="322" t="s">
        <v>705</v>
      </c>
      <c r="O31" s="436" t="s">
        <v>692</v>
      </c>
      <c r="P31" s="437"/>
      <c r="R31" s="419" t="s">
        <v>749</v>
      </c>
      <c r="S31" s="419"/>
      <c r="T31" s="419"/>
      <c r="U31" s="419"/>
      <c r="V31" s="419"/>
      <c r="W31" s="419"/>
    </row>
    <row r="32" spans="1:23" ht="75" customHeight="1" x14ac:dyDescent="0.25">
      <c r="A32" s="312"/>
      <c r="B32" s="311"/>
      <c r="C32" s="307"/>
      <c r="D32" s="307"/>
      <c r="E32" s="461"/>
      <c r="F32" s="337" t="s">
        <v>580</v>
      </c>
      <c r="G32" s="271" t="s">
        <v>150</v>
      </c>
      <c r="H32" s="272" t="s">
        <v>141</v>
      </c>
      <c r="I32" s="273" t="str">
        <f>IF(H32="Aceptar el riesgo","No se adopta ninguna medida que afecte probabilidad o impacto del riesgo, se mantienen los controles y se les hará seguimiento periódico. Por tratarse de riesgos de corrupción, estos no son aceptados.",IF(H32="Evitar el riesgo","Se abandonaran las actividades que dan lugar al riesgo y no se iniciaran o continuaran las actividades que lo causan",IF(H32="Compartir o transferir el riesgo","Se reduce probabilidad o impacto del riesgo y se transfiere o comparte una parte de este. Ej.: seguros y tercerización",IF(H32="Reducir el riesgo","Se adoptaran medidas para reducir probabilidad o impacto o ambos, se implementaran controles adicionales."))))</f>
        <v>Se adoptaran medidas para reducir probabilidad o impacto o ambos, se implementaran controles adicionales.</v>
      </c>
      <c r="J32" s="271" t="s">
        <v>651</v>
      </c>
      <c r="K32" s="271" t="s">
        <v>652</v>
      </c>
      <c r="L32" s="304" t="s">
        <v>653</v>
      </c>
      <c r="M32" s="324" t="s">
        <v>17</v>
      </c>
      <c r="N32" s="322" t="s">
        <v>698</v>
      </c>
      <c r="O32" s="436" t="s">
        <v>692</v>
      </c>
      <c r="P32" s="437"/>
      <c r="R32" s="418" t="s">
        <v>750</v>
      </c>
      <c r="S32" s="419"/>
      <c r="T32" s="419"/>
      <c r="U32" s="419"/>
      <c r="V32" s="419"/>
      <c r="W32" s="419"/>
    </row>
    <row r="33" spans="1:23" ht="75" customHeight="1" x14ac:dyDescent="0.25">
      <c r="A33" s="312"/>
      <c r="B33" s="311"/>
      <c r="C33" s="307"/>
      <c r="D33" s="307"/>
      <c r="E33" s="461"/>
      <c r="F33" s="337" t="s">
        <v>581</v>
      </c>
      <c r="G33" s="271" t="s">
        <v>150</v>
      </c>
      <c r="H33" s="272" t="s">
        <v>141</v>
      </c>
      <c r="I33" s="273" t="str">
        <f t="shared" ref="I33:I34" si="5">IF(H33="Aceptar el riesgo","No se adopta ninguna medida que afecte probabilidad o impacto del riesgo, se mantienen los controles y se les hará seguimiento periódico. Por tratarse de riesgos de corrupción, estos no son aceptados.",IF(H33="Evitar el riesgo","Se abandonaran las actividades que dan lugar al riesgo y no se iniciaran o continuaran las actividades que lo causan",IF(H33="Compartir o transferir el riesgo","Se reduce probabilidad o impacto del riesgo y se transfiere o comparte una parte de este. Ej.: seguros y tercerización",IF(H33="Reducir el riesgo","Se adoptaran medidas para reducir probabilidad o impacto o ambos, se implementaran controles adicionales."))))</f>
        <v>Se adoptaran medidas para reducir probabilidad o impacto o ambos, se implementaran controles adicionales.</v>
      </c>
      <c r="J33" s="271" t="s">
        <v>654</v>
      </c>
      <c r="K33" s="271" t="s">
        <v>652</v>
      </c>
      <c r="L33" s="304" t="s">
        <v>655</v>
      </c>
      <c r="M33" s="324" t="s">
        <v>17</v>
      </c>
      <c r="N33" s="322" t="s">
        <v>699</v>
      </c>
      <c r="O33" s="436" t="s">
        <v>692</v>
      </c>
      <c r="P33" s="437"/>
      <c r="R33" s="419" t="s">
        <v>751</v>
      </c>
      <c r="S33" s="419"/>
      <c r="T33" s="419"/>
      <c r="U33" s="419"/>
      <c r="V33" s="419"/>
      <c r="W33" s="419"/>
    </row>
    <row r="34" spans="1:23" ht="180.75" customHeight="1" thickBot="1" x14ac:dyDescent="0.3">
      <c r="A34" s="313"/>
      <c r="B34" s="314"/>
      <c r="C34" s="315"/>
      <c r="D34" s="315"/>
      <c r="E34" s="462"/>
      <c r="F34" s="342" t="s">
        <v>667</v>
      </c>
      <c r="G34" s="316" t="s">
        <v>150</v>
      </c>
      <c r="H34" s="317" t="s">
        <v>141</v>
      </c>
      <c r="I34" s="318" t="str">
        <f t="shared" si="5"/>
        <v>Se adoptaran medidas para reducir probabilidad o impacto o ambos, se implementaran controles adicionales.</v>
      </c>
      <c r="J34" s="316" t="s">
        <v>671</v>
      </c>
      <c r="K34" s="319">
        <v>44165</v>
      </c>
      <c r="L34" s="320" t="s">
        <v>669</v>
      </c>
      <c r="M34" s="331" t="s">
        <v>694</v>
      </c>
      <c r="N34" s="331" t="s">
        <v>693</v>
      </c>
      <c r="O34" s="463" t="s">
        <v>692</v>
      </c>
      <c r="P34" s="464"/>
      <c r="R34" s="418" t="s">
        <v>740</v>
      </c>
      <c r="S34" s="419"/>
      <c r="T34" s="419"/>
      <c r="U34" s="419"/>
      <c r="V34" s="419"/>
      <c r="W34" s="419"/>
    </row>
    <row r="35" spans="1:23" x14ac:dyDescent="0.25">
      <c r="A35" s="72"/>
      <c r="B35" s="72"/>
      <c r="C35" s="54"/>
      <c r="D35" s="54"/>
      <c r="E35" s="54"/>
    </row>
    <row r="36" spans="1:23" x14ac:dyDescent="0.25">
      <c r="A36" s="72"/>
      <c r="B36" s="72"/>
      <c r="C36" s="54"/>
      <c r="D36" s="54"/>
      <c r="E36" s="54"/>
      <c r="F36" s="74"/>
      <c r="G36" s="56"/>
      <c r="H36" s="57"/>
      <c r="I36" s="73" t="b">
        <f t="shared" ref="I36:I71" si="6">IF(H36="Aceptar el riesgo","No se adopta ninguna medida que afecte probabilidad o impacto del riesgo, se mantienen los controles y se les hará seguimiento periódico. Por tratarse de riesgos de corrupción, estos no son aceptados.",IF(H36="Evitar el riesgo","Se abandonaran las actividades que dan lugar al riesgo y no se iniciaran o continuaran las actividades que lo causan",IF(H36="Compartir o transferir el riesgo","Se reduce probabilidad o impacto del riesgo y se transfiere o comparte una parte de este. Ej.: seguros y tercerización",IF(H36="Reducir el riesgo","Se adoptaran medidas para reducir probabilidad o impacto o ambos, se implementaran controles adicionales."))))</f>
        <v>0</v>
      </c>
      <c r="J36" s="56"/>
      <c r="K36" s="56"/>
      <c r="L36" s="74"/>
    </row>
    <row r="37" spans="1:23" x14ac:dyDescent="0.25">
      <c r="A37" s="72"/>
      <c r="B37" s="72"/>
      <c r="C37" s="54"/>
      <c r="D37" s="54"/>
      <c r="E37" s="54"/>
      <c r="F37" s="74"/>
      <c r="G37" s="56"/>
      <c r="H37" s="57"/>
      <c r="I37" s="73" t="b">
        <f t="shared" si="6"/>
        <v>0</v>
      </c>
      <c r="J37" s="56"/>
      <c r="K37" s="56"/>
      <c r="L37" s="74"/>
    </row>
    <row r="38" spans="1:23" x14ac:dyDescent="0.25">
      <c r="A38" s="72"/>
      <c r="B38" s="72"/>
      <c r="C38" s="54"/>
      <c r="D38" s="54"/>
      <c r="E38" s="54"/>
      <c r="F38" s="74"/>
      <c r="G38" s="56"/>
      <c r="H38" s="57"/>
      <c r="I38" s="73" t="b">
        <f t="shared" si="6"/>
        <v>0</v>
      </c>
      <c r="J38" s="56"/>
      <c r="K38" s="56"/>
      <c r="L38" s="74"/>
    </row>
    <row r="39" spans="1:23" x14ac:dyDescent="0.25">
      <c r="A39" s="72"/>
      <c r="B39" s="72"/>
      <c r="C39" s="54"/>
      <c r="D39" s="54"/>
      <c r="E39" s="54"/>
      <c r="F39" s="74"/>
      <c r="G39" s="56"/>
      <c r="H39" s="57"/>
      <c r="I39" s="73" t="b">
        <f t="shared" si="6"/>
        <v>0</v>
      </c>
      <c r="J39" s="56"/>
      <c r="K39" s="56"/>
      <c r="L39" s="74"/>
    </row>
    <row r="40" spans="1:23" x14ac:dyDescent="0.25">
      <c r="A40" s="72"/>
      <c r="B40" s="72"/>
      <c r="C40" s="54"/>
      <c r="D40" s="54"/>
      <c r="E40" s="54"/>
      <c r="F40" s="74"/>
      <c r="G40" s="56"/>
      <c r="H40" s="57"/>
      <c r="I40" s="73" t="b">
        <f t="shared" si="6"/>
        <v>0</v>
      </c>
      <c r="J40" s="56"/>
      <c r="K40" s="56"/>
      <c r="L40" s="74"/>
    </row>
    <row r="41" spans="1:23" x14ac:dyDescent="0.25">
      <c r="A41" s="72"/>
      <c r="B41" s="72"/>
      <c r="C41" s="54"/>
      <c r="D41" s="54"/>
      <c r="E41" s="54"/>
      <c r="F41" s="74"/>
      <c r="G41" s="56"/>
      <c r="H41" s="57"/>
      <c r="I41" s="73" t="b">
        <f t="shared" si="6"/>
        <v>0</v>
      </c>
      <c r="J41" s="56"/>
      <c r="K41" s="56"/>
      <c r="L41" s="74"/>
    </row>
    <row r="42" spans="1:23" x14ac:dyDescent="0.25">
      <c r="A42" s="72"/>
      <c r="B42" s="72"/>
      <c r="C42" s="54"/>
      <c r="D42" s="54"/>
      <c r="E42" s="54"/>
      <c r="F42" s="74"/>
      <c r="G42" s="56"/>
      <c r="H42" s="57"/>
      <c r="I42" s="73" t="b">
        <f t="shared" si="6"/>
        <v>0</v>
      </c>
      <c r="J42" s="56"/>
      <c r="K42" s="56"/>
      <c r="L42" s="74"/>
    </row>
    <row r="43" spans="1:23" x14ac:dyDescent="0.25">
      <c r="A43" s="72"/>
      <c r="B43" s="72"/>
      <c r="C43" s="54"/>
      <c r="D43" s="54"/>
      <c r="E43" s="54"/>
      <c r="F43" s="74"/>
      <c r="G43" s="56"/>
      <c r="H43" s="57"/>
      <c r="I43" s="73" t="b">
        <f t="shared" si="6"/>
        <v>0</v>
      </c>
      <c r="J43" s="56"/>
      <c r="K43" s="56"/>
      <c r="L43" s="74"/>
    </row>
    <row r="44" spans="1:23" x14ac:dyDescent="0.25">
      <c r="A44" s="72"/>
      <c r="B44" s="72"/>
      <c r="C44" s="54"/>
      <c r="D44" s="54"/>
      <c r="E44" s="54"/>
      <c r="F44" s="74"/>
      <c r="G44" s="56"/>
      <c r="H44" s="57"/>
      <c r="I44" s="73" t="b">
        <f t="shared" si="6"/>
        <v>0</v>
      </c>
      <c r="J44" s="56"/>
      <c r="K44" s="56"/>
      <c r="L44" s="74"/>
    </row>
    <row r="45" spans="1:23" x14ac:dyDescent="0.25">
      <c r="A45" s="72"/>
      <c r="B45" s="72"/>
      <c r="C45" s="54"/>
      <c r="D45" s="54"/>
      <c r="E45" s="54"/>
      <c r="F45" s="74"/>
      <c r="G45" s="56"/>
      <c r="H45" s="57"/>
      <c r="I45" s="73" t="b">
        <f t="shared" si="6"/>
        <v>0</v>
      </c>
      <c r="J45" s="56"/>
      <c r="K45" s="56"/>
      <c r="L45" s="74"/>
    </row>
    <row r="46" spans="1:23" x14ac:dyDescent="0.25">
      <c r="A46" s="72"/>
      <c r="B46" s="72"/>
      <c r="C46" s="54"/>
      <c r="D46" s="54"/>
      <c r="E46" s="54"/>
      <c r="F46" s="74"/>
      <c r="G46" s="56"/>
      <c r="H46" s="57"/>
      <c r="I46" s="73" t="b">
        <f t="shared" si="6"/>
        <v>0</v>
      </c>
      <c r="J46" s="56"/>
      <c r="K46" s="56"/>
      <c r="L46" s="74"/>
    </row>
    <row r="47" spans="1:23" x14ac:dyDescent="0.25">
      <c r="A47" s="72"/>
      <c r="B47" s="72"/>
      <c r="C47" s="54"/>
      <c r="D47" s="54"/>
      <c r="E47" s="54"/>
      <c r="F47" s="74"/>
      <c r="G47" s="56"/>
      <c r="H47" s="57"/>
      <c r="I47" s="73" t="b">
        <f t="shared" si="6"/>
        <v>0</v>
      </c>
      <c r="J47" s="56"/>
      <c r="K47" s="56"/>
      <c r="L47" s="74"/>
    </row>
    <row r="48" spans="1:23" x14ac:dyDescent="0.25">
      <c r="A48" s="72"/>
      <c r="B48" s="72"/>
      <c r="C48" s="54"/>
      <c r="D48" s="54"/>
      <c r="E48" s="54"/>
      <c r="F48" s="74"/>
      <c r="G48" s="56"/>
      <c r="H48" s="57"/>
      <c r="I48" s="73" t="b">
        <f t="shared" si="6"/>
        <v>0</v>
      </c>
      <c r="J48" s="56"/>
      <c r="K48" s="56"/>
      <c r="L48" s="74"/>
    </row>
    <row r="49" spans="1:12" x14ac:dyDescent="0.25">
      <c r="A49" s="72"/>
      <c r="B49" s="72"/>
      <c r="C49" s="54"/>
      <c r="D49" s="54"/>
      <c r="E49" s="54"/>
      <c r="F49" s="74"/>
      <c r="G49" s="56"/>
      <c r="H49" s="57"/>
      <c r="I49" s="73" t="b">
        <f t="shared" si="6"/>
        <v>0</v>
      </c>
      <c r="J49" s="56"/>
      <c r="K49" s="56"/>
      <c r="L49" s="74"/>
    </row>
    <row r="50" spans="1:12" x14ac:dyDescent="0.25">
      <c r="A50" s="72"/>
      <c r="B50" s="72"/>
      <c r="C50" s="54"/>
      <c r="D50" s="54"/>
      <c r="E50" s="54"/>
      <c r="F50" s="74"/>
      <c r="G50" s="56"/>
      <c r="H50" s="57"/>
      <c r="I50" s="73" t="b">
        <f t="shared" si="6"/>
        <v>0</v>
      </c>
      <c r="J50" s="56"/>
      <c r="K50" s="56"/>
      <c r="L50" s="74"/>
    </row>
    <row r="51" spans="1:12" x14ac:dyDescent="0.25">
      <c r="A51" s="72"/>
      <c r="B51" s="72"/>
      <c r="C51" s="54"/>
      <c r="D51" s="54"/>
      <c r="E51" s="54"/>
      <c r="F51" s="74"/>
      <c r="G51" s="56"/>
      <c r="H51" s="57"/>
      <c r="I51" s="73" t="b">
        <f t="shared" si="6"/>
        <v>0</v>
      </c>
      <c r="J51" s="56"/>
      <c r="K51" s="56"/>
      <c r="L51" s="74"/>
    </row>
    <row r="52" spans="1:12" x14ac:dyDescent="0.25">
      <c r="A52" s="72"/>
      <c r="B52" s="72"/>
      <c r="C52" s="54"/>
      <c r="D52" s="54"/>
      <c r="E52" s="54"/>
      <c r="F52" s="74"/>
      <c r="G52" s="56"/>
      <c r="H52" s="57"/>
      <c r="I52" s="73" t="b">
        <f t="shared" si="6"/>
        <v>0</v>
      </c>
      <c r="J52" s="56"/>
      <c r="K52" s="56"/>
      <c r="L52" s="74"/>
    </row>
    <row r="53" spans="1:12" x14ac:dyDescent="0.25">
      <c r="A53" s="72"/>
      <c r="B53" s="72"/>
      <c r="C53" s="54"/>
      <c r="D53" s="54"/>
      <c r="E53" s="54"/>
      <c r="F53" s="74"/>
      <c r="G53" s="56"/>
      <c r="H53" s="57"/>
      <c r="I53" s="73" t="b">
        <f t="shared" si="6"/>
        <v>0</v>
      </c>
      <c r="J53" s="56"/>
      <c r="K53" s="56"/>
      <c r="L53" s="74"/>
    </row>
    <row r="54" spans="1:12" x14ac:dyDescent="0.25">
      <c r="A54" s="72"/>
      <c r="B54" s="72"/>
      <c r="C54" s="54"/>
      <c r="D54" s="54"/>
      <c r="E54" s="54"/>
      <c r="F54" s="74"/>
      <c r="G54" s="56"/>
      <c r="H54" s="57"/>
      <c r="I54" s="73" t="b">
        <f t="shared" si="6"/>
        <v>0</v>
      </c>
      <c r="J54" s="56"/>
      <c r="K54" s="56"/>
      <c r="L54" s="74"/>
    </row>
    <row r="55" spans="1:12" x14ac:dyDescent="0.25">
      <c r="A55" s="72"/>
      <c r="B55" s="72"/>
      <c r="C55" s="54"/>
      <c r="D55" s="54"/>
      <c r="E55" s="54"/>
      <c r="F55" s="74"/>
      <c r="G55" s="56"/>
      <c r="H55" s="57"/>
      <c r="I55" s="73" t="b">
        <f t="shared" si="6"/>
        <v>0</v>
      </c>
      <c r="J55" s="56"/>
      <c r="K55" s="56"/>
      <c r="L55" s="74"/>
    </row>
    <row r="56" spans="1:12" x14ac:dyDescent="0.25">
      <c r="A56" s="72"/>
      <c r="B56" s="72"/>
      <c r="C56" s="54"/>
      <c r="D56" s="54"/>
      <c r="E56" s="54"/>
      <c r="F56" s="74"/>
      <c r="G56" s="56"/>
      <c r="H56" s="57"/>
      <c r="I56" s="73" t="b">
        <f t="shared" si="6"/>
        <v>0</v>
      </c>
      <c r="J56" s="56"/>
      <c r="K56" s="56"/>
      <c r="L56" s="74"/>
    </row>
    <row r="57" spans="1:12" x14ac:dyDescent="0.25">
      <c r="A57" s="72"/>
      <c r="B57" s="72"/>
      <c r="C57" s="54"/>
      <c r="D57" s="54"/>
      <c r="E57" s="54"/>
      <c r="F57" s="74"/>
      <c r="G57" s="56"/>
      <c r="H57" s="57"/>
      <c r="I57" s="73" t="b">
        <f t="shared" si="6"/>
        <v>0</v>
      </c>
      <c r="J57" s="56"/>
      <c r="K57" s="56"/>
      <c r="L57" s="74"/>
    </row>
    <row r="58" spans="1:12" x14ac:dyDescent="0.25">
      <c r="A58" s="72"/>
      <c r="B58" s="72"/>
      <c r="C58" s="54"/>
      <c r="D58" s="54"/>
      <c r="E58" s="54"/>
      <c r="F58" s="74"/>
      <c r="G58" s="56"/>
      <c r="H58" s="57"/>
      <c r="I58" s="73" t="b">
        <f t="shared" si="6"/>
        <v>0</v>
      </c>
      <c r="J58" s="56"/>
      <c r="K58" s="56"/>
      <c r="L58" s="74"/>
    </row>
    <row r="59" spans="1:12" x14ac:dyDescent="0.25">
      <c r="A59" s="72"/>
      <c r="B59" s="72"/>
      <c r="C59" s="54"/>
      <c r="D59" s="54"/>
      <c r="E59" s="54"/>
      <c r="F59" s="74"/>
      <c r="G59" s="56"/>
      <c r="H59" s="57"/>
      <c r="I59" s="73" t="b">
        <f t="shared" si="6"/>
        <v>0</v>
      </c>
      <c r="J59" s="56"/>
      <c r="K59" s="56"/>
      <c r="L59" s="74"/>
    </row>
    <row r="60" spans="1:12" x14ac:dyDescent="0.25">
      <c r="A60" s="72"/>
      <c r="B60" s="72"/>
      <c r="C60" s="54"/>
      <c r="D60" s="54"/>
      <c r="E60" s="54"/>
      <c r="F60" s="74"/>
      <c r="G60" s="56"/>
      <c r="H60" s="57"/>
      <c r="I60" s="73" t="b">
        <f t="shared" si="6"/>
        <v>0</v>
      </c>
      <c r="J60" s="56"/>
      <c r="K60" s="56"/>
      <c r="L60" s="74"/>
    </row>
    <row r="61" spans="1:12" x14ac:dyDescent="0.25">
      <c r="A61" s="72"/>
      <c r="B61" s="72"/>
      <c r="C61" s="54"/>
      <c r="D61" s="54"/>
      <c r="E61" s="54"/>
      <c r="F61" s="74"/>
      <c r="G61" s="56"/>
      <c r="H61" s="57"/>
      <c r="I61" s="73" t="b">
        <f t="shared" si="6"/>
        <v>0</v>
      </c>
      <c r="J61" s="56"/>
      <c r="K61" s="56"/>
      <c r="L61" s="74"/>
    </row>
    <row r="62" spans="1:12" x14ac:dyDescent="0.25">
      <c r="A62" s="72"/>
      <c r="B62" s="72"/>
      <c r="C62" s="54"/>
      <c r="D62" s="54"/>
      <c r="E62" s="54"/>
      <c r="F62" s="74"/>
      <c r="G62" s="56"/>
      <c r="H62" s="57"/>
      <c r="I62" s="73" t="b">
        <f t="shared" si="6"/>
        <v>0</v>
      </c>
      <c r="J62" s="56"/>
      <c r="K62" s="56"/>
      <c r="L62" s="74"/>
    </row>
    <row r="63" spans="1:12" x14ac:dyDescent="0.25">
      <c r="A63" s="72"/>
      <c r="B63" s="72"/>
      <c r="C63" s="54"/>
      <c r="D63" s="54"/>
      <c r="E63" s="54"/>
      <c r="F63" s="74"/>
      <c r="G63" s="56"/>
      <c r="H63" s="57"/>
      <c r="I63" s="73" t="b">
        <f t="shared" si="6"/>
        <v>0</v>
      </c>
      <c r="J63" s="56"/>
      <c r="K63" s="56"/>
      <c r="L63" s="74"/>
    </row>
    <row r="64" spans="1:12" x14ac:dyDescent="0.25">
      <c r="A64" s="72"/>
      <c r="B64" s="72"/>
      <c r="C64" s="54"/>
      <c r="D64" s="54"/>
      <c r="E64" s="54"/>
      <c r="F64" s="74"/>
      <c r="G64" s="56"/>
      <c r="H64" s="57"/>
      <c r="I64" s="73" t="b">
        <f t="shared" si="6"/>
        <v>0</v>
      </c>
      <c r="J64" s="56"/>
      <c r="K64" s="56"/>
      <c r="L64" s="74"/>
    </row>
    <row r="65" spans="1:12" x14ac:dyDescent="0.25">
      <c r="A65" s="72"/>
      <c r="B65" s="72"/>
      <c r="C65" s="54"/>
      <c r="D65" s="54"/>
      <c r="E65" s="54"/>
      <c r="F65" s="74"/>
      <c r="G65" s="56"/>
      <c r="H65" s="57"/>
      <c r="I65" s="73" t="b">
        <f t="shared" si="6"/>
        <v>0</v>
      </c>
      <c r="J65" s="56"/>
      <c r="K65" s="56"/>
      <c r="L65" s="74"/>
    </row>
    <row r="66" spans="1:12" x14ac:dyDescent="0.25">
      <c r="A66" s="72"/>
      <c r="B66" s="72"/>
      <c r="C66" s="54"/>
      <c r="D66" s="54"/>
      <c r="E66" s="54"/>
      <c r="F66" s="74"/>
      <c r="G66" s="56"/>
      <c r="H66" s="57"/>
      <c r="I66" s="73" t="b">
        <f t="shared" si="6"/>
        <v>0</v>
      </c>
      <c r="J66" s="56"/>
      <c r="K66" s="56"/>
      <c r="L66" s="74"/>
    </row>
    <row r="67" spans="1:12" x14ac:dyDescent="0.25">
      <c r="A67" s="72"/>
      <c r="B67" s="72"/>
      <c r="C67" s="54"/>
      <c r="D67" s="54"/>
      <c r="E67" s="54"/>
      <c r="F67" s="74"/>
      <c r="G67" s="56"/>
      <c r="H67" s="57"/>
      <c r="I67" s="73" t="b">
        <f t="shared" si="6"/>
        <v>0</v>
      </c>
      <c r="J67" s="56"/>
      <c r="K67" s="56"/>
      <c r="L67" s="74"/>
    </row>
    <row r="68" spans="1:12" x14ac:dyDescent="0.25">
      <c r="A68" s="72"/>
      <c r="B68" s="72"/>
      <c r="C68" s="54"/>
      <c r="D68" s="54"/>
      <c r="E68" s="54"/>
      <c r="F68" s="74"/>
      <c r="G68" s="56"/>
      <c r="H68" s="57"/>
      <c r="I68" s="73" t="b">
        <f t="shared" si="6"/>
        <v>0</v>
      </c>
      <c r="J68" s="56"/>
      <c r="K68" s="56"/>
      <c r="L68" s="74"/>
    </row>
    <row r="69" spans="1:12" x14ac:dyDescent="0.25">
      <c r="A69" s="72"/>
      <c r="B69" s="72"/>
      <c r="C69" s="54"/>
      <c r="D69" s="54"/>
      <c r="E69" s="54"/>
      <c r="F69" s="74"/>
      <c r="G69" s="56"/>
      <c r="H69" s="57"/>
      <c r="I69" s="73" t="b">
        <f t="shared" si="6"/>
        <v>0</v>
      </c>
      <c r="J69" s="56"/>
      <c r="K69" s="56"/>
      <c r="L69" s="74"/>
    </row>
    <row r="70" spans="1:12" x14ac:dyDescent="0.25">
      <c r="A70" s="72"/>
      <c r="B70" s="72"/>
      <c r="C70" s="54"/>
      <c r="D70" s="54"/>
      <c r="E70" s="54"/>
      <c r="F70" s="74"/>
      <c r="G70" s="56"/>
      <c r="H70" s="57"/>
      <c r="I70" s="73" t="b">
        <f t="shared" si="6"/>
        <v>0</v>
      </c>
      <c r="J70" s="56"/>
      <c r="K70" s="56"/>
      <c r="L70" s="74"/>
    </row>
    <row r="71" spans="1:12" x14ac:dyDescent="0.25">
      <c r="A71" s="72"/>
      <c r="B71" s="72"/>
      <c r="C71" s="54"/>
      <c r="D71" s="54"/>
      <c r="E71" s="54"/>
      <c r="F71" s="74"/>
      <c r="G71" s="56"/>
      <c r="H71" s="57"/>
      <c r="I71" s="73" t="b">
        <f t="shared" si="6"/>
        <v>0</v>
      </c>
      <c r="J71" s="56"/>
      <c r="K71" s="56"/>
      <c r="L71" s="74"/>
    </row>
    <row r="106" spans="7:8" x14ac:dyDescent="0.25">
      <c r="G106" s="53" t="s">
        <v>150</v>
      </c>
    </row>
    <row r="107" spans="7:8" x14ac:dyDescent="0.25">
      <c r="G107" s="53" t="s">
        <v>154</v>
      </c>
    </row>
    <row r="108" spans="7:8" x14ac:dyDescent="0.25">
      <c r="G108" s="53" t="s">
        <v>152</v>
      </c>
      <c r="H108" s="53" t="s">
        <v>142</v>
      </c>
    </row>
    <row r="109" spans="7:8" x14ac:dyDescent="0.25">
      <c r="G109" s="53" t="s">
        <v>151</v>
      </c>
      <c r="H109" s="53" t="s">
        <v>141</v>
      </c>
    </row>
    <row r="110" spans="7:8" x14ac:dyDescent="0.25">
      <c r="G110" s="53" t="s">
        <v>156</v>
      </c>
      <c r="H110" s="53" t="s">
        <v>149</v>
      </c>
    </row>
  </sheetData>
  <mergeCells count="70">
    <mergeCell ref="E13:E19"/>
    <mergeCell ref="E20:E26"/>
    <mergeCell ref="E28:E29"/>
    <mergeCell ref="E30:E34"/>
    <mergeCell ref="O30:P30"/>
    <mergeCell ref="O31:P31"/>
    <mergeCell ref="O32:P32"/>
    <mergeCell ref="O33:P33"/>
    <mergeCell ref="O34:P34"/>
    <mergeCell ref="O25:P25"/>
    <mergeCell ref="O26:P26"/>
    <mergeCell ref="O27:P27"/>
    <mergeCell ref="O28:P28"/>
    <mergeCell ref="O29:P29"/>
    <mergeCell ref="O20:P20"/>
    <mergeCell ref="O21:P21"/>
    <mergeCell ref="O13:P13"/>
    <mergeCell ref="O14:P14"/>
    <mergeCell ref="O22:P22"/>
    <mergeCell ref="O23:P23"/>
    <mergeCell ref="O24:P24"/>
    <mergeCell ref="O15:P15"/>
    <mergeCell ref="O16:P16"/>
    <mergeCell ref="O17:P17"/>
    <mergeCell ref="O18:P18"/>
    <mergeCell ref="O19:P19"/>
    <mergeCell ref="O8:P8"/>
    <mergeCell ref="M7:P7"/>
    <mergeCell ref="O9:P9"/>
    <mergeCell ref="A6:C7"/>
    <mergeCell ref="B1:P1"/>
    <mergeCell ref="B2:P2"/>
    <mergeCell ref="B3:P3"/>
    <mergeCell ref="B4:P4"/>
    <mergeCell ref="M6:P6"/>
    <mergeCell ref="F6:L7"/>
    <mergeCell ref="E9:E12"/>
    <mergeCell ref="E6:E8"/>
    <mergeCell ref="O10:P10"/>
    <mergeCell ref="O11:P11"/>
    <mergeCell ref="O12:P12"/>
    <mergeCell ref="R6:W6"/>
    <mergeCell ref="R7:W7"/>
    <mergeCell ref="R8:W8"/>
    <mergeCell ref="R9:W9"/>
    <mergeCell ref="R10:W10"/>
    <mergeCell ref="R11:W11"/>
    <mergeCell ref="R12:W12"/>
    <mergeCell ref="R13:W13"/>
    <mergeCell ref="R14:W14"/>
    <mergeCell ref="R15:W15"/>
    <mergeCell ref="R16:W16"/>
    <mergeCell ref="R17:W17"/>
    <mergeCell ref="R24:W24"/>
    <mergeCell ref="R25:W25"/>
    <mergeCell ref="R26:W26"/>
    <mergeCell ref="R32:W32"/>
    <mergeCell ref="R33:W33"/>
    <mergeCell ref="R34:W34"/>
    <mergeCell ref="R18:W18"/>
    <mergeCell ref="R19:W19"/>
    <mergeCell ref="R20:W20"/>
    <mergeCell ref="R21:W21"/>
    <mergeCell ref="R22:W22"/>
    <mergeCell ref="R23:W23"/>
    <mergeCell ref="R27:W27"/>
    <mergeCell ref="R28:W28"/>
    <mergeCell ref="R29:W29"/>
    <mergeCell ref="R30:W30"/>
    <mergeCell ref="R31:W31"/>
  </mergeCells>
  <conditionalFormatting sqref="C9:D14">
    <cfRule type="containsText" dxfId="3" priority="1" operator="containsText" text="EXTREMO">
      <formula>NOT(ISERROR(SEARCH("EXTREMO",C9)))</formula>
    </cfRule>
    <cfRule type="containsText" dxfId="2" priority="2" operator="containsText" text="ALTO">
      <formula>NOT(ISERROR(SEARCH("ALTO",C9)))</formula>
    </cfRule>
    <cfRule type="containsText" dxfId="1" priority="3" operator="containsText" text="MODERADO">
      <formula>NOT(ISERROR(SEARCH("MODERADO",C9)))</formula>
    </cfRule>
    <cfRule type="containsText" dxfId="0" priority="4" operator="containsText" text="BAJO">
      <formula>NOT(ISERROR(SEARCH("BAJO",C9)))</formula>
    </cfRule>
  </conditionalFormatting>
  <dataValidations count="4">
    <dataValidation type="list" allowBlank="1" showInputMessage="1" showErrorMessage="1" sqref="G15:G19 G26:G34 G36:G71 G9:G12" xr:uid="{00000000-0002-0000-0600-000000000000}">
      <formula1>$G$106:$G$110</formula1>
    </dataValidation>
    <dataValidation type="list" allowBlank="1" showInputMessage="1" showErrorMessage="1" sqref="H15:H19 H26:H34 H36:H71 H9:H12" xr:uid="{00000000-0002-0000-0600-000001000000}">
      <formula1>$H$108:$H$111</formula1>
    </dataValidation>
    <dataValidation type="list" allowBlank="1" showErrorMessage="1" sqref="G13:G14 G20:G23" xr:uid="{00000000-0002-0000-0600-000002000000}">
      <formula1>$G$106:$G$110</formula1>
    </dataValidation>
    <dataValidation type="list" allowBlank="1" showErrorMessage="1" sqref="H13:H14 H20:H23" xr:uid="{00000000-0002-0000-0600-000003000000}">
      <formula1>$H$108:$H$111</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41"/>
  <sheetViews>
    <sheetView topLeftCell="D19" zoomScale="80" zoomScaleNormal="80" workbookViewId="0">
      <selection activeCell="J7" sqref="J7"/>
    </sheetView>
  </sheetViews>
  <sheetFormatPr baseColWidth="10" defaultColWidth="11.42578125" defaultRowHeight="72" customHeight="1" x14ac:dyDescent="0.25"/>
  <cols>
    <col min="1" max="1" width="13.140625" style="62" customWidth="1"/>
    <col min="2" max="2" width="24.28515625" style="53" customWidth="1"/>
    <col min="3" max="3" width="43.7109375" style="53" customWidth="1"/>
    <col min="4" max="4" width="17.5703125" style="53" customWidth="1"/>
    <col min="5" max="5" width="35" style="53" customWidth="1"/>
    <col min="6" max="6" width="35.7109375" style="53" customWidth="1"/>
    <col min="7" max="16384" width="11.42578125" style="53"/>
  </cols>
  <sheetData>
    <row r="1" spans="1:23" s="25" customFormat="1" ht="27.75" customHeight="1" x14ac:dyDescent="0.25">
      <c r="A1" s="82"/>
      <c r="B1" s="466" t="s">
        <v>57</v>
      </c>
      <c r="C1" s="467"/>
      <c r="D1" s="467"/>
      <c r="E1" s="467"/>
      <c r="F1" s="468"/>
      <c r="G1" s="31"/>
      <c r="H1" s="31"/>
      <c r="I1" s="31"/>
      <c r="J1" s="31"/>
      <c r="K1" s="31"/>
      <c r="L1" s="31"/>
      <c r="M1" s="31"/>
      <c r="N1" s="31"/>
      <c r="O1" s="31"/>
      <c r="P1" s="31"/>
      <c r="Q1" s="31"/>
      <c r="R1" s="31"/>
      <c r="S1" s="31"/>
      <c r="T1" s="31"/>
      <c r="U1" s="31"/>
      <c r="V1" s="31"/>
      <c r="W1" s="31"/>
    </row>
    <row r="2" spans="1:23" s="25" customFormat="1" ht="20.25" customHeight="1" x14ac:dyDescent="0.25">
      <c r="A2" s="16"/>
      <c r="B2" s="469" t="s">
        <v>58</v>
      </c>
      <c r="C2" s="470"/>
      <c r="D2" s="470"/>
      <c r="E2" s="470"/>
      <c r="F2" s="471"/>
      <c r="G2" s="31"/>
      <c r="H2" s="31"/>
      <c r="I2" s="31"/>
      <c r="J2" s="31"/>
      <c r="K2" s="31"/>
      <c r="L2" s="31"/>
      <c r="M2" s="31"/>
      <c r="N2" s="31"/>
      <c r="O2" s="31"/>
      <c r="P2" s="31"/>
      <c r="Q2" s="31"/>
      <c r="R2" s="31"/>
      <c r="S2" s="31"/>
      <c r="T2" s="31"/>
      <c r="U2" s="31"/>
      <c r="V2" s="31"/>
      <c r="W2" s="31"/>
    </row>
    <row r="3" spans="1:23" s="25" customFormat="1" ht="21.75" customHeight="1" x14ac:dyDescent="0.25">
      <c r="A3" s="16"/>
      <c r="B3" s="472" t="s">
        <v>232</v>
      </c>
      <c r="C3" s="473"/>
      <c r="D3" s="473"/>
      <c r="E3" s="473"/>
      <c r="F3" s="474"/>
      <c r="G3" s="31"/>
      <c r="H3" s="31"/>
      <c r="I3" s="31"/>
      <c r="J3" s="31"/>
      <c r="K3" s="31"/>
      <c r="L3" s="31"/>
      <c r="M3" s="31"/>
      <c r="N3" s="31"/>
      <c r="O3" s="31"/>
      <c r="P3" s="31"/>
      <c r="Q3" s="31"/>
      <c r="R3" s="31"/>
      <c r="S3" s="31"/>
      <c r="T3" s="31"/>
      <c r="U3" s="31"/>
      <c r="V3" s="31"/>
      <c r="W3" s="31"/>
    </row>
    <row r="4" spans="1:23" s="25" customFormat="1" ht="16.5" customHeight="1" thickBot="1" x14ac:dyDescent="0.3">
      <c r="A4" s="83"/>
      <c r="B4" s="475" t="s">
        <v>63</v>
      </c>
      <c r="C4" s="476"/>
      <c r="D4" s="476"/>
      <c r="E4" s="476"/>
      <c r="F4" s="477"/>
      <c r="G4" s="31"/>
      <c r="H4" s="31"/>
      <c r="I4" s="31"/>
      <c r="J4" s="31"/>
      <c r="K4" s="31"/>
      <c r="L4" s="31"/>
      <c r="M4" s="31"/>
      <c r="N4" s="31"/>
      <c r="O4" s="31"/>
      <c r="P4" s="31"/>
      <c r="Q4" s="31"/>
      <c r="R4" s="31"/>
      <c r="S4" s="31"/>
      <c r="T4" s="31"/>
      <c r="U4" s="31"/>
      <c r="V4" s="31"/>
      <c r="W4" s="31"/>
    </row>
    <row r="5" spans="1:23" ht="64.5" customHeight="1" x14ac:dyDescent="0.25">
      <c r="A5" s="61"/>
      <c r="B5" s="54"/>
      <c r="C5" s="54"/>
      <c r="D5" s="54"/>
      <c r="E5" s="54"/>
      <c r="F5" s="54"/>
    </row>
    <row r="6" spans="1:23" ht="28.5" customHeight="1" x14ac:dyDescent="0.25">
      <c r="A6" s="465" t="s">
        <v>85</v>
      </c>
      <c r="B6" s="465"/>
      <c r="C6" s="465"/>
      <c r="D6" s="465"/>
      <c r="E6" s="465"/>
      <c r="F6" s="465"/>
    </row>
    <row r="7" spans="1:23" ht="45.75" customHeight="1" x14ac:dyDescent="0.25">
      <c r="A7" s="76" t="s">
        <v>155</v>
      </c>
      <c r="B7" s="52" t="s">
        <v>181</v>
      </c>
      <c r="C7" s="52" t="s">
        <v>178</v>
      </c>
      <c r="D7" s="52" t="s">
        <v>179</v>
      </c>
      <c r="E7" s="52" t="s">
        <v>182</v>
      </c>
      <c r="F7" s="52" t="s">
        <v>180</v>
      </c>
    </row>
    <row r="8" spans="1:23" ht="106.5" customHeight="1" x14ac:dyDescent="0.25">
      <c r="A8" s="212" t="s">
        <v>3</v>
      </c>
      <c r="B8" s="211" t="s">
        <v>621</v>
      </c>
      <c r="C8" s="84" t="s">
        <v>660</v>
      </c>
      <c r="D8" s="211" t="s">
        <v>662</v>
      </c>
      <c r="E8" s="211" t="s">
        <v>663</v>
      </c>
      <c r="F8" s="211" t="s">
        <v>622</v>
      </c>
    </row>
    <row r="9" spans="1:23" ht="96" customHeight="1" x14ac:dyDescent="0.25">
      <c r="A9" s="212" t="s">
        <v>4</v>
      </c>
      <c r="B9" s="211" t="s">
        <v>97</v>
      </c>
      <c r="C9" s="84" t="s">
        <v>660</v>
      </c>
      <c r="D9" s="211" t="s">
        <v>662</v>
      </c>
      <c r="E9" s="211" t="s">
        <v>663</v>
      </c>
      <c r="F9" s="211" t="s">
        <v>622</v>
      </c>
    </row>
    <row r="10" spans="1:23" ht="67.5" customHeight="1" x14ac:dyDescent="0.25">
      <c r="A10" s="210" t="s">
        <v>532</v>
      </c>
      <c r="B10" s="211" t="s">
        <v>126</v>
      </c>
      <c r="C10" s="292" t="s">
        <v>615</v>
      </c>
      <c r="D10" s="74" t="s">
        <v>616</v>
      </c>
      <c r="E10" s="211" t="s">
        <v>617</v>
      </c>
      <c r="F10" s="211" t="s">
        <v>618</v>
      </c>
    </row>
    <row r="11" spans="1:23" ht="99" customHeight="1" x14ac:dyDescent="0.25">
      <c r="A11" s="212" t="s">
        <v>664</v>
      </c>
      <c r="B11" s="211" t="s">
        <v>575</v>
      </c>
      <c r="C11" s="210" t="s">
        <v>672</v>
      </c>
      <c r="D11" s="211" t="s">
        <v>577</v>
      </c>
      <c r="E11" s="211" t="s">
        <v>673</v>
      </c>
      <c r="F11" s="211" t="s">
        <v>578</v>
      </c>
    </row>
    <row r="12" spans="1:23" ht="82.5" customHeight="1" x14ac:dyDescent="0.25">
      <c r="A12" s="257" t="s">
        <v>5</v>
      </c>
      <c r="B12" s="264" t="s">
        <v>116</v>
      </c>
      <c r="C12" s="293" t="s">
        <v>627</v>
      </c>
      <c r="D12" s="267" t="s">
        <v>628</v>
      </c>
      <c r="E12" s="268" t="s">
        <v>629</v>
      </c>
      <c r="F12" s="266" t="s">
        <v>630</v>
      </c>
    </row>
    <row r="13" spans="1:23" ht="81" customHeight="1" x14ac:dyDescent="0.25">
      <c r="A13" s="257" t="s">
        <v>527</v>
      </c>
      <c r="B13" s="264" t="s">
        <v>116</v>
      </c>
      <c r="C13" s="293" t="s">
        <v>631</v>
      </c>
      <c r="D13" s="267" t="s">
        <v>628</v>
      </c>
      <c r="E13" s="266" t="s">
        <v>632</v>
      </c>
      <c r="F13" s="266" t="s">
        <v>633</v>
      </c>
    </row>
    <row r="14" spans="1:23" ht="113.25" customHeight="1" x14ac:dyDescent="0.25">
      <c r="A14" s="74" t="s">
        <v>538</v>
      </c>
      <c r="B14" s="211" t="s">
        <v>127</v>
      </c>
      <c r="C14" s="292" t="s">
        <v>615</v>
      </c>
      <c r="D14" s="74" t="s">
        <v>616</v>
      </c>
      <c r="E14" s="211" t="s">
        <v>617</v>
      </c>
      <c r="F14" s="211" t="s">
        <v>618</v>
      </c>
    </row>
    <row r="15" spans="1:23" ht="100.5" customHeight="1" x14ac:dyDescent="0.25">
      <c r="A15" s="212" t="s">
        <v>541</v>
      </c>
      <c r="B15" s="211" t="s">
        <v>119</v>
      </c>
      <c r="C15" s="84" t="s">
        <v>600</v>
      </c>
      <c r="D15" s="74" t="s">
        <v>601</v>
      </c>
      <c r="E15" s="211" t="s">
        <v>602</v>
      </c>
      <c r="F15" s="211" t="s">
        <v>603</v>
      </c>
    </row>
    <row r="16" spans="1:23" ht="80.25" customHeight="1" x14ac:dyDescent="0.25">
      <c r="A16" s="212" t="s">
        <v>542</v>
      </c>
      <c r="B16" s="211" t="s">
        <v>119</v>
      </c>
      <c r="C16" s="84" t="s">
        <v>600</v>
      </c>
      <c r="D16" s="74" t="s">
        <v>601</v>
      </c>
      <c r="E16" s="211" t="s">
        <v>604</v>
      </c>
      <c r="F16" s="211" t="s">
        <v>603</v>
      </c>
    </row>
    <row r="17" spans="1:6" ht="123.75" customHeight="1" x14ac:dyDescent="0.25">
      <c r="A17" s="250" t="s">
        <v>493</v>
      </c>
      <c r="B17" s="211" t="s">
        <v>110</v>
      </c>
      <c r="C17" s="271" t="s">
        <v>589</v>
      </c>
      <c r="D17" s="74" t="s">
        <v>590</v>
      </c>
      <c r="E17" s="255" t="s">
        <v>591</v>
      </c>
      <c r="F17" s="256" t="s">
        <v>592</v>
      </c>
    </row>
    <row r="18" spans="1:6" ht="117" customHeight="1" x14ac:dyDescent="0.25">
      <c r="A18" s="212" t="s">
        <v>665</v>
      </c>
      <c r="B18" s="211" t="s">
        <v>575</v>
      </c>
      <c r="C18" s="210" t="s">
        <v>672</v>
      </c>
      <c r="D18" s="211" t="s">
        <v>577</v>
      </c>
      <c r="E18" s="211" t="s">
        <v>673</v>
      </c>
      <c r="F18" s="211" t="s">
        <v>578</v>
      </c>
    </row>
    <row r="19" spans="1:6" ht="128.25" customHeight="1" x14ac:dyDescent="0.25">
      <c r="A19" s="257" t="s">
        <v>515</v>
      </c>
      <c r="B19" s="259" t="s">
        <v>114</v>
      </c>
      <c r="C19" s="294" t="s">
        <v>634</v>
      </c>
      <c r="D19" s="269" t="s">
        <v>628</v>
      </c>
      <c r="E19" s="270" t="s">
        <v>635</v>
      </c>
      <c r="F19" s="266" t="s">
        <v>636</v>
      </c>
    </row>
    <row r="20" spans="1:6" ht="117" customHeight="1" x14ac:dyDescent="0.25">
      <c r="A20" s="257" t="s">
        <v>519</v>
      </c>
      <c r="B20" s="259" t="s">
        <v>104</v>
      </c>
      <c r="C20" s="294" t="s">
        <v>634</v>
      </c>
      <c r="D20" s="269" t="s">
        <v>628</v>
      </c>
      <c r="E20" s="270" t="s">
        <v>635</v>
      </c>
      <c r="F20" s="262" t="s">
        <v>637</v>
      </c>
    </row>
    <row r="21" spans="1:6" ht="67.5" customHeight="1" x14ac:dyDescent="0.25">
      <c r="A21" s="257" t="s">
        <v>521</v>
      </c>
      <c r="B21" s="259" t="s">
        <v>103</v>
      </c>
      <c r="C21" s="294" t="s">
        <v>634</v>
      </c>
      <c r="D21" s="269" t="s">
        <v>628</v>
      </c>
      <c r="E21" s="270" t="s">
        <v>635</v>
      </c>
      <c r="F21" s="262" t="s">
        <v>637</v>
      </c>
    </row>
    <row r="22" spans="1:6" ht="108.75" customHeight="1" x14ac:dyDescent="0.25">
      <c r="A22" s="257" t="s">
        <v>522</v>
      </c>
      <c r="B22" s="259" t="s">
        <v>105</v>
      </c>
      <c r="C22" s="294" t="s">
        <v>634</v>
      </c>
      <c r="D22" s="269" t="s">
        <v>628</v>
      </c>
      <c r="E22" s="270" t="s">
        <v>635</v>
      </c>
      <c r="F22" s="262" t="s">
        <v>637</v>
      </c>
    </row>
    <row r="23" spans="1:6" ht="63.75" customHeight="1" x14ac:dyDescent="0.25">
      <c r="A23" s="277" t="s">
        <v>552</v>
      </c>
      <c r="B23" s="275" t="s">
        <v>107</v>
      </c>
      <c r="C23" s="295" t="s">
        <v>644</v>
      </c>
      <c r="D23" s="276" t="s">
        <v>645</v>
      </c>
      <c r="E23" s="278" t="s">
        <v>646</v>
      </c>
      <c r="F23" s="276" t="s">
        <v>640</v>
      </c>
    </row>
    <row r="24" spans="1:6" ht="91.5" customHeight="1" x14ac:dyDescent="0.25">
      <c r="A24" s="277" t="s">
        <v>553</v>
      </c>
      <c r="B24" s="279" t="s">
        <v>106</v>
      </c>
      <c r="C24" s="296" t="s">
        <v>647</v>
      </c>
      <c r="D24" s="281" t="s">
        <v>648</v>
      </c>
      <c r="E24" s="282" t="s">
        <v>649</v>
      </c>
      <c r="F24" s="280" t="s">
        <v>643</v>
      </c>
    </row>
    <row r="25" spans="1:6" ht="61.5" customHeight="1" x14ac:dyDescent="0.25">
      <c r="A25" s="250" t="s">
        <v>565</v>
      </c>
      <c r="B25" s="211" t="s">
        <v>109</v>
      </c>
      <c r="C25" s="271" t="s">
        <v>593</v>
      </c>
      <c r="D25" s="74" t="s">
        <v>590</v>
      </c>
      <c r="E25" s="255" t="s">
        <v>591</v>
      </c>
      <c r="F25" s="256" t="s">
        <v>592</v>
      </c>
    </row>
    <row r="26" spans="1:6" ht="99" customHeight="1" x14ac:dyDescent="0.25">
      <c r="A26" s="212" t="s">
        <v>540</v>
      </c>
      <c r="B26" s="211" t="s">
        <v>575</v>
      </c>
      <c r="C26" s="84" t="s">
        <v>576</v>
      </c>
      <c r="D26" s="211" t="s">
        <v>577</v>
      </c>
      <c r="E26" s="56" t="s">
        <v>579</v>
      </c>
      <c r="F26" s="56" t="s">
        <v>578</v>
      </c>
    </row>
    <row r="27" spans="1:6" ht="69.75" customHeight="1" x14ac:dyDescent="0.25">
      <c r="A27" s="297" t="s">
        <v>543</v>
      </c>
      <c r="B27" s="211" t="s">
        <v>112</v>
      </c>
      <c r="C27" s="292" t="s">
        <v>679</v>
      </c>
      <c r="D27" s="74" t="s">
        <v>680</v>
      </c>
      <c r="E27" s="271" t="s">
        <v>681</v>
      </c>
      <c r="F27" s="271" t="s">
        <v>682</v>
      </c>
    </row>
    <row r="28" spans="1:6" ht="96" customHeight="1" x14ac:dyDescent="0.25">
      <c r="A28" s="250" t="s">
        <v>666</v>
      </c>
      <c r="B28" s="211" t="s">
        <v>575</v>
      </c>
      <c r="C28" s="210" t="s">
        <v>672</v>
      </c>
      <c r="D28" s="211" t="s">
        <v>577</v>
      </c>
      <c r="E28" s="211" t="s">
        <v>673</v>
      </c>
      <c r="F28" s="211" t="s">
        <v>578</v>
      </c>
    </row>
    <row r="29" spans="1:6" ht="90.75" customHeight="1" x14ac:dyDescent="0.25">
      <c r="A29" s="212" t="s">
        <v>498</v>
      </c>
      <c r="B29" s="211" t="s">
        <v>119</v>
      </c>
      <c r="C29" s="84" t="s">
        <v>661</v>
      </c>
      <c r="D29" s="74" t="s">
        <v>601</v>
      </c>
      <c r="E29" s="211" t="s">
        <v>605</v>
      </c>
      <c r="F29" s="211" t="s">
        <v>606</v>
      </c>
    </row>
    <row r="30" spans="1:6" ht="39" customHeight="1" x14ac:dyDescent="0.25">
      <c r="A30" s="212" t="s">
        <v>502</v>
      </c>
      <c r="B30" s="211" t="s">
        <v>119</v>
      </c>
      <c r="C30" s="84" t="s">
        <v>607</v>
      </c>
      <c r="D30" s="74" t="s">
        <v>601</v>
      </c>
      <c r="E30" s="211" t="s">
        <v>608</v>
      </c>
      <c r="F30" s="211" t="s">
        <v>609</v>
      </c>
    </row>
    <row r="31" spans="1:6" ht="39" customHeight="1" x14ac:dyDescent="0.25">
      <c r="A31" s="212" t="s">
        <v>580</v>
      </c>
      <c r="B31" s="211" t="s">
        <v>122</v>
      </c>
      <c r="C31" s="84" t="s">
        <v>656</v>
      </c>
      <c r="D31" s="74" t="s">
        <v>657</v>
      </c>
      <c r="E31" s="211" t="s">
        <v>658</v>
      </c>
      <c r="F31" s="211" t="s">
        <v>659</v>
      </c>
    </row>
    <row r="32" spans="1:6" ht="39" customHeight="1" x14ac:dyDescent="0.25">
      <c r="A32" s="212" t="s">
        <v>581</v>
      </c>
      <c r="B32" s="211" t="s">
        <v>122</v>
      </c>
      <c r="C32" s="84" t="s">
        <v>656</v>
      </c>
      <c r="D32" s="74" t="s">
        <v>657</v>
      </c>
      <c r="E32" s="211" t="s">
        <v>658</v>
      </c>
      <c r="F32" s="211" t="s">
        <v>659</v>
      </c>
    </row>
    <row r="33" spans="1:6" ht="39" customHeight="1" x14ac:dyDescent="0.25">
      <c r="A33" s="212" t="s">
        <v>667</v>
      </c>
      <c r="B33" s="211" t="s">
        <v>575</v>
      </c>
      <c r="C33" s="210" t="s">
        <v>672</v>
      </c>
      <c r="D33" s="211" t="s">
        <v>577</v>
      </c>
      <c r="E33" s="211" t="s">
        <v>673</v>
      </c>
      <c r="F33" s="211" t="s">
        <v>578</v>
      </c>
    </row>
    <row r="34" spans="1:6" ht="39" customHeight="1" x14ac:dyDescent="0.25">
      <c r="A34" s="251"/>
      <c r="B34" s="211"/>
      <c r="C34" s="74"/>
      <c r="D34" s="74"/>
      <c r="E34" s="56"/>
      <c r="F34" s="56"/>
    </row>
    <row r="35" spans="1:6" ht="39" customHeight="1" x14ac:dyDescent="0.25">
      <c r="A35" s="251"/>
      <c r="B35" s="211"/>
      <c r="C35" s="74"/>
      <c r="D35" s="74"/>
      <c r="E35" s="56"/>
      <c r="F35" s="56"/>
    </row>
    <row r="36" spans="1:6" ht="39" customHeight="1" x14ac:dyDescent="0.25">
      <c r="A36" s="251"/>
      <c r="B36" s="211"/>
      <c r="C36" s="74"/>
      <c r="D36" s="74"/>
      <c r="E36" s="56"/>
      <c r="F36" s="56"/>
    </row>
    <row r="37" spans="1:6" ht="39" customHeight="1" x14ac:dyDescent="0.25">
      <c r="A37" s="251"/>
      <c r="B37" s="211"/>
      <c r="C37" s="74"/>
      <c r="D37" s="74"/>
      <c r="E37" s="56"/>
      <c r="F37" s="56"/>
    </row>
    <row r="38" spans="1:6" ht="39" customHeight="1" x14ac:dyDescent="0.25">
      <c r="A38" s="251"/>
      <c r="B38" s="211"/>
      <c r="C38" s="74"/>
      <c r="D38" s="74"/>
      <c r="E38" s="56"/>
      <c r="F38" s="56"/>
    </row>
    <row r="39" spans="1:6" ht="39" customHeight="1" x14ac:dyDescent="0.25">
      <c r="A39" s="251"/>
      <c r="B39" s="211"/>
      <c r="C39" s="74"/>
      <c r="D39" s="74"/>
      <c r="E39" s="56"/>
      <c r="F39" s="56"/>
    </row>
    <row r="40" spans="1:6" ht="39" customHeight="1" x14ac:dyDescent="0.25">
      <c r="A40" s="251"/>
      <c r="B40" s="211"/>
      <c r="C40" s="74"/>
      <c r="D40" s="74"/>
      <c r="E40" s="56"/>
      <c r="F40" s="56"/>
    </row>
    <row r="41" spans="1:6" ht="39" customHeight="1" x14ac:dyDescent="0.25">
      <c r="A41" s="251"/>
      <c r="B41" s="211"/>
      <c r="C41" s="74"/>
      <c r="D41" s="74"/>
      <c r="E41" s="74"/>
      <c r="F41" s="74"/>
    </row>
    <row r="42" spans="1:6" ht="39" customHeight="1" x14ac:dyDescent="0.25">
      <c r="A42" s="251"/>
      <c r="B42" s="211"/>
      <c r="C42" s="74"/>
      <c r="D42" s="74"/>
      <c r="E42" s="74"/>
      <c r="F42" s="74"/>
    </row>
    <row r="43" spans="1:6" ht="39" customHeight="1" x14ac:dyDescent="0.25">
      <c r="A43" s="251"/>
      <c r="B43" s="211"/>
      <c r="C43" s="74"/>
      <c r="D43" s="74"/>
      <c r="E43" s="74"/>
      <c r="F43" s="74"/>
    </row>
    <row r="44" spans="1:6" ht="39" customHeight="1" x14ac:dyDescent="0.25">
      <c r="A44" s="251"/>
      <c r="B44" s="211"/>
      <c r="C44" s="74"/>
      <c r="D44" s="74"/>
      <c r="E44" s="74"/>
      <c r="F44" s="74"/>
    </row>
    <row r="45" spans="1:6" ht="39" customHeight="1" x14ac:dyDescent="0.25">
      <c r="A45" s="251"/>
      <c r="B45" s="211"/>
      <c r="C45" s="74"/>
      <c r="D45" s="74"/>
      <c r="E45" s="74"/>
      <c r="F45" s="74"/>
    </row>
    <row r="46" spans="1:6" ht="39" customHeight="1" x14ac:dyDescent="0.25">
      <c r="A46" s="251"/>
      <c r="B46" s="211"/>
      <c r="C46" s="74"/>
      <c r="D46" s="74"/>
      <c r="E46" s="74"/>
      <c r="F46" s="74"/>
    </row>
    <row r="47" spans="1:6" ht="39" customHeight="1" x14ac:dyDescent="0.25">
      <c r="A47" s="251"/>
      <c r="B47" s="211"/>
      <c r="C47" s="74"/>
      <c r="D47" s="74"/>
      <c r="E47" s="74"/>
      <c r="F47" s="74"/>
    </row>
    <row r="48" spans="1:6" ht="39" customHeight="1" x14ac:dyDescent="0.25">
      <c r="A48" s="251"/>
      <c r="B48" s="211"/>
      <c r="C48" s="74"/>
      <c r="D48" s="74"/>
      <c r="E48" s="74"/>
      <c r="F48" s="74"/>
    </row>
    <row r="49" spans="1:6" ht="39" customHeight="1" x14ac:dyDescent="0.25">
      <c r="A49" s="251"/>
      <c r="B49" s="211"/>
      <c r="C49" s="74"/>
      <c r="D49" s="74"/>
      <c r="E49" s="74"/>
      <c r="F49" s="74"/>
    </row>
    <row r="50" spans="1:6" ht="39" customHeight="1" x14ac:dyDescent="0.25">
      <c r="A50" s="251"/>
      <c r="B50" s="211"/>
      <c r="C50" s="74"/>
      <c r="D50" s="74"/>
      <c r="E50" s="74"/>
      <c r="F50" s="74"/>
    </row>
    <row r="51" spans="1:6" ht="39" customHeight="1" x14ac:dyDescent="0.25">
      <c r="A51" s="251"/>
      <c r="B51" s="211"/>
      <c r="C51" s="74"/>
      <c r="D51" s="74"/>
      <c r="E51" s="74"/>
      <c r="F51" s="74"/>
    </row>
    <row r="52" spans="1:6" ht="39" customHeight="1" x14ac:dyDescent="0.25">
      <c r="A52" s="251"/>
      <c r="B52" s="211"/>
      <c r="C52" s="74"/>
      <c r="D52" s="74"/>
      <c r="E52" s="74"/>
      <c r="F52" s="74"/>
    </row>
    <row r="53" spans="1:6" ht="39" customHeight="1" x14ac:dyDescent="0.25">
      <c r="A53" s="251"/>
      <c r="B53" s="211"/>
      <c r="C53" s="74"/>
      <c r="D53" s="74"/>
      <c r="E53" s="74"/>
      <c r="F53" s="74"/>
    </row>
    <row r="54" spans="1:6" ht="39" customHeight="1" x14ac:dyDescent="0.25">
      <c r="A54" s="251"/>
      <c r="B54" s="211"/>
      <c r="C54" s="74"/>
      <c r="D54" s="74"/>
      <c r="E54" s="74"/>
      <c r="F54" s="74"/>
    </row>
    <row r="55" spans="1:6" ht="39" customHeight="1" x14ac:dyDescent="0.25">
      <c r="A55" s="251"/>
      <c r="B55" s="211"/>
      <c r="C55" s="74"/>
      <c r="D55" s="74"/>
      <c r="E55" s="74"/>
      <c r="F55" s="74"/>
    </row>
    <row r="56" spans="1:6" ht="39" customHeight="1" x14ac:dyDescent="0.25">
      <c r="A56" s="251"/>
      <c r="B56" s="211"/>
      <c r="C56" s="74"/>
      <c r="D56" s="74"/>
      <c r="E56" s="74"/>
      <c r="F56" s="74"/>
    </row>
    <row r="57" spans="1:6" ht="39" customHeight="1" x14ac:dyDescent="0.25">
      <c r="A57" s="251"/>
      <c r="B57" s="211"/>
      <c r="C57" s="74"/>
      <c r="D57" s="74"/>
      <c r="E57" s="74"/>
      <c r="F57" s="74"/>
    </row>
    <row r="58" spans="1:6" ht="39" customHeight="1" x14ac:dyDescent="0.25">
      <c r="A58" s="251"/>
      <c r="B58" s="211"/>
      <c r="C58" s="74"/>
      <c r="D58" s="74"/>
      <c r="E58" s="74"/>
      <c r="F58" s="74"/>
    </row>
    <row r="59" spans="1:6" ht="39" customHeight="1" x14ac:dyDescent="0.25">
      <c r="A59" s="251"/>
      <c r="B59" s="211"/>
      <c r="C59" s="74"/>
      <c r="D59" s="74"/>
      <c r="E59" s="74"/>
      <c r="F59" s="74"/>
    </row>
    <row r="60" spans="1:6" ht="39" customHeight="1" x14ac:dyDescent="0.25">
      <c r="A60" s="251"/>
      <c r="B60" s="211"/>
      <c r="C60" s="74"/>
      <c r="D60" s="74"/>
      <c r="E60" s="74"/>
      <c r="F60" s="74"/>
    </row>
    <row r="61" spans="1:6" ht="39" customHeight="1" x14ac:dyDescent="0.25">
      <c r="A61" s="251"/>
      <c r="B61" s="211"/>
      <c r="C61" s="74"/>
      <c r="D61" s="74"/>
      <c r="E61" s="74"/>
      <c r="F61" s="74"/>
    </row>
    <row r="62" spans="1:6" ht="39" customHeight="1" x14ac:dyDescent="0.25">
      <c r="A62" s="251"/>
      <c r="B62" s="211"/>
      <c r="C62" s="74"/>
      <c r="D62" s="74"/>
      <c r="E62" s="74"/>
      <c r="F62" s="74"/>
    </row>
    <row r="63" spans="1:6" ht="39" customHeight="1" x14ac:dyDescent="0.25">
      <c r="A63" s="251"/>
      <c r="B63" s="211"/>
      <c r="C63" s="74"/>
      <c r="D63" s="74"/>
      <c r="E63" s="74"/>
      <c r="F63" s="74"/>
    </row>
    <row r="64" spans="1:6" ht="39" customHeight="1" x14ac:dyDescent="0.25">
      <c r="A64" s="251"/>
      <c r="B64" s="211"/>
      <c r="C64" s="74"/>
      <c r="D64" s="74"/>
      <c r="E64" s="74"/>
      <c r="F64" s="74"/>
    </row>
    <row r="65" spans="1:6" ht="39" customHeight="1" x14ac:dyDescent="0.25">
      <c r="A65" s="251"/>
      <c r="B65" s="211"/>
      <c r="C65" s="74"/>
      <c r="D65" s="74"/>
      <c r="E65" s="74"/>
      <c r="F65" s="74"/>
    </row>
    <row r="66" spans="1:6" ht="39" customHeight="1" x14ac:dyDescent="0.25">
      <c r="A66" s="251"/>
      <c r="B66" s="211"/>
      <c r="C66" s="74"/>
      <c r="D66" s="74"/>
      <c r="E66" s="74"/>
      <c r="F66" s="74"/>
    </row>
    <row r="67" spans="1:6" ht="39" customHeight="1" x14ac:dyDescent="0.25">
      <c r="A67" s="251"/>
      <c r="B67" s="211"/>
      <c r="C67" s="74"/>
      <c r="D67" s="74"/>
      <c r="E67" s="74"/>
      <c r="F67" s="74"/>
    </row>
    <row r="68" spans="1:6" ht="39" customHeight="1" x14ac:dyDescent="0.25">
      <c r="A68" s="251"/>
      <c r="B68" s="211"/>
      <c r="C68" s="74"/>
      <c r="D68" s="74"/>
      <c r="E68" s="74"/>
      <c r="F68" s="74"/>
    </row>
    <row r="69" spans="1:6" ht="39" customHeight="1" x14ac:dyDescent="0.25">
      <c r="A69" s="252"/>
      <c r="B69" s="253"/>
      <c r="C69" s="253"/>
      <c r="D69" s="253"/>
      <c r="E69" s="253"/>
      <c r="F69" s="253"/>
    </row>
    <row r="70" spans="1:6" ht="39" customHeight="1" x14ac:dyDescent="0.25">
      <c r="A70" s="252"/>
      <c r="B70" s="253"/>
      <c r="C70" s="253"/>
      <c r="D70" s="253"/>
      <c r="E70" s="253"/>
      <c r="F70" s="253"/>
    </row>
    <row r="71" spans="1:6" ht="39" customHeight="1" x14ac:dyDescent="0.25">
      <c r="A71" s="252"/>
      <c r="B71" s="253"/>
      <c r="C71" s="253"/>
      <c r="D71" s="253"/>
      <c r="E71" s="253"/>
      <c r="F71" s="253"/>
    </row>
    <row r="72" spans="1:6" ht="39" customHeight="1" x14ac:dyDescent="0.25">
      <c r="A72" s="252"/>
      <c r="B72" s="253"/>
      <c r="C72" s="253"/>
      <c r="D72" s="253"/>
      <c r="E72" s="253"/>
      <c r="F72" s="253"/>
    </row>
    <row r="73" spans="1:6" ht="72" customHeight="1" x14ac:dyDescent="0.25">
      <c r="A73" s="252"/>
      <c r="B73" s="253"/>
      <c r="C73" s="253"/>
      <c r="D73" s="253"/>
      <c r="E73" s="253"/>
      <c r="F73" s="253"/>
    </row>
    <row r="74" spans="1:6" ht="72" customHeight="1" x14ac:dyDescent="0.25">
      <c r="A74" s="252"/>
      <c r="B74" s="253"/>
      <c r="C74" s="253"/>
      <c r="D74" s="253"/>
      <c r="E74" s="253"/>
      <c r="F74" s="253"/>
    </row>
    <row r="75" spans="1:6" ht="72" customHeight="1" x14ac:dyDescent="0.25">
      <c r="A75" s="252"/>
      <c r="B75" s="253"/>
      <c r="C75" s="253"/>
      <c r="D75" s="253"/>
      <c r="E75" s="253"/>
      <c r="F75" s="253"/>
    </row>
    <row r="76" spans="1:6" ht="72" customHeight="1" x14ac:dyDescent="0.25">
      <c r="A76" s="252"/>
      <c r="B76" s="253"/>
      <c r="C76" s="253"/>
      <c r="D76" s="253"/>
      <c r="E76" s="253"/>
      <c r="F76" s="253"/>
    </row>
    <row r="77" spans="1:6" ht="72" customHeight="1" x14ac:dyDescent="0.25">
      <c r="A77" s="252"/>
      <c r="B77" s="253"/>
      <c r="C77" s="253"/>
      <c r="D77" s="253"/>
      <c r="E77" s="253"/>
      <c r="F77" s="253"/>
    </row>
    <row r="78" spans="1:6" ht="72" customHeight="1" x14ac:dyDescent="0.25">
      <c r="A78" s="252"/>
      <c r="B78" s="253"/>
      <c r="C78" s="253"/>
      <c r="D78" s="253"/>
      <c r="E78" s="253"/>
      <c r="F78" s="253"/>
    </row>
    <row r="79" spans="1:6" ht="72" customHeight="1" x14ac:dyDescent="0.25">
      <c r="A79" s="252"/>
      <c r="B79" s="253"/>
      <c r="C79" s="253"/>
      <c r="D79" s="253"/>
      <c r="E79" s="253"/>
      <c r="F79" s="253"/>
    </row>
    <row r="80" spans="1:6" ht="72" customHeight="1" x14ac:dyDescent="0.25">
      <c r="A80" s="252"/>
      <c r="B80" s="253"/>
      <c r="C80" s="253"/>
      <c r="D80" s="253"/>
      <c r="E80" s="253"/>
      <c r="F80" s="253"/>
    </row>
    <row r="104" spans="2:2" ht="72" customHeight="1" x14ac:dyDescent="0.25">
      <c r="B104" s="33" t="s">
        <v>93</v>
      </c>
    </row>
    <row r="105" spans="2:2" ht="72" customHeight="1" x14ac:dyDescent="0.25">
      <c r="B105" s="34" t="s">
        <v>94</v>
      </c>
    </row>
    <row r="106" spans="2:2" ht="72" customHeight="1" x14ac:dyDescent="0.25">
      <c r="B106" s="35" t="s">
        <v>95</v>
      </c>
    </row>
    <row r="107" spans="2:2" ht="72" customHeight="1" x14ac:dyDescent="0.25">
      <c r="B107" s="35" t="s">
        <v>96</v>
      </c>
    </row>
    <row r="108" spans="2:2" ht="72" customHeight="1" x14ac:dyDescent="0.25">
      <c r="B108" s="35" t="s">
        <v>97</v>
      </c>
    </row>
    <row r="109" spans="2:2" ht="72" customHeight="1" x14ac:dyDescent="0.25">
      <c r="B109" s="35" t="s">
        <v>98</v>
      </c>
    </row>
    <row r="110" spans="2:2" ht="72" customHeight="1" x14ac:dyDescent="0.25">
      <c r="B110" s="35" t="s">
        <v>99</v>
      </c>
    </row>
    <row r="111" spans="2:2" ht="72" customHeight="1" x14ac:dyDescent="0.25">
      <c r="B111" s="35" t="s">
        <v>100</v>
      </c>
    </row>
    <row r="112" spans="2:2" ht="72" customHeight="1" x14ac:dyDescent="0.25">
      <c r="B112" s="36" t="s">
        <v>115</v>
      </c>
    </row>
    <row r="113" spans="2:2" ht="72" customHeight="1" x14ac:dyDescent="0.25">
      <c r="B113" s="35" t="s">
        <v>101</v>
      </c>
    </row>
    <row r="114" spans="2:2" ht="72" customHeight="1" x14ac:dyDescent="0.25">
      <c r="B114" s="35" t="s">
        <v>114</v>
      </c>
    </row>
    <row r="115" spans="2:2" ht="72" customHeight="1" x14ac:dyDescent="0.25">
      <c r="B115" s="37" t="s">
        <v>103</v>
      </c>
    </row>
    <row r="116" spans="2:2" ht="72" customHeight="1" x14ac:dyDescent="0.25">
      <c r="B116" s="38" t="s">
        <v>104</v>
      </c>
    </row>
    <row r="117" spans="2:2" ht="72" customHeight="1" x14ac:dyDescent="0.25">
      <c r="B117" s="38" t="s">
        <v>116</v>
      </c>
    </row>
    <row r="118" spans="2:2" ht="72" customHeight="1" x14ac:dyDescent="0.25">
      <c r="B118" s="38" t="s">
        <v>105</v>
      </c>
    </row>
    <row r="119" spans="2:2" ht="72" customHeight="1" x14ac:dyDescent="0.25">
      <c r="B119" s="38" t="s">
        <v>129</v>
      </c>
    </row>
    <row r="120" spans="2:2" ht="72" customHeight="1" x14ac:dyDescent="0.25">
      <c r="B120" s="38" t="s">
        <v>117</v>
      </c>
    </row>
    <row r="121" spans="2:2" ht="72" customHeight="1" x14ac:dyDescent="0.25">
      <c r="B121" s="39" t="s">
        <v>106</v>
      </c>
    </row>
    <row r="122" spans="2:2" ht="72" customHeight="1" x14ac:dyDescent="0.25">
      <c r="B122" s="39" t="s">
        <v>107</v>
      </c>
    </row>
    <row r="123" spans="2:2" ht="72" customHeight="1" x14ac:dyDescent="0.25">
      <c r="B123" s="39" t="s">
        <v>118</v>
      </c>
    </row>
    <row r="124" spans="2:2" ht="72" customHeight="1" x14ac:dyDescent="0.25">
      <c r="B124" s="39" t="s">
        <v>108</v>
      </c>
    </row>
    <row r="125" spans="2:2" ht="72" customHeight="1" x14ac:dyDescent="0.25">
      <c r="B125" s="39" t="s">
        <v>109</v>
      </c>
    </row>
    <row r="126" spans="2:2" ht="72" customHeight="1" x14ac:dyDescent="0.25">
      <c r="B126" s="39" t="s">
        <v>110</v>
      </c>
    </row>
    <row r="127" spans="2:2" ht="72" customHeight="1" x14ac:dyDescent="0.25">
      <c r="B127" s="39" t="s">
        <v>111</v>
      </c>
    </row>
    <row r="128" spans="2:2" ht="72" customHeight="1" x14ac:dyDescent="0.25">
      <c r="B128" s="39" t="s">
        <v>119</v>
      </c>
    </row>
    <row r="129" spans="2:2" ht="72" customHeight="1" x14ac:dyDescent="0.25">
      <c r="B129" s="39" t="s">
        <v>120</v>
      </c>
    </row>
    <row r="130" spans="2:2" ht="72" customHeight="1" x14ac:dyDescent="0.25">
      <c r="B130" s="39" t="s">
        <v>121</v>
      </c>
    </row>
    <row r="131" spans="2:2" ht="72" customHeight="1" x14ac:dyDescent="0.25">
      <c r="B131" s="39" t="s">
        <v>122</v>
      </c>
    </row>
    <row r="132" spans="2:2" ht="72" customHeight="1" x14ac:dyDescent="0.25">
      <c r="B132" s="39" t="s">
        <v>123</v>
      </c>
    </row>
    <row r="133" spans="2:2" ht="72" customHeight="1" x14ac:dyDescent="0.25">
      <c r="B133" s="39" t="s">
        <v>124</v>
      </c>
    </row>
    <row r="134" spans="2:2" ht="72" customHeight="1" x14ac:dyDescent="0.25">
      <c r="B134" s="39" t="s">
        <v>125</v>
      </c>
    </row>
    <row r="135" spans="2:2" ht="72" customHeight="1" x14ac:dyDescent="0.25">
      <c r="B135" s="39" t="s">
        <v>126</v>
      </c>
    </row>
    <row r="136" spans="2:2" ht="72" customHeight="1" x14ac:dyDescent="0.25">
      <c r="B136" s="39" t="s">
        <v>127</v>
      </c>
    </row>
    <row r="137" spans="2:2" ht="72" customHeight="1" x14ac:dyDescent="0.25">
      <c r="B137" s="39" t="s">
        <v>130</v>
      </c>
    </row>
    <row r="138" spans="2:2" ht="72" customHeight="1" x14ac:dyDescent="0.25">
      <c r="B138" s="39" t="s">
        <v>128</v>
      </c>
    </row>
    <row r="139" spans="2:2" ht="72" customHeight="1" x14ac:dyDescent="0.25">
      <c r="B139" s="39" t="s">
        <v>112</v>
      </c>
    </row>
    <row r="140" spans="2:2" ht="72" customHeight="1" x14ac:dyDescent="0.25">
      <c r="B140" s="39" t="s">
        <v>113</v>
      </c>
    </row>
    <row r="141" spans="2:2" ht="72" customHeight="1" x14ac:dyDescent="0.25">
      <c r="B141" s="35" t="s">
        <v>102</v>
      </c>
    </row>
  </sheetData>
  <sheetProtection algorithmName="SHA-512" hashValue="PQilsoHIL6ik9vbcV5djNlJ0BGosY17XOpP5AudFrCZQp/9YuwG3CoBYSfAhyEE0gpTL6WHlQdNQpe2/zl3oxA==" saltValue="hoctgwQEJD3ovFVTDYJgDg==" spinCount="100000" sheet="1" objects="1" scenarios="1"/>
  <mergeCells count="5">
    <mergeCell ref="A6:F6"/>
    <mergeCell ref="B1:F1"/>
    <mergeCell ref="B2:F2"/>
    <mergeCell ref="B3:F3"/>
    <mergeCell ref="B4:F4"/>
  </mergeCells>
  <dataValidations count="2">
    <dataValidation type="list" allowBlank="1" showInputMessage="1" showErrorMessage="1" sqref="B9:B10 B14:B18 B25 B32:B68 B27:B30" xr:uid="{00000000-0002-0000-0700-000000000000}">
      <formula1>$B$104:$B$141</formula1>
    </dataValidation>
    <dataValidation type="list" allowBlank="1" showErrorMessage="1" sqref="B12:B13 B19:B22" xr:uid="{00000000-0002-0000-0700-000001000000}">
      <formula1>$B$104:$B$141</formula1>
    </dataValidation>
  </dataValidation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POLÍTICA</vt:lpstr>
      <vt:lpstr>SEÑALES DE SOBORNO</vt:lpstr>
      <vt:lpstr>3.EJERCICIO TALLER SEÑALES</vt:lpstr>
      <vt:lpstr>RIESGOS</vt:lpstr>
      <vt:lpstr>CONTROLES</vt:lpstr>
      <vt:lpstr>EVALUACIÓN CONTROLES</vt:lpstr>
      <vt:lpstr>TRATAMIENTO Y MONITOREO</vt:lpstr>
      <vt:lpstr>PLAN DE CONTINGENCIA</vt:lpstr>
      <vt:lpstr>POLÍTICA!Área_de_impresión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Diaz Ruiz</dc:creator>
  <cp:lastModifiedBy>HP</cp:lastModifiedBy>
  <cp:lastPrinted>2020-01-16T14:26:02Z</cp:lastPrinted>
  <dcterms:created xsi:type="dcterms:W3CDTF">2020-01-15T20:04:11Z</dcterms:created>
  <dcterms:modified xsi:type="dcterms:W3CDTF">2020-09-14T22:11:44Z</dcterms:modified>
</cp:coreProperties>
</file>